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ol\Desktop\Data Bootcamp\Starter_Code\"/>
    </mc:Choice>
  </mc:AlternateContent>
  <xr:revisionPtr revIDLastSave="0" documentId="13_ncr:1_{22FD2958-C400-4580-83B6-EA150E7E28BF}" xr6:coauthVersionLast="47" xr6:coauthVersionMax="47" xr10:uidLastSave="{00000000-0000-0000-0000-000000000000}"/>
  <bookViews>
    <workbookView xWindow="-120" yWindow="-120" windowWidth="38640" windowHeight="21240" activeTab="4" xr2:uid="{00000000-000D-0000-FFFF-FFFF00000000}"/>
  </bookViews>
  <sheets>
    <sheet name="Parent-category" sheetId="3" r:id="rId1"/>
    <sheet name="Sub-category" sheetId="4" r:id="rId2"/>
    <sheet name="Line Graph" sheetId="5" r:id="rId3"/>
    <sheet name="Goal Analysis" sheetId="6" r:id="rId4"/>
    <sheet name="Statisical Analysis" sheetId="7" r:id="rId5"/>
    <sheet name="Crowdfunding" sheetId="1" r:id="rId6"/>
  </sheets>
  <definedNames>
    <definedName name="_xlnm._FilterDatabase" localSheetId="5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7" l="1"/>
  <c r="G8" i="7"/>
  <c r="I7" i="7"/>
  <c r="G7" i="7"/>
  <c r="G3" i="7"/>
  <c r="I6" i="7"/>
  <c r="I5" i="7"/>
  <c r="I4" i="7"/>
  <c r="I3" i="7"/>
  <c r="G6" i="7"/>
  <c r="G5" i="7"/>
  <c r="G4" i="7"/>
  <c r="B2" i="6"/>
  <c r="C6" i="6"/>
  <c r="D10" i="6"/>
  <c r="C10" i="6"/>
  <c r="B10" i="6"/>
  <c r="E10" i="6" s="1"/>
  <c r="B9" i="6"/>
  <c r="D13" i="6"/>
  <c r="D12" i="6"/>
  <c r="D11" i="6"/>
  <c r="D9" i="6"/>
  <c r="D8" i="6"/>
  <c r="D7" i="6"/>
  <c r="D6" i="6"/>
  <c r="D5" i="6"/>
  <c r="D4" i="6"/>
  <c r="D3" i="6"/>
  <c r="D2" i="6"/>
  <c r="C13" i="6"/>
  <c r="C12" i="6"/>
  <c r="C11" i="6"/>
  <c r="C9" i="6"/>
  <c r="C8" i="6"/>
  <c r="C7" i="6"/>
  <c r="C5" i="6"/>
  <c r="C4" i="6"/>
  <c r="C3" i="6"/>
  <c r="C2" i="6"/>
  <c r="B13" i="6"/>
  <c r="B12" i="6"/>
  <c r="B11" i="6"/>
  <c r="B8" i="6"/>
  <c r="B7" i="6"/>
  <c r="B6" i="6"/>
  <c r="B5" i="6"/>
  <c r="B3" i="6"/>
  <c r="E3" i="6" s="1"/>
  <c r="B4" i="6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12" i="6" l="1"/>
  <c r="E7" i="6"/>
  <c r="G7" i="6" s="1"/>
  <c r="E8" i="6"/>
  <c r="H8" i="6" s="1"/>
  <c r="E11" i="6"/>
  <c r="G11" i="6" s="1"/>
  <c r="E9" i="6"/>
  <c r="F9" i="6" s="1"/>
  <c r="E13" i="6"/>
  <c r="H13" i="6" s="1"/>
  <c r="H12" i="6"/>
  <c r="G12" i="6"/>
  <c r="H3" i="6"/>
  <c r="G10" i="6"/>
  <c r="H10" i="6"/>
  <c r="G3" i="6"/>
  <c r="F3" i="6"/>
  <c r="E6" i="6"/>
  <c r="H6" i="6" s="1"/>
  <c r="F12" i="6"/>
  <c r="F10" i="6"/>
  <c r="E5" i="6"/>
  <c r="G5" i="6" s="1"/>
  <c r="E4" i="6"/>
  <c r="F4" i="6" s="1"/>
  <c r="E2" i="6"/>
  <c r="F2" i="6" s="1"/>
  <c r="H2" i="6" l="1"/>
  <c r="G2" i="6"/>
  <c r="G9" i="6"/>
  <c r="H11" i="6"/>
  <c r="H9" i="6"/>
  <c r="F6" i="6"/>
  <c r="H4" i="6"/>
  <c r="G8" i="6"/>
  <c r="F8" i="6"/>
  <c r="G13" i="6"/>
  <c r="H7" i="6"/>
  <c r="F7" i="6"/>
  <c r="F11" i="6"/>
  <c r="F13" i="6"/>
  <c r="F5" i="6"/>
  <c r="G6" i="6"/>
  <c r="H5" i="6"/>
  <c r="G4" i="6"/>
</calcChain>
</file>

<file path=xl/sharedStrings.xml><?xml version="1.0" encoding="utf-8"?>
<sst xmlns="http://schemas.openxmlformats.org/spreadsheetml/2006/main" count="7059" uniqueCount="2116">
  <si>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</si>
  <si>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</si>
  <si>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</si>
  <si>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</si>
  <si>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</si>
  <si>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</si>
  <si>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</si>
  <si>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</si>
  <si>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</si>
  <si>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</si>
  <si>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</si>
  <si>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</si>
  <si>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</si>
  <si>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</si>
  <si>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</si>
  <si>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</si>
  <si>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</si>
  <si>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</si>
  <si>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</si>
  <si>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</si>
  <si>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</si>
  <si>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</si>
  <si>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</si>
  <si>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</si>
  <si>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</si>
  <si>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</si>
  <si>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</si>
  <si>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</si>
  <si>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</si>
  <si>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</si>
  <si>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</si>
  <si>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</si>
  <si>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</si>
  <si>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</si>
  <si>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</si>
  <si>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</si>
  <si>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</si>
  <si>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</si>
  <si>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</si>
  <si>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</si>
  <si>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</si>
  <si>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</si>
  <si>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</si>
  <si>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</si>
  <si>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</si>
  <si>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</si>
  <si>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</si>
  <si>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</si>
  <si>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</si>
  <si>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</si>
  <si>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</si>
  <si>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</si>
  <si>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</si>
  <si>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</si>
  <si>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</si>
  <si>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</si>
  <si>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</si>
  <si>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</si>
  <si>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</si>
  <si>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</si>
  <si>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</si>
  <si>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</si>
  <si>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</si>
  <si>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</si>
  <si>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</si>
  <si>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</si>
  <si>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</si>
  <si>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</si>
  <si>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</si>
  <si>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</si>
  <si>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</si>
  <si>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</si>
  <si>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</si>
  <si>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</si>
  <si>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</si>
  <si>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</si>
  <si>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</si>
  <si>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</si>
  <si>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</si>
  <si>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</si>
  <si>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</si>
  <si>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</si>
  <si>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</si>
  <si>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</si>
  <si>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</si>
  <si>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</si>
  <si>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</si>
  <si>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</si>
  <si>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</si>
  <si>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</si>
  <si>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</si>
  <si>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</si>
  <si>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</si>
  <si>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</si>
  <si>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</si>
  <si>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</si>
  <si>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</si>
  <si>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</si>
  <si>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</si>
  <si>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</si>
  <si>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</si>
  <si>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</si>
  <si>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</si>
  <si>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</si>
  <si>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</si>
  <si>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</si>
  <si>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</si>
  <si>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</si>
  <si>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</si>
  <si>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</si>
  <si>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</si>
  <si>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</si>
  <si>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</si>
  <si>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</si>
  <si>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</si>
  <si>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</si>
  <si>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</si>
  <si>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</si>
  <si>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</si>
  <si>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</si>
  <si>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</si>
  <si>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</si>
  <si>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</si>
  <si>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</si>
  <si>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</si>
  <si>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</si>
  <si>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</si>
  <si>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</si>
  <si>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</si>
  <si>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</si>
  <si>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</si>
  <si>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</si>
  <si>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</si>
  <si>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</si>
  <si>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</si>
  <si>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</si>
  <si>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</si>
  <si>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</si>
  <si>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</si>
  <si>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</si>
  <si>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</si>
  <si>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</si>
  <si>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</si>
  <si>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</si>
  <si>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</si>
  <si>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</si>
  <si>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</si>
  <si>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</si>
  <si>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</si>
  <si>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</si>
  <si>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</si>
  <si>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</si>
  <si>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</si>
  <si>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</si>
  <si>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</si>
  <si>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</si>
  <si>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</si>
  <si>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</si>
  <si>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</si>
  <si>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</si>
  <si>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</si>
  <si>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</si>
  <si>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</si>
  <si>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</si>
  <si>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</si>
  <si>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</si>
  <si>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</si>
  <si>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</si>
  <si>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</si>
  <si>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</si>
  <si>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</si>
  <si>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</si>
  <si>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</si>
  <si>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</si>
  <si>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</si>
  <si>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</si>
  <si>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</si>
  <si>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</si>
  <si>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</si>
  <si>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</si>
  <si>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</si>
  <si>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</si>
  <si>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</si>
  <si>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</si>
  <si>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</si>
  <si>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</si>
  <si>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</si>
  <si>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</si>
  <si>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</si>
  <si>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</si>
  <si>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</si>
  <si>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</si>
  <si>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</si>
  <si>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</si>
  <si>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</si>
  <si>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</si>
  <si>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</si>
  <si>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</si>
  <si>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</si>
  <si>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</si>
  <si>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</si>
  <si>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</si>
  <si>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</si>
  <si>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</si>
  <si>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</si>
  <si>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</si>
  <si>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</si>
  <si>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</si>
  <si>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</si>
  <si>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</si>
  <si>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</si>
  <si>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</si>
  <si>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</si>
  <si>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</si>
  <si>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</si>
  <si>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</si>
  <si>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</si>
  <si>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</si>
  <si>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</si>
  <si>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</si>
  <si>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</si>
  <si>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</si>
  <si>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</si>
  <si>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</si>
  <si>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</si>
  <si>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</si>
  <si>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</si>
  <si>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</si>
  <si>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</si>
  <si>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</si>
  <si>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</si>
  <si>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</si>
  <si>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</si>
  <si>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</si>
  <si>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</si>
  <si>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</si>
  <si>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</si>
  <si>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</si>
  <si>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</si>
  <si>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</si>
  <si>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</si>
  <si>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</si>
  <si>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</si>
  <si>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</si>
  <si>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</si>
  <si>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</si>
  <si>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</si>
  <si>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</si>
  <si>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</si>
  <si>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</si>
  <si>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</si>
  <si>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</si>
  <si>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</si>
  <si>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</si>
  <si>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</si>
  <si>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</si>
  <si>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</si>
  <si>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</si>
  <si>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</si>
  <si>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</si>
  <si>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</si>
  <si>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</si>
  <si>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</si>
  <si>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</si>
  <si>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</si>
  <si>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</si>
  <si>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</si>
  <si>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</si>
  <si>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</si>
  <si>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</si>
  <si>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</si>
  <si>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</si>
  <si>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</si>
  <si>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</si>
  <si>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</si>
  <si>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</si>
  <si>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</si>
  <si>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</si>
  <si>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</si>
  <si>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</si>
  <si>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</si>
  <si>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</si>
  <si>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</si>
  <si>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</si>
  <si>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</si>
  <si>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</si>
  <si>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</si>
  <si>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</si>
  <si>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</si>
  <si>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</si>
  <si>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</si>
  <si>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</si>
  <si>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</si>
  <si>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</si>
  <si>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</si>
  <si>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</si>
  <si>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</si>
  <si>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</si>
  <si>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</si>
  <si>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</si>
  <si>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</si>
  <si>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</si>
  <si>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</si>
  <si>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</si>
  <si>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</si>
  <si>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</si>
  <si>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</si>
  <si>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</si>
  <si>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</si>
  <si>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</si>
  <si>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</si>
  <si>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</si>
  <si>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</si>
  <si>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</si>
  <si>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</si>
  <si>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</si>
  <si>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</si>
  <si>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</si>
  <si>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</si>
  <si>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</si>
  <si>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</si>
  <si>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</si>
  <si>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</si>
  <si>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</si>
  <si>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</si>
  <si>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</si>
  <si>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</si>
  <si>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</si>
  <si>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</si>
  <si>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</si>
  <si>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</si>
  <si>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</si>
  <si>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</si>
  <si>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</si>
  <si>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</si>
  <si>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</si>
  <si>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</si>
  <si>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</si>
  <si>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</si>
  <si>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</si>
  <si>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</si>
  <si>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</si>
  <si>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</si>
  <si>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</si>
  <si>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</si>
  <si>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</si>
  <si>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</si>
  <si>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</si>
  <si>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</si>
  <si>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</si>
  <si>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</si>
  <si>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</si>
  <si>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</si>
  <si>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</si>
  <si>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</si>
  <si>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</si>
  <si>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</si>
  <si>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</si>
  <si>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</si>
  <si>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</si>
  <si>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</si>
  <si>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</si>
  <si>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</si>
  <si>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</si>
  <si>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</si>
  <si>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</si>
  <si>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</si>
  <si>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</si>
  <si>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</si>
  <si>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</si>
  <si>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</si>
  <si>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</si>
  <si>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</si>
  <si>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</si>
  <si>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</si>
  <si>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</si>
  <si>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</si>
  <si>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</si>
  <si>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</si>
  <si>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</si>
  <si>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</si>
  <si>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</si>
  <si>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</si>
  <si>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</si>
  <si>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</si>
  <si>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</si>
  <si>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</si>
  <si>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</si>
  <si>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</si>
  <si>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</si>
  <si>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</si>
  <si>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</si>
  <si>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</si>
  <si>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</si>
  <si>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</si>
  <si>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</si>
  <si>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</si>
  <si>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</si>
  <si>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</si>
  <si>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</si>
  <si>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</si>
  <si>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</si>
  <si>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</si>
  <si>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</si>
  <si>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</si>
  <si>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</si>
  <si>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</si>
  <si>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</si>
  <si>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</si>
  <si>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</si>
  <si>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</si>
  <si>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</si>
  <si>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</si>
  <si>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</si>
  <si>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</si>
  <si>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</si>
  <si>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</si>
  <si>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</si>
  <si>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</si>
  <si>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</si>
  <si>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</si>
  <si>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</si>
  <si>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</si>
  <si>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</si>
  <si>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</si>
  <si>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</si>
  <si>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</si>
  <si>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</si>
  <si>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</si>
  <si>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</si>
  <si>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</si>
  <si>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</si>
  <si>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</si>
  <si>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</si>
  <si>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</si>
  <si>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</si>
  <si>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</si>
  <si>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</si>
  <si>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</si>
  <si>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</si>
  <si>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</si>
  <si>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</si>
  <si>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</si>
  <si>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</si>
  <si>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</si>
  <si>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</si>
  <si>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</si>
  <si>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</si>
  <si>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</si>
  <si>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</si>
  <si>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</si>
  <si>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</si>
  <si>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</si>
  <si>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</si>
  <si>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</si>
  <si>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</si>
  <si>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</si>
  <si>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</si>
  <si>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</si>
  <si>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</si>
  <si>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</si>
  <si>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</si>
  <si>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</si>
  <si>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</si>
  <si>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</si>
  <si>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</si>
  <si>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</si>
  <si>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</si>
  <si>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</si>
  <si>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</si>
  <si>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</si>
  <si>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</si>
  <si>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</si>
  <si>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</si>
  <si>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</si>
  <si>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</si>
  <si>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</si>
  <si>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</si>
  <si>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</si>
  <si>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</si>
  <si>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</si>
  <si>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</si>
  <si>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</si>
  <si>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</si>
  <si>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</si>
  <si>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</si>
  <si>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</si>
  <si>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</si>
  <si>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</si>
  <si>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</si>
  <si>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</si>
  <si>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</si>
  <si>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</si>
  <si>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</si>
  <si>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</si>
  <si>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</si>
  <si>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</si>
  <si>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</si>
  <si>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</si>
  <si>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</si>
  <si>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</si>
  <si>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</si>
  <si>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</si>
  <si>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</si>
  <si>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</si>
  <si>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</si>
  <si>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</si>
  <si>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</si>
  <si>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</si>
  <si>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</si>
  <si>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</si>
  <si>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</si>
  <si>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</si>
  <si>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</si>
  <si>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</si>
  <si>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</si>
  <si>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</si>
  <si>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</si>
  <si>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</si>
  <si>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</si>
  <si>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</si>
  <si>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</si>
  <si>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</si>
  <si>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</si>
  <si>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</si>
  <si>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</si>
  <si>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</si>
  <si>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</si>
  <si>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</si>
  <si>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</si>
  <si>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</si>
  <si>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</si>
  <si>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</si>
  <si>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</si>
  <si>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</si>
  <si>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</si>
  <si>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</si>
  <si>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</si>
  <si>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</si>
  <si>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</si>
  <si>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</si>
  <si>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</si>
  <si>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</si>
  <si>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</si>
  <si>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</si>
  <si>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</si>
  <si>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</si>
  <si>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</si>
  <si>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</si>
  <si>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</si>
  <si>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</si>
  <si>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</si>
  <si>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</si>
  <si>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</si>
  <si>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</si>
  <si>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</si>
  <si>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</si>
  <si>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</si>
  <si>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</si>
  <si>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</si>
  <si>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</si>
  <si>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</si>
  <si>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</si>
  <si>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</si>
  <si>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</si>
  <si>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</si>
  <si>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</si>
  <si>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</si>
  <si>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</si>
  <si>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</si>
  <si>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</si>
  <si>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</si>
  <si>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</si>
  <si>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</si>
  <si>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</si>
  <si>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</si>
  <si>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</si>
  <si>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</si>
  <si>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</si>
  <si>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</si>
  <si>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</si>
  <si>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</si>
  <si>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</si>
  <si>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</si>
  <si>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</si>
  <si>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</si>
  <si>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</si>
  <si>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</si>
  <si>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</si>
  <si>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</si>
  <si>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</si>
  <si>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</si>
  <si>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</si>
  <si>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</si>
  <si>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</si>
  <si>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</si>
  <si>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</si>
  <si>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</si>
  <si>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</si>
  <si>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</si>
  <si>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</si>
  <si>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</si>
  <si>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</si>
  <si>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</si>
  <si>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</si>
  <si>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</si>
  <si>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</si>
  <si>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</si>
  <si>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</si>
  <si>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</si>
  <si>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</si>
  <si>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</si>
  <si>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</si>
  <si>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</si>
  <si>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</si>
  <si>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</si>
  <si>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</si>
  <si>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</si>
  <si>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</si>
  <si>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</si>
  <si>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</si>
  <si>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</si>
  <si>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</si>
  <si>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</si>
  <si>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</si>
  <si>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</si>
  <si>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</si>
  <si>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</si>
  <si>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</si>
  <si>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</si>
  <si>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</si>
  <si>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</si>
  <si>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</si>
  <si>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</si>
  <si>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</si>
  <si>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</si>
  <si>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</si>
  <si>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</si>
  <si>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</si>
  <si>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</si>
  <si>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</si>
  <si>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</si>
  <si>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</si>
  <si>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</si>
  <si>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</si>
  <si>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</si>
  <si>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</si>
  <si>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</si>
  <si>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</si>
  <si>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</si>
  <si>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</si>
  <si>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</si>
  <si>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</si>
  <si>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</si>
  <si>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</si>
  <si>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</si>
  <si>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</si>
  <si>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</si>
  <si>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</si>
  <si>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</si>
  <si>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</si>
  <si>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</si>
  <si>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</si>
  <si>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</si>
  <si>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</si>
  <si>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</si>
  <si>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</si>
  <si>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</si>
  <si>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</si>
  <si>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</si>
  <si>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</si>
  <si>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</si>
  <si>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</si>
  <si>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</si>
  <si>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</si>
  <si>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</si>
  <si>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</si>
  <si>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</si>
  <si>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</si>
  <si>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</si>
  <si>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</si>
  <si>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</si>
  <si>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</si>
  <si>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</si>
  <si>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</si>
  <si>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</si>
  <si>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</si>
  <si>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</si>
  <si>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</si>
  <si>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</si>
  <si>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</si>
  <si>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</si>
  <si>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</si>
  <si>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</si>
  <si>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</si>
  <si>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</si>
  <si>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</si>
  <si>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</si>
  <si>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</si>
  <si>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</si>
  <si>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</si>
  <si>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</si>
  <si>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</si>
  <si>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</si>
  <si>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</si>
  <si>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</si>
  <si>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</si>
  <si>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</si>
  <si>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</si>
  <si>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</si>
  <si>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</si>
  <si>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</si>
  <si>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</si>
  <si>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</si>
  <si>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</si>
  <si>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</si>
  <si>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</si>
  <si>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</si>
  <si>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</si>
  <si>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</si>
  <si>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</si>
  <si>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</si>
  <si>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</si>
  <si>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</si>
  <si>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</si>
  <si>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</si>
  <si>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</si>
  <si>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</si>
  <si>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</si>
  <si>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</si>
  <si>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</si>
  <si>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</si>
  <si>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</si>
  <si>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</si>
  <si>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</si>
  <si>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</si>
  <si>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</si>
  <si>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</si>
  <si>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</si>
  <si>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</si>
  <si>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</si>
  <si>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</si>
  <si>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</si>
  <si>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</si>
  <si>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</si>
  <si>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</si>
  <si>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</si>
  <si>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</si>
  <si>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</si>
  <si>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</si>
  <si>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</si>
  <si>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</si>
  <si>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</si>
  <si>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</si>
  <si>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</si>
  <si>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</si>
  <si>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</si>
  <si>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</si>
  <si>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</si>
  <si>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</si>
  <si>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</si>
  <si>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</si>
  <si>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</si>
  <si>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</si>
  <si>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</si>
  <si>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</si>
  <si>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</si>
  <si>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</si>
  <si>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</si>
  <si>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</si>
  <si>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</si>
  <si>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</si>
  <si>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</si>
  <si>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</si>
  <si>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</si>
  <si>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</si>
  <si>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</si>
  <si>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</si>
  <si>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</si>
  <si>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</si>
  <si>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</si>
  <si>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</si>
  <si>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</si>
  <si>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</si>
  <si>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</si>
  <si>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</si>
  <si>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</si>
  <si>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</si>
  <si>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</si>
  <si>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</si>
  <si>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</si>
  <si>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</si>
  <si>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</si>
  <si>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</si>
  <si>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</si>
  <si>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</si>
  <si>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</si>
  <si>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</si>
  <si>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</si>
  <si>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</si>
  <si>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</si>
  <si>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</si>
  <si>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</si>
  <si>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</si>
  <si>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</si>
  <si>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</si>
  <si>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</si>
  <si>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</si>
  <si>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</si>
  <si>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</si>
  <si>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</si>
  <si>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</si>
  <si>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</si>
  <si>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</si>
  <si>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</si>
  <si>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</si>
  <si>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</si>
  <si>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</si>
  <si>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</si>
  <si>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</si>
  <si>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</si>
  <si>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</si>
  <si>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</si>
  <si>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</si>
  <si>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</si>
  <si>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</si>
  <si>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</si>
  <si>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</si>
  <si>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</si>
  <si>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</si>
  <si>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</si>
  <si>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</si>
  <si>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</si>
  <si>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</si>
  <si>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</si>
  <si>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</si>
  <si>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</si>
  <si>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</si>
  <si>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</si>
  <si>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</si>
  <si>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</si>
  <si>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</si>
  <si>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</si>
  <si>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</si>
  <si>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</si>
  <si>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</si>
  <si>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</si>
  <si>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</si>
  <si>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</si>
  <si>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</si>
  <si>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</si>
  <si>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</si>
  <si>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</si>
  <si>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</si>
  <si>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</si>
  <si>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</si>
  <si>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</si>
  <si>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</si>
  <si>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</si>
  <si>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</si>
  <si>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</si>
  <si>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</si>
  <si>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</si>
  <si>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</si>
  <si>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</si>
  <si>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</si>
  <si>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</si>
  <si>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</si>
  <si>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</si>
  <si>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</si>
  <si>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</si>
  <si>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</si>
  <si>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</si>
  <si>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</si>
  <si>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</si>
  <si>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</si>
  <si>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</si>
  <si>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</si>
  <si>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</si>
  <si>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</si>
  <si>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</si>
  <si>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</si>
  <si>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</si>
  <si>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</si>
  <si>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</si>
  <si>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</si>
  <si>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</si>
  <si>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</si>
  <si>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</si>
  <si>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</si>
  <si>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</si>
  <si>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</si>
  <si>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</si>
  <si>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</si>
  <si>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</si>
  <si>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</si>
  <si>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</si>
  <si>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</si>
  <si>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</si>
  <si>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</si>
  <si>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</si>
  <si>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</si>
  <si>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</si>
  <si>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</si>
  <si>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</si>
  <si>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</si>
  <si>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</si>
  <si>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</si>
  <si>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</si>
  <si>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</si>
  <si>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</si>
  <si>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</si>
  <si>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</si>
  <si>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</si>
  <si>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</si>
  <si>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</si>
  <si>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</si>
  <si>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</si>
  <si>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</si>
  <si>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</si>
  <si>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</si>
  <si>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</si>
  <si>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</si>
  <si>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</si>
  <si>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</si>
  <si>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</si>
  <si>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</si>
  <si>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</si>
  <si>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</si>
  <si>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</si>
  <si>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</si>
  <si>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</si>
  <si>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</si>
  <si>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</si>
  <si>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</si>
  <si>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</si>
  <si>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</si>
  <si>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</si>
  <si>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</si>
  <si>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</si>
  <si>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</si>
  <si>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</si>
  <si>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</si>
  <si>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</si>
  <si>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</si>
  <si>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</si>
  <si>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</si>
  <si>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</si>
  <si>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</si>
  <si>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</si>
  <si>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</si>
  <si>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</si>
  <si>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</si>
  <si>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</si>
  <si>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</si>
  <si>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</si>
  <si>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</si>
  <si>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</si>
  <si>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</si>
  <si>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</si>
  <si>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</si>
  <si>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</si>
  <si>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</si>
  <si>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</si>
  <si>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</si>
  <si>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</si>
  <si>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</si>
  <si>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</si>
  <si>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</si>
  <si>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</si>
  <si>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</si>
  <si>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</si>
  <si>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</si>
  <si>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</si>
  <si>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</si>
  <si>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</si>
  <si>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</si>
  <si>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</si>
  <si>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</si>
  <si>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</si>
  <si>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</si>
  <si>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</si>
  <si>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</si>
  <si>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</si>
  <si>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</si>
  <si>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</si>
  <si>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</si>
  <si>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</si>
  <si>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</si>
  <si>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</si>
  <si>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</si>
  <si>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</si>
  <si>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</si>
  <si>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</si>
  <si>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</si>
  <si>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</si>
  <si>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</si>
  <si>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</si>
  <si>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</si>
  <si>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</si>
  <si>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</si>
  <si>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</si>
  <si>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</si>
  <si>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</si>
  <si>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</si>
  <si>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</si>
  <si>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</si>
  <si>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</si>
  <si>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</si>
  <si>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</si>
  <si>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</si>
  <si>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</si>
  <si>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</si>
  <si>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</si>
  <si>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</si>
  <si>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</si>
  <si>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</si>
  <si>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</si>
  <si>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</si>
  <si>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</si>
  <si>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</si>
  <si>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</si>
  <si>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</si>
  <si>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</si>
  <si>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</si>
  <si>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</si>
  <si>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</si>
  <si>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</si>
  <si>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</si>
  <si>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</si>
  <si>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</si>
  <si>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</si>
  <si>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</si>
  <si>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</si>
  <si>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</si>
  <si>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</si>
  <si>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</si>
  <si>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</si>
  <si>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</si>
  <si>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</si>
  <si>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</si>
  <si>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</si>
  <si>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</si>
  <si>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</si>
  <si>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</si>
  <si>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</si>
  <si>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</si>
  <si>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</si>
  <si>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</si>
  <si>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</si>
  <si>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</si>
  <si>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</si>
  <si>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</si>
  <si>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</si>
  <si>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</si>
  <si>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</si>
  <si>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</si>
  <si>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</si>
  <si>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</si>
  <si>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</si>
  <si>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</si>
  <si>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</si>
  <si>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</si>
  <si>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</si>
  <si>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</si>
  <si>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</si>
  <si>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</si>
  <si>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</si>
  <si>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</si>
  <si>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</si>
  <si>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</si>
  <si>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</si>
  <si>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</si>
  <si>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</si>
  <si>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</si>
  <si>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</si>
  <si>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</si>
  <si>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</si>
  <si>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</si>
  <si>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</si>
  <si>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</si>
  <si>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</si>
  <si>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</si>
  <si>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</si>
  <si>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</si>
  <si>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</si>
  <si>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</si>
  <si>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</si>
  <si>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</si>
  <si>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</si>
  <si>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</si>
  <si>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</si>
  <si>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</si>
  <si>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</si>
  <si>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</si>
  <si>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</si>
  <si>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</si>
  <si>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</si>
  <si>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</si>
  <si>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</si>
  <si>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</si>
  <si>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</si>
  <si>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</si>
  <si>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</si>
  <si>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</si>
  <si>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</si>
  <si>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</si>
  <si>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</si>
  <si>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</si>
  <si>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</si>
  <si>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</si>
  <si>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</si>
  <si>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</si>
  <si>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</si>
  <si>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</si>
  <si>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</si>
  <si>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</si>
  <si>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</si>
  <si>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</si>
  <si>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</si>
  <si>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</si>
  <si>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</si>
  <si>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</si>
  <si>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</si>
  <si>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</si>
  <si>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</si>
  <si>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</si>
  <si>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</si>
  <si>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</si>
  <si>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</si>
  <si>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</si>
  <si>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</si>
  <si>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</si>
  <si>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</si>
  <si>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</si>
  <si>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</si>
  <si>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</si>
  <si>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</si>
  <si>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</si>
  <si>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</si>
  <si>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</si>
  <si>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</si>
  <si>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</si>
  <si>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</si>
  <si>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</si>
  <si>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</si>
  <si>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</si>
  <si>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</si>
  <si>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</si>
  <si>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</si>
  <si>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</si>
  <si>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</si>
  <si>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</si>
  <si>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</si>
  <si>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</si>
  <si>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</si>
  <si>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</si>
  <si>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</si>
  <si>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</si>
  <si>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</si>
  <si>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</si>
  <si>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</si>
  <si>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</si>
  <si>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</si>
  <si>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</si>
  <si>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</si>
  <si>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</si>
  <si>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</si>
  <si>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</si>
  <si>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</si>
  <si>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</si>
  <si>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</si>
  <si>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</si>
  <si>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</si>
  <si>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</si>
  <si>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</si>
  <si>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</si>
  <si>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</si>
  <si>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</si>
  <si>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</si>
  <si>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</si>
  <si>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</si>
  <si>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</si>
  <si>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</si>
  <si>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</si>
  <si>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</si>
  <si>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</si>
  <si>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</si>
  <si>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</si>
  <si>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</si>
  <si>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</si>
  <si>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</si>
  <si>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</si>
  <si>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</si>
  <si>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</si>
  <si>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</si>
  <si>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</si>
  <si>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</si>
  <si>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</si>
  <si>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</si>
  <si>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</si>
  <si>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</si>
  <si>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</si>
  <si>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</si>
  <si>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</si>
  <si>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</si>
  <si>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</si>
  <si>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</si>
  <si>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</si>
  <si>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</si>
  <si>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</si>
  <si>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</si>
  <si>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</si>
  <si>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</si>
  <si>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</si>
  <si>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</si>
  <si>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</si>
  <si>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</si>
  <si>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</si>
  <si>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</si>
  <si>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</si>
  <si>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</si>
  <si>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</si>
  <si>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</si>
  <si>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</si>
  <si>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</si>
  <si>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</si>
  <si>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</si>
  <si>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</si>
  <si>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</si>
  <si>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</si>
  <si>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</si>
  <si>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</si>
  <si>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</si>
  <si>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</si>
  <si>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</si>
  <si>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</si>
  <si>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</si>
  <si>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</si>
  <si>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</si>
  <si>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</si>
  <si>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</si>
  <si>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</si>
  <si>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</si>
  <si>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</si>
  <si>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</si>
  <si>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</si>
  <si>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</si>
  <si>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</si>
  <si>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</si>
  <si>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</si>
  <si>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</si>
  <si>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</si>
  <si>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</si>
  <si>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</si>
  <si>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</si>
  <si>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</si>
  <si>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</si>
  <si>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</si>
  <si>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</si>
  <si>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</si>
  <si>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</si>
  <si>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</si>
  <si>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</si>
  <si>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</si>
  <si>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</si>
  <si>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</si>
  <si>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</si>
  <si>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</si>
  <si>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</si>
  <si>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</si>
  <si>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</si>
  <si>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</si>
  <si>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</si>
  <si>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</si>
  <si>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</si>
  <si>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</si>
  <si>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</si>
  <si>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</si>
  <si>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</si>
  <si>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</si>
  <si>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</si>
  <si>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</si>
  <si>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</si>
  <si>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</si>
  <si>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</si>
  <si>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</si>
  <si>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</si>
  <si>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</si>
  <si>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</si>
  <si>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</si>
  <si>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</si>
  <si>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</si>
  <si>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</si>
  <si>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</si>
  <si>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</si>
  <si>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</si>
  <si>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</si>
  <si>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</si>
  <si>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</si>
  <si>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</si>
  <si>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</si>
  <si>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</si>
  <si>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</si>
  <si>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</si>
  <si>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</si>
  <si>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</si>
  <si>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</si>
  <si>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</si>
  <si>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</si>
  <si>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</si>
  <si>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</si>
  <si>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</si>
  <si>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</si>
  <si>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</si>
  <si>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</si>
  <si>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</si>
  <si>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</si>
  <si>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</si>
  <si>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</si>
  <si>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</si>
  <si>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</si>
  <si>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</si>
  <si>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</si>
  <si>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</si>
  <si>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</si>
  <si>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</si>
  <si>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</si>
  <si>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</si>
  <si>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</si>
  <si>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</si>
  <si>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</si>
  <si>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</si>
  <si>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</si>
  <si>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</si>
  <si>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</si>
  <si>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</si>
  <si>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</si>
  <si>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</si>
  <si>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</si>
  <si>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</si>
  <si>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</si>
  <si>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</si>
  <si>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</si>
  <si>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</si>
  <si>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</si>
  <si>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</si>
  <si>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</si>
  <si>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</si>
  <si>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</si>
  <si>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</si>
  <si>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</si>
  <si>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</si>
  <si>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</si>
  <si>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</si>
  <si>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</si>
  <si>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</si>
  <si>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</si>
  <si>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</si>
  <si>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</si>
  <si>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</si>
  <si>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</si>
  <si>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</si>
  <si>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</si>
  <si>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</si>
  <si>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</si>
  <si>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</si>
  <si>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</si>
  <si>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</si>
  <si>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</si>
  <si>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</si>
  <si>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</si>
  <si>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</si>
  <si>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</si>
  <si>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</si>
  <si>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</si>
  <si>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</si>
  <si>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</si>
  <si>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</si>
  <si>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</si>
  <si>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</si>
  <si>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</si>
  <si>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</si>
  <si>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</si>
  <si>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</si>
  <si>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</si>
  <si>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</si>
  <si>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</si>
  <si>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</si>
  <si>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</si>
  <si>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</si>
  <si>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</si>
  <si>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</si>
  <si>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</si>
  <si>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</si>
  <si>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</si>
  <si>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</si>
  <si>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</si>
  <si>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</si>
  <si>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</si>
  <si>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</si>
  <si>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</si>
  <si>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</si>
  <si>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</si>
  <si>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</si>
  <si>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</si>
  <si>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</si>
  <si>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</si>
  <si>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</si>
  <si>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</si>
  <si>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</si>
  <si>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</si>
  <si>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</si>
  <si>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</si>
  <si>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</si>
  <si>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</si>
  <si>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</si>
  <si>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</si>
  <si>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</si>
  <si>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</si>
  <si>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</si>
  <si>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</si>
  <si>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</si>
  <si>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</si>
  <si>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</si>
  <si>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</si>
  <si>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</si>
  <si>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</si>
  <si>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</si>
  <si>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</si>
  <si>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</si>
  <si>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</si>
  <si>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</si>
  <si>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</si>
  <si>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</si>
  <si>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</si>
  <si>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</si>
  <si>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</si>
  <si>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</si>
  <si>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</si>
  <si>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</si>
  <si>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</si>
  <si>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</si>
  <si>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</si>
  <si>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</si>
  <si>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</si>
  <si>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</si>
  <si>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</si>
  <si>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</si>
  <si>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</si>
  <si>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</si>
  <si>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</si>
  <si>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</si>
  <si>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</si>
  <si>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</si>
  <si>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</si>
  <si>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</si>
  <si>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</si>
  <si>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</si>
  <si>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</si>
  <si>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</si>
  <si>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</si>
  <si>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</si>
  <si>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</si>
  <si>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</si>
  <si>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</si>
  <si>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</si>
  <si>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</si>
  <si>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</si>
  <si>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</si>
  <si>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</si>
  <si>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</si>
  <si>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</si>
  <si>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</si>
  <si>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</si>
  <si>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</si>
  <si>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</si>
  <si>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</si>
  <si>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</si>
  <si>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</si>
  <si>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</si>
  <si>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</si>
  <si>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</si>
  <si>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</si>
  <si>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</si>
  <si>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</si>
  <si>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</si>
  <si>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</si>
  <si>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</si>
  <si>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</si>
  <si>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</si>
  <si>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</si>
  <si>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</si>
  <si>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</si>
  <si>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</si>
  <si>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</si>
  <si>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</si>
  <si>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</si>
  <si>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</si>
  <si>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</si>
  <si>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</si>
  <si>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</si>
  <si>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</si>
  <si>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</si>
  <si>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</si>
  <si>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</si>
  <si>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</si>
  <si>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</si>
  <si>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</si>
  <si>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</si>
  <si>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</si>
  <si>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</si>
  <si>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</si>
  <si>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</si>
  <si>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</si>
  <si>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</si>
  <si>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</si>
  <si>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</si>
  <si>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</si>
  <si>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</si>
  <si>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</si>
  <si>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</si>
  <si>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</si>
  <si>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</si>
  <si>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</si>
  <si>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</si>
  <si>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</si>
  <si>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</si>
  <si>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</si>
  <si>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</si>
  <si>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</si>
  <si>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</si>
  <si>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</si>
  <si>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</si>
  <si>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</si>
  <si>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</si>
  <si>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</si>
  <si>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</si>
  <si>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</si>
  <si>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</si>
  <si>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</si>
  <si>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</si>
  <si>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</si>
  <si>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</si>
  <si>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</si>
  <si>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</si>
  <si>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</si>
  <si>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</si>
  <si>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</si>
  <si>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</si>
  <si>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</si>
  <si>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</si>
  <si>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</si>
  <si>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</si>
  <si>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</si>
  <si>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</si>
  <si>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</si>
  <si>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</si>
  <si>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</si>
  <si>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</si>
  <si>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</si>
  <si>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</si>
  <si>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</si>
  <si>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</si>
  <si>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</si>
  <si>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</si>
  <si>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</si>
  <si>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</si>
  <si>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</si>
  <si>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</si>
  <si>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</si>
  <si>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</si>
  <si>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</si>
  <si>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</si>
  <si>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</si>
  <si>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</si>
  <si>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</si>
  <si>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</si>
  <si>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</si>
  <si>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</si>
  <si>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</si>
  <si>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</si>
  <si>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</si>
  <si>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</si>
  <si>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</si>
  <si>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</si>
  <si>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</si>
  <si>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</si>
  <si>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</si>
  <si>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</si>
  <si>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</si>
  <si>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</si>
  <si>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</si>
  <si>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</si>
  <si>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</si>
  <si>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</si>
  <si>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</si>
  <si>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</si>
  <si>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</si>
  <si>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</si>
  <si>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</si>
  <si>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</si>
  <si>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</si>
  <si>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</si>
  <si>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</si>
  <si>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</si>
  <si>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</si>
  <si>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</si>
  <si>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</si>
  <si>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</si>
  <si>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</si>
  <si>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</si>
  <si>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</si>
  <si>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</si>
  <si>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</si>
  <si>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</si>
  <si>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</si>
  <si>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</si>
  <si>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</si>
  <si>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</si>
  <si>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</si>
  <si>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</si>
  <si>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</si>
  <si>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</si>
  <si>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</si>
  <si>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</si>
  <si>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</si>
  <si>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</si>
  <si>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</si>
  <si>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</si>
  <si>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</si>
  <si>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</si>
  <si>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</si>
  <si>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</si>
  <si>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</si>
  <si>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</si>
  <si>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</si>
  <si>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</si>
  <si>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</si>
  <si>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</si>
  <si>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</si>
  <si>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</si>
  <si>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</si>
  <si>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</si>
  <si>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</si>
  <si>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</si>
  <si>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</si>
  <si>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</si>
  <si>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</si>
  <si>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</si>
  <si>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</si>
  <si>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</si>
  <si>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</si>
  <si>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</si>
  <si>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</si>
  <si>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</si>
  <si>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</si>
  <si>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</si>
  <si>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</si>
  <si>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</si>
  <si>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</si>
  <si>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</si>
  <si>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</si>
  <si>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</si>
  <si>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</si>
  <si>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</si>
  <si>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</si>
  <si>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</si>
  <si>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</si>
  <si>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</si>
  <si>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</si>
  <si>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</si>
  <si>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</si>
  <si>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</si>
  <si>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</si>
  <si>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</si>
  <si>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</si>
  <si>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</si>
  <si>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</si>
  <si>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</si>
  <si>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</si>
  <si>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</si>
  <si>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</si>
  <si>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</si>
  <si>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</si>
  <si>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</si>
  <si>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</si>
  <si>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</si>
  <si>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</si>
  <si>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</si>
  <si>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</si>
  <si>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</si>
  <si>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</si>
  <si>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</si>
  <si>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</si>
  <si>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</si>
  <si>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</si>
  <si>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</si>
  <si>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</si>
  <si>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</si>
  <si>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</si>
  <si>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</si>
  <si>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</si>
  <si>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</si>
  <si>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</si>
  <si>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</si>
  <si>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</si>
  <si>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</si>
  <si>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</si>
  <si>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</si>
  <si>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</si>
  <si>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</si>
  <si>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</si>
  <si>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</si>
  <si>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</si>
  <si>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</si>
  <si>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</si>
  <si>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</si>
  <si>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</si>
  <si>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</si>
  <si>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</si>
  <si>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</si>
  <si>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</si>
  <si>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</si>
  <si>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</si>
  <si>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</si>
  <si>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</si>
  <si>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</si>
  <si>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</si>
  <si>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</si>
  <si>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</si>
  <si>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</si>
  <si>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</si>
  <si>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</si>
  <si>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</si>
  <si>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</si>
  <si>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</si>
  <si>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</si>
  <si>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</si>
  <si>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</si>
  <si>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</si>
  <si>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</si>
  <si>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</si>
  <si>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</si>
  <si>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</si>
  <si>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</si>
  <si>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</si>
  <si>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</si>
  <si>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</si>
  <si>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</si>
  <si>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</si>
  <si>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</si>
  <si>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</si>
  <si>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</si>
  <si>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</si>
  <si>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</si>
  <si>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</si>
  <si>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</si>
  <si>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</si>
  <si>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</si>
  <si>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</si>
  <si>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</si>
  <si>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</si>
  <si>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</si>
  <si>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</si>
  <si>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</si>
  <si>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</si>
  <si>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</si>
  <si>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</si>
  <si>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</si>
  <si>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</si>
  <si>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</si>
  <si>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</si>
  <si>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</si>
  <si>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</si>
  <si>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</si>
  <si>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</si>
  <si>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</si>
  <si>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</si>
  <si>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</si>
  <si>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</si>
  <si>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</si>
  <si>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</si>
  <si>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</si>
  <si>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</si>
  <si>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</si>
  <si>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</si>
  <si>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</si>
  <si>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</si>
  <si>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</si>
  <si>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</si>
  <si>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</si>
  <si>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</si>
  <si>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</si>
  <si>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</si>
  <si>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</si>
  <si>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</si>
  <si>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</si>
  <si>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</si>
  <si>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</si>
  <si>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</si>
  <si>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</si>
  <si>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</si>
  <si>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</si>
  <si>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</si>
  <si>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</si>
  <si>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</si>
  <si>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</si>
  <si>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</si>
  <si>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</si>
  <si>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</si>
  <si>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</si>
  <si>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</si>
  <si>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</si>
  <si>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</si>
  <si>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</si>
  <si>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</si>
  <si>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</si>
  <si>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</si>
  <si>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</si>
  <si>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</si>
  <si>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</si>
  <si>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</si>
  <si>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</si>
  <si>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</si>
  <si>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</si>
  <si>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</si>
  <si>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</si>
  <si>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</si>
  <si>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</si>
  <si>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</si>
  <si>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</si>
  <si>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</si>
  <si>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</si>
  <si>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</si>
  <si>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</si>
  <si>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</si>
  <si>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</si>
  <si>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</si>
  <si>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</si>
  <si>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</si>
  <si>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</si>
  <si>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</si>
  <si>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</si>
  <si>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</si>
  <si>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</si>
  <si>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</si>
  <si>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</si>
  <si>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</si>
  <si>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</si>
  <si>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</si>
  <si>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</si>
  <si>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</si>
  <si>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</si>
  <si>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</si>
  <si>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</si>
  <si>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</si>
  <si>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</si>
  <si>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</si>
  <si>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</si>
  <si>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</si>
  <si>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</si>
  <si>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</si>
  <si>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</si>
  <si>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</si>
  <si>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</si>
  <si>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</si>
  <si>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</si>
  <si>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</si>
  <si>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</si>
  <si>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</si>
  <si>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</si>
  <si>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</si>
  <si>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</si>
  <si>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</si>
  <si>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</si>
  <si>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</si>
  <si>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</si>
  <si>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</si>
  <si>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</si>
  <si>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</si>
  <si>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</si>
  <si>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</si>
  <si>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</si>
  <si>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</si>
  <si>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</si>
  <si>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</si>
  <si>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</si>
  <si>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</si>
  <si>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</si>
  <si>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</si>
  <si>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</si>
  <si>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</si>
  <si>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</si>
  <si>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</si>
  <si>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</si>
  <si>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</si>
  <si>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</si>
  <si>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</si>
  <si>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</si>
  <si>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</si>
  <si>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</si>
  <si>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</si>
  <si>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</si>
  <si>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</si>
  <si>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</si>
  <si>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</si>
  <si>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</si>
  <si>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</si>
  <si>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</si>
  <si>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</si>
  <si>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</si>
  <si>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</si>
  <si>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</si>
  <si>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</si>
  <si>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</si>
  <si>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</si>
  <si>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</si>
  <si>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</si>
  <si>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</si>
  <si>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</si>
  <si>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</si>
  <si>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</si>
  <si>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</si>
  <si>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</si>
  <si>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</si>
  <si>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</si>
  <si>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</si>
  <si>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</si>
  <si>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</si>
  <si>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</si>
  <si>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</si>
  <si>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</si>
  <si>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</si>
  <si>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</si>
  <si>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</si>
  <si>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</si>
  <si>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</si>
  <si>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</si>
  <si>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</si>
  <si>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</si>
  <si>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</si>
  <si>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</si>
  <si>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</si>
  <si>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</si>
  <si>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</si>
  <si>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</si>
  <si>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</si>
  <si>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</si>
  <si>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</si>
  <si>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</si>
  <si>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</si>
  <si>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</si>
  <si>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</si>
  <si>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</si>
  <si>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</si>
  <si>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</si>
  <si>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</si>
  <si>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</si>
  <si>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</si>
  <si>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</si>
  <si>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</si>
  <si>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</si>
  <si>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</si>
  <si>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</si>
  <si>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</si>
  <si>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</si>
  <si>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</si>
  <si>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</si>
  <si>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</si>
  <si>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</si>
  <si>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</si>
  <si>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</si>
  <si>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</si>
  <si>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</si>
  <si>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</si>
  <si>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</si>
  <si>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</si>
  <si>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</si>
  <si>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</si>
  <si>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</si>
  <si>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</si>
  <si>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</si>
  <si>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</si>
  <si>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</si>
  <si>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</si>
  <si>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</si>
  <si>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</si>
  <si>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</si>
  <si>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</si>
  <si>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</si>
  <si>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</si>
  <si>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</si>
  <si>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</si>
  <si>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</si>
  <si>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</si>
  <si>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</si>
  <si>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</si>
  <si>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</si>
  <si>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</si>
  <si>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</si>
  <si>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</si>
  <si>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</si>
  <si>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</si>
  <si>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</si>
  <si>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</si>
  <si>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</si>
  <si>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</si>
  <si>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</si>
  <si>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</si>
  <si>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</si>
  <si>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</si>
  <si>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</si>
  <si>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</si>
  <si>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</si>
  <si>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</si>
  <si>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</si>
  <si>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</si>
  <si>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</si>
  <si>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</si>
  <si>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</si>
  <si>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</si>
  <si>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</si>
  <si>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</si>
  <si>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</si>
  <si>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</si>
  <si>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</si>
  <si>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</si>
  <si>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</si>
  <si>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</si>
  <si>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</si>
  <si>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</si>
  <si>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</si>
  <si>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</si>
  <si>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</si>
  <si>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</si>
  <si>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</si>
  <si>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</si>
  <si>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</si>
  <si>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</si>
  <si>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</si>
  <si>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</si>
  <si>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</si>
  <si>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</si>
  <si>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</si>
  <si>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</si>
  <si>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</si>
  <si>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</si>
  <si>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</si>
  <si>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</si>
  <si>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</si>
  <si>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</si>
  <si>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</si>
  <si>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</si>
  <si>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</si>
  <si>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</si>
  <si>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</si>
  <si>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</si>
  <si>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</si>
  <si>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</si>
  <si>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</si>
  <si>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</si>
  <si>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</si>
  <si>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</si>
  <si>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</si>
  <si>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</si>
  <si>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</si>
  <si>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</si>
  <si>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</si>
  <si>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</si>
  <si>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</si>
  <si>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</si>
  <si>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</si>
  <si>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</si>
  <si>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</si>
  <si>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</si>
  <si>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</si>
  <si>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</si>
  <si>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</si>
  <si>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</si>
  <si>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</si>
  <si>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</si>
  <si>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</si>
  <si>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</si>
  <si>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</si>
  <si>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</si>
  <si>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</si>
  <si>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</si>
  <si>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</si>
  <si>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</si>
  <si>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</si>
  <si>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</si>
  <si>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</si>
  <si>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</si>
  <si>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</si>
  <si>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</si>
  <si>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</si>
  <si>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</si>
  <si>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</si>
  <si>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</si>
  <si>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</si>
  <si>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</si>
  <si>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</si>
  <si>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</si>
  <si>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or equal to 50000</t>
  </si>
  <si>
    <t>35000 to 39999</t>
  </si>
  <si>
    <t>Outcome</t>
  </si>
  <si>
    <t>Backers Count</t>
  </si>
  <si>
    <t>Successful calculations</t>
  </si>
  <si>
    <t>Failed calculations</t>
  </si>
  <si>
    <t>Variance</t>
  </si>
  <si>
    <t>Standard deviation</t>
  </si>
  <si>
    <t>Minimum Backer</t>
  </si>
  <si>
    <t>Max Backers</t>
  </si>
  <si>
    <t>Median of Backers</t>
  </si>
  <si>
    <t>Mean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</si>
</sst>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3" applyFont="1" applyAlignment="1">
      <alignment horizontal="center"/>
    </xf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1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</dxf>
    <dxf>
      <numFmt numFmtId="0" formatCode="General"/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</dxf>
    <dxf>
      <numFmt numFmtId="0" formatCode="General"/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[CrowdfundingBook-Arnold Miranda Reynoso.xlsx]Parent-category!PivotTable1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'Parent-category'!$B$3:$B$4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'Parent-category'!$A$5:$A$14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'Parent-category'!$B$5:$B$14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7-427C-8A37-D938CE763D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76693743"/>
        <c:axId val="776691343"/>
      </c:barChart>
      <c:catAx>
        <c:axId val="77669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91343"/>
        <c:crosses val="autoZero"/>
        <c:auto val="1"/>
        <c:lblAlgn val="ctr"/>
        <c:lblOffset val="100"/>
        <c:noMultiLvlLbl val="0"/>
      </c:catAx>
      <c:valAx>
        <c:axId val="77669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9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[CrowdfundingBook-Arnold Miranda Reynoso.xlsx]Sub-category!PivotTable2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8-4C15-A950-A00077257B00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8-4C15-A950-A00077257B00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8-4C15-A950-A00077257B00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8-4C15-A950-A00077257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6383503"/>
        <c:axId val="1216383983"/>
      </c:barChart>
      <c:catAx>
        <c:axId val="121638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83983"/>
        <c:crosses val="autoZero"/>
        <c:auto val="1"/>
        <c:lblAlgn val="ctr"/>
        <c:lblOffset val="100"/>
        <c:noMultiLvlLbl val="0"/>
      </c:catAx>
      <c:valAx>
        <c:axId val="12163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8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[CrowdfundingBook-Arnold Miranda Reynoso.xlsx]Line Graph!PivotTable3</c:name>
    <c:fmtId val="1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C-4800-A624-8786209CDA5B}"/>
            </c:ext>
          </c:extLst>
        </c:ser>
        <c:ser>
          <c:idx val="1"/>
          <c:order val="1"/>
          <c:tx>
            <c:strRef>
              <c:f>'Line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C-4800-A624-8786209CDA5B}"/>
            </c:ext>
          </c:extLst>
        </c:ser>
        <c:ser>
          <c:idx val="2"/>
          <c:order val="2"/>
          <c:tx>
            <c:strRef>
              <c:f>'Line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C-4800-A624-8786209CD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736255"/>
        <c:axId val="951732895"/>
      </c:lineChart>
      <c:catAx>
        <c:axId val="95173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32895"/>
        <c:crosses val="autoZero"/>
        <c:auto val="1"/>
        <c:lblAlgn val="ctr"/>
        <c:lblOffset val="100"/>
        <c:noMultiLvlLbl val="0"/>
      </c:catAx>
      <c:valAx>
        <c:axId val="95173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3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855099556077442E-2"/>
          <c:y val="0.12650485436893205"/>
          <c:w val="0.9441080205174871"/>
          <c:h val="0.69531253981601815"/>
        </c:manualLayout>
      </c:layout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4CF1-423A-B101-F429E1849FD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4CF1-423A-B101-F429E1849FD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4CF1-423A-B101-F429E1849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551311"/>
        <c:axId val="11975532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4CF1-423A-B101-F429E1849FD3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4CF1-423A-B101-F429E1849FD3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4CF1-423A-B101-F429E1849FD3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3-4CF1-423A-B101-F429E1849FD3}"/>
                  </c:ext>
                </c:extLst>
              </c15:ser>
            </c15:filteredLineSeries>
          </c:ext>
        </c:extLst>
      </c:lineChart>
      <c:catAx>
        <c:axId val="119755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53231"/>
        <c:crosses val="autoZero"/>
        <c:auto val="1"/>
        <c:lblAlgn val="ctr"/>
        <c:lblOffset val="100"/>
        <c:noMultiLvlLbl val="0"/>
      </c:catAx>
      <c:valAx>
        <c:axId val="11975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5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0</xdr:row>
      <xdr:rowOff>0</xdr:rowOff>
    </xdr:from>
    <xdr:to>
      <xdr:col>18</xdr:col>
      <xdr:colOff>533400</xdr:colOff>
      <xdr:row>28</xdr:row>
      <xdr:rowOff>19052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A2BAF-B233-7190-D27F-82432D8DD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138111</xdr:colOff>
      <xdr:row>1</xdr:row>
      <xdr:rowOff>161924</xdr:rowOff>
    </xdr:from>
    <xdr:to>
      <xdr:col>19</xdr:col>
      <xdr:colOff>314324</xdr:colOff>
      <xdr:row>23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3CAAF-8331-89FE-5505-FEEF0A897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357186</xdr:colOff>
      <xdr:row>1</xdr:row>
      <xdr:rowOff>190500</xdr:rowOff>
    </xdr:from>
    <xdr:to>
      <xdr:col>17</xdr:col>
      <xdr:colOff>152399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142285-9CA9-D586-9CEE-F649FC9C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13</xdr:row>
      <xdr:rowOff>66675</xdr:rowOff>
    </xdr:from>
    <xdr:to>
      <xdr:col>8</xdr:col>
      <xdr:colOff>123825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9162F0-B291-0765-156B-A8687DB99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nold Miranda Reynoso" refreshedDate="45111.722898611108" createdVersion="8" refreshedVersion="8" minRefreshableVersion="3" recordCount="1000" xr:uid="{8C7E182D-D53B-4AB7-9411-B8F869CF6EB2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nold Miranda Reynoso" refreshedDate="45111.935602777776" createdVersion="8" refreshedVersion="8" minRefreshableVersion="3" recordCount="1000" xr:uid="{C023A31F-8AFF-4002-902B-C6FB1146DD7F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s" numFmtId="14">
      <sharedItems containsDate="1" containsMixedTypes="1" minDate="2010-01-09T06:00:00" maxDate="2020-02-10T06:00:00" count="878">
        <b v="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s v="NA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s v="NA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s v="NA"/>
    <x v="0"/>
    <s v="food trucks"/>
    <x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x v="4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x v="5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x v="6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x v="7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x v="8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x v="9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x v="1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x v="11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x v="12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x v="13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x v="1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x v="15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x v="16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x v="17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x v="18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x v="19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x v="2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x v="2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x v="22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x v="2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x v="24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x v="25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x v="26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x v="27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x v="28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x v="2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x v="3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x v="31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x v="32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x v="33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x v="34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x v="35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x v="36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x v="37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x v="38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x v="39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x v="4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x v="41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x v="42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x v="43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x v="44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x v="45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x v="4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x v="47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x v="48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x v="49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x v="5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x v="51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x v="52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x v="53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x v="54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x v="55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x v="56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x v="57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x v="58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x v="59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x v="6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x v="61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x v="62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x v="63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x v="64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x v="65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x v="66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x v="67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x v="68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x v="69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x v="7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x v="49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x v="71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x v="72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x v="73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x v="74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x v="75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x v="76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x v="77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x v="78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x v="79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x v="8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x v="4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x v="81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x v="82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x v="83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x v="84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x v="85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x v="86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x v="87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x v="88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x v="89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x v="4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x v="9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x v="91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x v="92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x v="36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x v="93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x v="94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x v="95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x v="96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x v="97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x v="98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x v="99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x v="1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x v="101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x v="102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x v="103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x v="10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x v="105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x v="106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x v="107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x v="108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x v="109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x v="11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x v="111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x v="112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x v="113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x v="114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x v="115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x v="116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x v="117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x v="95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x v="118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x v="119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x v="12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x v="121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x v="122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x v="123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x v="97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x v="124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x v="125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x v="126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x v="127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x v="128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x v="129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x v="13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x v="131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x v="132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x v="133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x v="134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x v="135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x v="136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x v="137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x v="138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x v="139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x v="14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x v="141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x v="142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x v="143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x v="144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x v="14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x v="146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x v="147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x v="148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x v="149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x v="15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x v="151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x v="152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x v="15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x v="154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x v="155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x v="156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x v="157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x v="158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x v="159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x v="16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x v="161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x v="162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x v="163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x v="164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x v="165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x v="166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x v="167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x v="168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x v="169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x v="17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x v="171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x v="172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x v="173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x v="174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x v="175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x v="176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x v="177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x v="178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x v="17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x v="18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x v="181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x v="182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x v="183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x v="184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x v="185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x v="186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x v="187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x v="188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x v="189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x v="19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x v="191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x v="192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x v="193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x v="194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x v="195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x v="196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x v="197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x v="198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x v="199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x v="2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x v="20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x v="202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x v="203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x v="204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x v="205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x v="206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x v="207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x v="208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x v="209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x v="21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x v="211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x v="212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x v="213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x v="214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x v="215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x v="216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x v="217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x v="218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x v="219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x v="122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x v="22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x v="221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x v="222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x v="223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x v="224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x v="225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x v="226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x v="227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x v="228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x v="229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x v="23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x v="231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x v="232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x v="233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x v="234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x v="23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x v="236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x v="237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x v="238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x v="239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x v="24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x v="24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x v="242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x v="243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x v="244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x v="245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x v="246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x v="247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x v="248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x v="249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x v="25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x v="251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x v="252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x v="253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x v="254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x v="255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x v="256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x v="257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x v="258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x v="259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x v="26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x v="261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x v="262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x v="263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x v="264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x v="265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x v="266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x v="267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x v="153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x v="268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x v="269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x v="27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x v="271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x v="272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x v="273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x v="274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x v="148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x v="275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x v="276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x v="72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x v="277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x v="278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x v="71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x v="279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x v="28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x v="281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x v="282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x v="283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x v="284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x v="285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x v="286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x v="287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x v="288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x v="289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x v="29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x v="18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x v="291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x v="292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x v="293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x v="294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x v="295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x v="296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x v="297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x v="298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x v="299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x v="3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x v="301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x v="162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x v="302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x v="30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x v="304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x v="305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x v="30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x v="307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x v="30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x v="309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x v="31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x v="311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x v="312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x v="313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x v="314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x v="315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x v="316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x v="317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x v="318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x v="319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x v="32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x v="321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x v="322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x v="323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x v="324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x v="325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x v="326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x v="327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x v="328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x v="329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x v="151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x v="33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x v="331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x v="332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x v="333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x v="334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x v="335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x v="336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x v="337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x v="338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x v="339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x v="34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x v="341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x v="342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x v="343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x v="344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x v="127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x v="345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x v="346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x v="347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x v="348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x v="349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x v="35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x v="351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x v="33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x v="352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x v="353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x v="354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x v="355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x v="356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x v="357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x v="358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x v="359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x v="36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x v="361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x v="362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x v="363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x v="364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x v="365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x v="366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x v="285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x v="367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x v="368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x v="369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x v="37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x v="371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x v="372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x v="373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x v="374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x v="375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x v="376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x v="377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x v="378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x v="379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x v="38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x v="103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x v="381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x v="382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x v="38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x v="384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x v="385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x v="386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x v="387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x v="388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x v="389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x v="39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x v="391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x v="277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x v="392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x v="393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x v="394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x v="395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x v="396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x v="397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x v="398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x v="399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x v="348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x v="4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x v="401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x v="402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x v="403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x v="404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x v="405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x v="406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x v="407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x v="408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x v="409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x v="41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x v="312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x v="41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x v="412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x v="413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x v="414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x v="354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x v="415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x v="416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x v="417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x v="418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x v="419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x v="42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x v="421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x v="422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x v="423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x v="424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x v="425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x v="426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x v="427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x v="428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x v="429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x v="43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x v="431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x v="432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x v="43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x v="434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x v="435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x v="43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x v="437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x v="438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x v="439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x v="44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x v="441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x v="442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x v="443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x v="444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x v="445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x v="368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x v="446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x v="44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x v="448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x v="178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x v="449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x v="45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x v="451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x v="452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x v="453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x v="454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x v="455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x v="45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x v="457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x v="458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x v="459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x v="46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x v="461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x v="462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x v="463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x v="464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x v="465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x v="466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x v="467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x v="468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x v="469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x v="47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x v="471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x v="472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x v="473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x v="474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x v="475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s v="NA"/>
    <x v="3"/>
    <s v="plays"/>
    <x v="472"/>
    <x v="38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x v="353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x v="476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x v="477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x v="478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x v="479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x v="48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x v="481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x v="482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x v="483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x v="484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x v="265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x v="485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x v="486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x v="412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x v="487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x v="488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x v="489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x v="442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x v="437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x v="49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x v="491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x v="163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x v="492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x v="493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x v="494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x v="495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x v="496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x v="497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x v="18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x v="498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x v="499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x v="5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x v="5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x v="501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x v="502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x v="52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x v="503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x v="504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x v="505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x v="506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x v="507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x v="508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x v="509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x v="51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x v="511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x v="512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x v="513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x v="514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x v="515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x v="516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x v="517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x v="518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x v="519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x v="52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x v="219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x v="521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x v="522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x v="523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x v="524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x v="348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x v="28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x v="525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x v="526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x v="527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x v="52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x v="529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x v="36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x v="254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x v="53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x v="53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x v="532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x v="533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x v="534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x v="535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x v="536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x v="537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x v="538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x v="539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x v="54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x v="541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x v="542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x v="543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x v="54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x v="545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x v="54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x v="547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x v="548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x v="298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x v="549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x v="55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x v="551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x v="552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x v="238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x v="553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x v="554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x v="49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x v="555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x v="556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x v="557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x v="558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x v="559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x v="56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x v="561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x v="562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x v="563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x v="529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x v="564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x v="565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x v="566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x v="567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x v="568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x v="569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x v="57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x v="571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x v="572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x v="573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x v="471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x v="574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x v="575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x v="576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x v="577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x v="578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x v="477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x v="579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x v="58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x v="581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x v="582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x v="581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x v="583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x v="584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x v="585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x v="586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x v="587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x v="588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x v="589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x v="59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x v="591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x v="592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x v="593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x v="51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x v="594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x v="595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x v="596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x v="597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x v="598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x v="599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x v="6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x v="601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x v="602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x v="603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x v="604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x v="292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x v="605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x v="606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x v="607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x v="608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x v="609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x v="61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x v="611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x v="612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x v="613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x v="614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x v="615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x v="616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x v="453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x v="617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x v="618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x v="619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x v="62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x v="621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x v="622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x v="623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x v="624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x v="625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x v="626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x v="627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x v="491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x v="628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x v="629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x v="63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x v="631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x v="632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x v="63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x v="634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x v="415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x v="635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x v="607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x v="636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x v="637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x v="638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x v="639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x v="64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x v="641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x v="642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x v="445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x v="116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x v="643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x v="644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x v="645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x v="646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x v="647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x v="467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x v="648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x v="649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x v="65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x v="651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x v="652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x v="653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x v="654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x v="655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x v="656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x v="657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x v="89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x v="658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x v="438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x v="659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x v="66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x v="661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x v="662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x v="236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x v="663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x v="202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x v="664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x v="665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x v="666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x v="602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x v="667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x v="668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x v="669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x v="67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x v="601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x v="671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x v="672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x v="673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x v="674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x v="675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x v="676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x v="677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x v="678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x v="679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x v="68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x v="681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x v="682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x v="683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x v="684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x v="685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x v="488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x v="68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x v="687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x v="688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x v="689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x v="69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x v="691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x v="42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x v="231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x v="692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x v="693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x v="694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x v="236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x v="695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x v="696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x v="697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x v="698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x v="699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x v="489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x v="512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x v="7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x v="701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x v="34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x v="702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x v="70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x v="704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x v="705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x v="706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x v="707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x v="708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x v="709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x v="71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x v="711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x v="712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x v="7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x v="713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x v="714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x v="715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x v="716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x v="717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x v="718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x v="719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x v="115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x v="72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x v="721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x v="722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x v="451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x v="642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x v="723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x v="724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x v="725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x v="726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x v="727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x v="56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x v="728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x v="339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x v="35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x v="729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x v="241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x v="73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x v="322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x v="731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x v="732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x v="157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x v="733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x v="734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x v="735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x v="736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x v="737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x v="738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x v="739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x v="74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x v="697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x v="741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x v="742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x v="743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x v="744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x v="269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x v="74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x v="746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x v="747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x v="503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x v="748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x v="33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x v="749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x v="75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x v="751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x v="451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x v="752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x v="753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x v="754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x v="755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x v="756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x v="757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x v="758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x v="75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x v="76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x v="761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x v="78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x v="762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x v="763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x v="764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x v="765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x v="539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x v="766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x v="422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x v="767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x v="768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x v="214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x v="769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x v="77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x v="771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x v="25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x v="772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x v="773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x v="774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x v="331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x v="775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x v="776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x v="777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x v="778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x v="779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x v="78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x v="781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x v="782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x v="783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x v="393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x v="784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x v="785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x v="229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x v="786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x v="787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x v="341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x v="788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x v="789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x v="79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x v="791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x v="792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x v="556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x v="488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x v="232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x v="793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x v="794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x v="138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x v="795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x v="796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x v="797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x v="798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x v="799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x v="8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x v="368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x v="801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x v="802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x v="803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x v="482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x v="496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x v="804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x v="805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x v="806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x v="807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x v="808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x v="10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x v="809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x v="81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x v="811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x v="812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x v="81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x v="814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x v="815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x v="414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x v="816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x v="82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x v="817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x v="818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x v="819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x v="32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x v="82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x v="821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x v="822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x v="823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x v="824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x v="497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x v="825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x v="826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x v="827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x v="828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x v="829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x v="83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x v="94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x v="831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x v="832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x v="833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x v="834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x v="835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x v="836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x v="611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x v="837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x v="334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x v="838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x v="839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x v="216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x v="84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x v="133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x v="354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x v="721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x v="841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x v="842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x v="843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x v="844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x v="845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x v="846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x v="847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x v="688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x v="848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x v="24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x v="849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x v="85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x v="851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x v="852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x v="853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x v="104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x v="854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x v="855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x v="856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x v="857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x v="858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x v="859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x v="86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x v="264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x v="65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x v="861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x v="862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x v="454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x v="863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x v="864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x v="865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x v="866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x v="867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x v="868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x v="296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x v="869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x v="274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x v="354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x v="87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x v="87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x v="98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x v="872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x v="873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x v="526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x v="874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x v="875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x v="876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457B7-2AB4-4191-985A-D721FC935EA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C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ascending">
      <items count="5">
        <item h="1" x="3"/>
        <item h="1" x="0"/>
        <item h="1"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2"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27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0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1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2"/>
          </reference>
        </references>
      </pivotArea>
    </chartFormat>
    <chartFormat chart="6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3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4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5"/>
          </reference>
        </references>
      </pivotArea>
    </chartFormat>
    <chartFormat chart="6" format="10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6"/>
          </reference>
        </references>
      </pivotArea>
    </chartFormat>
    <chartFormat chart="6" format="1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7"/>
          </reference>
        </references>
      </pivotArea>
    </chartFormat>
    <chartFormat chart="6" format="12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8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14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0"/>
          </reference>
        </references>
      </pivotArea>
    </chartFormat>
    <chartFormat chart="7" format="15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1"/>
          </reference>
        </references>
      </pivotArea>
    </chartFormat>
    <chartFormat chart="7" format="16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2"/>
          </reference>
        </references>
      </pivotArea>
    </chartFormat>
    <chartFormat chart="7" format="17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3"/>
          </reference>
        </references>
      </pivotArea>
    </chartFormat>
    <chartFormat chart="7" format="18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4"/>
          </reference>
        </references>
      </pivotArea>
    </chartFormat>
    <chartFormat chart="7" format="19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5"/>
          </reference>
        </references>
      </pivotArea>
    </chartFormat>
    <chartFormat chart="7" format="20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6"/>
          </reference>
        </references>
      </pivotArea>
    </chartFormat>
    <chartFormat chart="7" format="2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7"/>
          </reference>
        </references>
      </pivotArea>
    </chartFormat>
    <chartFormat chart="7" format="22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B2742-F9B6-4894-BC7F-41C6B0C305F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482D06-C50B-4D99-96D4-990B077E99A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>
      <items count="879">
        <item x="0"/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9C6D3-0C41-46BC-A57F-124685B26635}">
  <dimension ref="A1:C14"/>
  <sheetViews>
    <sheetView workbookViewId="0">
      <selection activeCell="U4" sqref="U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11" bestFit="1" customWidth="1"/>
    <col min="4" max="4" width="9.25" bestFit="1" customWidth="1"/>
    <col min="5" max="6" width="11" bestFit="1" customWidth="1"/>
  </cols>
  <sheetData>
    <row r="1" spans="1:3" x14ac:dyDescent="0.25">
      <c r="A1" s="8" t="s">
        <v>6</v>
      </c>
      <c r="B1" t="s">
        <v>2046</v>
      </c>
    </row>
    <row r="3" spans="1:3" x14ac:dyDescent="0.25">
      <c r="A3" s="8" t="s">
        <v>2044</v>
      </c>
      <c r="B3" s="8" t="s">
        <v>2045</v>
      </c>
    </row>
    <row r="4" spans="1:3" x14ac:dyDescent="0.25">
      <c r="A4" s="8" t="s">
        <v>2033</v>
      </c>
      <c r="B4" t="s">
        <v>20</v>
      </c>
      <c r="C4" t="s">
        <v>2043</v>
      </c>
    </row>
    <row r="5" spans="1:3" x14ac:dyDescent="0.25">
      <c r="A5" s="9" t="s">
        <v>2034</v>
      </c>
      <c r="B5">
        <v>102</v>
      </c>
      <c r="C5">
        <v>102</v>
      </c>
    </row>
    <row r="6" spans="1:3" x14ac:dyDescent="0.25">
      <c r="A6" s="9" t="s">
        <v>2035</v>
      </c>
      <c r="B6">
        <v>22</v>
      </c>
      <c r="C6">
        <v>22</v>
      </c>
    </row>
    <row r="7" spans="1:3" x14ac:dyDescent="0.25">
      <c r="A7" s="9" t="s">
        <v>2036</v>
      </c>
      <c r="B7">
        <v>21</v>
      </c>
      <c r="C7">
        <v>21</v>
      </c>
    </row>
    <row r="8" spans="1:3" x14ac:dyDescent="0.25">
      <c r="A8" s="9" t="s">
        <v>2037</v>
      </c>
      <c r="B8">
        <v>4</v>
      </c>
      <c r="C8">
        <v>4</v>
      </c>
    </row>
    <row r="9" spans="1:3" x14ac:dyDescent="0.25">
      <c r="A9" s="9" t="s">
        <v>2038</v>
      </c>
      <c r="B9">
        <v>99</v>
      </c>
      <c r="C9">
        <v>99</v>
      </c>
    </row>
    <row r="10" spans="1:3" x14ac:dyDescent="0.25">
      <c r="A10" s="9" t="s">
        <v>2039</v>
      </c>
      <c r="B10">
        <v>26</v>
      </c>
      <c r="C10">
        <v>26</v>
      </c>
    </row>
    <row r="11" spans="1:3" x14ac:dyDescent="0.25">
      <c r="A11" s="9" t="s">
        <v>2040</v>
      </c>
      <c r="B11">
        <v>40</v>
      </c>
      <c r="C11">
        <v>40</v>
      </c>
    </row>
    <row r="12" spans="1:3" x14ac:dyDescent="0.25">
      <c r="A12" s="9" t="s">
        <v>2041</v>
      </c>
      <c r="B12">
        <v>64</v>
      </c>
      <c r="C12">
        <v>64</v>
      </c>
    </row>
    <row r="13" spans="1:3" x14ac:dyDescent="0.25">
      <c r="A13" s="9" t="s">
        <v>2042</v>
      </c>
      <c r="B13">
        <v>187</v>
      </c>
      <c r="C13">
        <v>187</v>
      </c>
    </row>
    <row r="14" spans="1:3" x14ac:dyDescent="0.25">
      <c r="A14" s="9" t="s">
        <v>2043</v>
      </c>
      <c r="B14">
        <v>565</v>
      </c>
      <c r="C14">
        <v>565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D5964-A4FC-4C7E-83BC-7B0167C79E1F}">
  <dimension ref="A1:F30"/>
  <sheetViews>
    <sheetView workbookViewId="0">
      <selection activeCell="L27" sqref="L2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2046</v>
      </c>
    </row>
    <row r="2" spans="1:6" x14ac:dyDescent="0.25">
      <c r="A2" s="8" t="s">
        <v>2031</v>
      </c>
      <c r="B2" t="s">
        <v>2046</v>
      </c>
    </row>
    <row r="4" spans="1:6" x14ac:dyDescent="0.25">
      <c r="A4" s="8" t="s">
        <v>2044</v>
      </c>
      <c r="B4" s="8" t="s">
        <v>2045</v>
      </c>
    </row>
    <row r="5" spans="1:6" x14ac:dyDescent="0.2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2048</v>
      </c>
      <c r="E7">
        <v>4</v>
      </c>
      <c r="F7">
        <v>4</v>
      </c>
    </row>
    <row r="8" spans="1:6" x14ac:dyDescent="0.25">
      <c r="A8" s="9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2051</v>
      </c>
      <c r="C10">
        <v>8</v>
      </c>
      <c r="E10">
        <v>10</v>
      </c>
      <c r="F10">
        <v>18</v>
      </c>
    </row>
    <row r="11" spans="1:6" x14ac:dyDescent="0.25">
      <c r="A11" s="9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2056</v>
      </c>
      <c r="C15">
        <v>3</v>
      </c>
      <c r="E15">
        <v>4</v>
      </c>
      <c r="F15">
        <v>7</v>
      </c>
    </row>
    <row r="16" spans="1:6" x14ac:dyDescent="0.25">
      <c r="A16" s="9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2061</v>
      </c>
      <c r="C20">
        <v>4</v>
      </c>
      <c r="E20">
        <v>4</v>
      </c>
      <c r="F20">
        <v>8</v>
      </c>
    </row>
    <row r="21" spans="1:6" x14ac:dyDescent="0.25">
      <c r="A21" s="9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2063</v>
      </c>
      <c r="C22">
        <v>9</v>
      </c>
      <c r="E22">
        <v>5</v>
      </c>
      <c r="F22">
        <v>14</v>
      </c>
    </row>
    <row r="23" spans="1:6" x14ac:dyDescent="0.25">
      <c r="A23" s="9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2066</v>
      </c>
      <c r="C25">
        <v>7</v>
      </c>
      <c r="E25">
        <v>14</v>
      </c>
      <c r="F25">
        <v>21</v>
      </c>
    </row>
    <row r="26" spans="1:6" x14ac:dyDescent="0.25">
      <c r="A26" s="9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2070</v>
      </c>
      <c r="E29">
        <v>3</v>
      </c>
      <c r="F29">
        <v>3</v>
      </c>
    </row>
    <row r="30" spans="1:6" x14ac:dyDescent="0.25">
      <c r="A30" s="9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5E36-4781-4DDC-A443-3FCCDED60252}">
  <dimension ref="A1:E18"/>
  <sheetViews>
    <sheetView workbookViewId="0">
      <selection activeCell="A20" sqref="A20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8" t="s">
        <v>2031</v>
      </c>
      <c r="B1" t="s">
        <v>2046</v>
      </c>
    </row>
    <row r="2" spans="1:5" x14ac:dyDescent="0.25">
      <c r="A2" s="8" t="s">
        <v>2085</v>
      </c>
      <c r="B2" t="s">
        <v>2046</v>
      </c>
    </row>
    <row r="4" spans="1:5" x14ac:dyDescent="0.25">
      <c r="A4" s="8" t="s">
        <v>2044</v>
      </c>
      <c r="B4" s="8" t="s">
        <v>2045</v>
      </c>
    </row>
    <row r="5" spans="1:5" x14ac:dyDescent="0.25">
      <c r="A5" s="8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E5F6-7EDD-406C-875D-C82C9A7496D3}">
  <dimension ref="A1:H13"/>
  <sheetViews>
    <sheetView workbookViewId="0">
      <selection activeCell="G2" sqref="G2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COUNTIFS(Crowdfunding!$F2:$F1001,"=successful",Crowdfunding!$D2:$D1001,"&lt;1000")</f>
        <v>30</v>
      </c>
      <c r="C2">
        <f>COUNTIFS(Crowdfunding!$F2:$F1001,"=failed",Crowdfunding!$D2:$D1001,"&lt;1000")</f>
        <v>20</v>
      </c>
      <c r="D2">
        <f>COUNTIFS(Crowdfunding!$F2:$F1001,"=canceled",Crowdfunding!$D2:$D1001,"&lt;1000")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5">
      <c r="A3" t="s">
        <v>2095</v>
      </c>
      <c r="B3">
        <f>COUNTIFS(Crowdfunding!$F2:$F1001,"=successful",Crowdfunding!$D2:$D1001,"&lt;=4999",Crowdfunding!$D2:$D1001,"&gt;=1000")</f>
        <v>191</v>
      </c>
      <c r="C3">
        <f>COUNTIFS(Crowdfunding!$F2:$F1001,"=failed",Crowdfunding!$D2:$D1001,"&lt;=4999",Crowdfunding!$D2:$D1001,"&gt;=1000")</f>
        <v>38</v>
      </c>
      <c r="D3">
        <f>COUNTIFS(Crowdfunding!$F2:$F1001,"=canceled",Crowdfunding!$D2:$D1001,"&lt;=4999",Crowdfunding!$D2:$D1001,"&gt;=1000")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5">
      <c r="A4" t="s">
        <v>2096</v>
      </c>
      <c r="B4">
        <f>COUNTIFS(Crowdfunding!$F2:$F1001,"=successful",Crowdfunding!$D2:$D1001,"&lt;=9999",Crowdfunding!$D2:$D1001,"&gt;=5000")</f>
        <v>164</v>
      </c>
      <c r="C4">
        <f>COUNTIFS(Crowdfunding!$F2:$F1001,"=failed",Crowdfunding!$D2:$D1001,"&lt;=9999",Crowdfunding!$D2:$D1001,"&gt;=5000")</f>
        <v>126</v>
      </c>
      <c r="D4">
        <f>COUNTIFS(Crowdfunding!$F2:$F1001,"=canceled",Crowdfunding!$D2:$D1001,"&lt;=9999",Crowdfunding!$D2:$D1001,"&gt;=5000")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5">
      <c r="A5" t="s">
        <v>2097</v>
      </c>
      <c r="B5">
        <f>COUNTIFS(Crowdfunding!$F2:$F1001,"=successful",Crowdfunding!$D2:$D1001,"&lt;=14999",Crowdfunding!$D2:$D1001,"&gt;=10000")</f>
        <v>4</v>
      </c>
      <c r="C5">
        <f>COUNTIFS(Crowdfunding!$F2:$F1001,"=failed",Crowdfunding!$D2:$D1001,"&lt;=14999",Crowdfunding!$D2:$D1001,"&gt;=10000")</f>
        <v>5</v>
      </c>
      <c r="D5">
        <f>COUNTIFS(Crowdfunding!$F2:$F1001,"=canceled",Crowdfunding!$D2:$D1001,"&lt;=14999",Crowdfunding!$D2:$D1001,"&gt;=10000")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5">
      <c r="A6" t="s">
        <v>2098</v>
      </c>
      <c r="B6">
        <f>COUNTIFS(Crowdfunding!$F2:$F1001,"=successful",Crowdfunding!$D2:$D1001,"&lt;=19999",Crowdfunding!$D2:$D1001,"&gt;=15000")</f>
        <v>10</v>
      </c>
      <c r="C6">
        <f>COUNTIFS(Crowdfunding!$F2:$F1001,"=failed",Crowdfunding!$D2:$D1001,"&lt;=19999",Crowdfunding!$D2:$D1001,"&gt;=15000")</f>
        <v>0</v>
      </c>
      <c r="D6">
        <f>COUNTIFS(Crowdfunding!$F2:$F1001,"=canceled",Crowdfunding!$D2:$D1001,"&lt;=19999",Crowdfunding!$D2:$D1001,"&gt;=15000")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5">
      <c r="A7" t="s">
        <v>2099</v>
      </c>
      <c r="B7">
        <f>COUNTIFS(Crowdfunding!$F2:$F1001,"=successful",Crowdfunding!$D2:$D1001,"&lt;=24999",Crowdfunding!$D2:$D1001,"&gt;=20000")</f>
        <v>7</v>
      </c>
      <c r="C7">
        <f>COUNTIFS(Crowdfunding!$F2:$F1001,"=failed",Crowdfunding!$D2:$D1001,"&lt;=24999",Crowdfunding!$D2:$D1001,"&gt;=20000")</f>
        <v>0</v>
      </c>
      <c r="D7">
        <f>COUNTIFS(Crowdfunding!$F2:$F1001,"=canceled",Crowdfunding!$D2:$D1001,"&lt;=24999",Crowdfunding!$D2:$D1001,"&gt;=20000")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5">
      <c r="A8" t="s">
        <v>2100</v>
      </c>
      <c r="B8">
        <f>COUNTIFS(Crowdfunding!$F2:$F1001,"=successful",Crowdfunding!$D2:$D1001,"&lt;=29999",Crowdfunding!$D2:$D1001,"&gt;=25000")</f>
        <v>11</v>
      </c>
      <c r="C8">
        <f>COUNTIFS(Crowdfunding!$F2:$F1001,"=failed",Crowdfunding!$D2:$D1001,"&lt;=29999",Crowdfunding!$D2:$D1001,"&gt;=25000")</f>
        <v>3</v>
      </c>
      <c r="D8">
        <f>COUNTIFS(Crowdfunding!$F2:$F1001,"=canceled",Crowdfunding!$D2:$D1001,"&lt;=29999",Crowdfunding!$D2:$D1001,"&gt;=25000")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5">
      <c r="A9" t="s">
        <v>2101</v>
      </c>
      <c r="B9">
        <f>COUNTIFS(Crowdfunding!$F2:$F1001,"=successful",Crowdfunding!$D2:$D1001,"&lt;=34999",Crowdfunding!$D2:$D1001,"&gt;=30000")</f>
        <v>7</v>
      </c>
      <c r="C9">
        <f>COUNTIFS(Crowdfunding!$F2:$F1001,"=failed",Crowdfunding!$D2:$D1001,"&lt;=34999",Crowdfunding!$D2:$D1001,"&gt;=30000")</f>
        <v>0</v>
      </c>
      <c r="D9">
        <f>COUNTIFS(Crowdfunding!$F2:$F1001,"=canceled",Crowdfunding!$D2:$D1001,"&lt;=34999",Crowdfunding!$D2:$D1001,"&gt;=30000")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5">
      <c r="A10" t="s">
        <v>2105</v>
      </c>
      <c r="B10">
        <f>COUNTIFS(Crowdfunding!$F2:$F1001,"=successful",Crowdfunding!$D2:$D1001,"&lt;=39999",Crowdfunding!$D2:$D1001,"&gt;=35000")</f>
        <v>8</v>
      </c>
      <c r="C10">
        <f>COUNTIFS(Crowdfunding!$F2:$F1001,"=failed",Crowdfunding!$D2:$D1001,"&lt;=39999",Crowdfunding!$D2:$D1001,"&gt;=35000")</f>
        <v>3</v>
      </c>
      <c r="D10">
        <f>COUNTIFS(Crowdfunding!$F2:$F1001,"=canceled",Crowdfunding!$D2:$D1001,"&lt;=39999",Crowdfunding!$D2:$D1001,"&gt;=35000")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5">
      <c r="A11" t="s">
        <v>2102</v>
      </c>
      <c r="B11">
        <f>COUNTIFS(Crowdfunding!$F2:$F1001,"=successful",Crowdfunding!$D2:$D1001,"&lt;=44999",Crowdfunding!$D2:$D1001,"&gt;=40000")</f>
        <v>11</v>
      </c>
      <c r="C11">
        <f>COUNTIFS(Crowdfunding!$F2:$F1001,"=failed",Crowdfunding!$D2:$D1001,"&lt;=44999",Crowdfunding!$D2:$D1001,"&gt;=40000")</f>
        <v>3</v>
      </c>
      <c r="D11">
        <f>COUNTIFS(Crowdfunding!$F2:$F1001,"=canceled",Crowdfunding!$D2:$D1001,"&lt;=44999",Crowdfunding!$D2:$D1001,"&gt;=40000")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5">
      <c r="A12" t="s">
        <v>2103</v>
      </c>
      <c r="B12">
        <f>COUNTIFS(Crowdfunding!$F2:$F1001,"=successful",Crowdfunding!$D2:$D1001,"&lt;=49999",Crowdfunding!$D2:$D1001,"&gt;=45000")</f>
        <v>8</v>
      </c>
      <c r="C12">
        <f>COUNTIFS(Crowdfunding!$F2:$F1001,"=failed",Crowdfunding!$D2:$D1001,"&lt;=49999",Crowdfunding!$D2:$D1001,"&gt;=45000")</f>
        <v>3</v>
      </c>
      <c r="D12">
        <f>COUNTIFS(Crowdfunding!$F2:$F1001,"=canceled",Crowdfunding!$D2:$D1001,"&lt;=49999",Crowdfunding!$D2:$D1001,"&gt;=45000")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5">
      <c r="A13" t="s">
        <v>2104</v>
      </c>
      <c r="B13">
        <f>COUNTIFS(Crowdfunding!$F2:$F1001,"=successful",Crowdfunding!$D2:$D1001,"&gt;=50000")</f>
        <v>114</v>
      </c>
      <c r="C13">
        <f>COUNTIFS(Crowdfunding!$F2:$F1001,"=failed",Crowdfunding!$D2:$D1001,"&gt;=50000")</f>
        <v>163</v>
      </c>
      <c r="D13">
        <f>COUNTIFS(Crowdfunding!$F2:$F1001,"=canceled",Crowdfunding!$D2:$D1001,"&gt;=50000")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6081-063A-4192-8A49-0018482EA5F1}">
  <dimension ref="A1:I566"/>
  <sheetViews>
    <sheetView tabSelected="1" workbookViewId="0">
      <selection activeCell="I11" sqref="I11"/>
    </sheetView>
  </sheetViews>
  <sheetFormatPr defaultRowHeight="15.75" x14ac:dyDescent="0.25"/>
  <cols>
    <col min="1" max="1" width="9.375" bestFit="1" customWidth="1"/>
    <col min="2" max="2" width="12.5" bestFit="1" customWidth="1"/>
    <col min="4" max="4" width="8.25" bestFit="1" customWidth="1"/>
    <col min="5" max="5" width="12.5" bestFit="1" customWidth="1"/>
    <col min="6" max="6" width="16.125" bestFit="1" customWidth="1"/>
    <col min="7" max="7" width="19.875" bestFit="1" customWidth="1"/>
    <col min="8" max="9" width="16.125" bestFit="1" customWidth="1"/>
  </cols>
  <sheetData>
    <row r="1" spans="1:9" x14ac:dyDescent="0.25">
      <c r="A1" t="s">
        <v>2106</v>
      </c>
      <c r="B1" t="s">
        <v>2107</v>
      </c>
      <c r="D1" t="s">
        <v>2106</v>
      </c>
      <c r="E1" t="s">
        <v>2107</v>
      </c>
    </row>
    <row r="2" spans="1:9" x14ac:dyDescent="0.25">
      <c r="A2" t="s">
        <v>20</v>
      </c>
      <c r="B2">
        <v>158</v>
      </c>
      <c r="D2" t="s">
        <v>14</v>
      </c>
      <c r="E2">
        <v>0</v>
      </c>
      <c r="G2" t="s">
        <v>2108</v>
      </c>
      <c r="I2" t="s">
        <v>2109</v>
      </c>
    </row>
    <row r="3" spans="1:9" x14ac:dyDescent="0.25">
      <c r="A3" t="s">
        <v>20</v>
      </c>
      <c r="B3">
        <v>1425</v>
      </c>
      <c r="D3" t="s">
        <v>14</v>
      </c>
      <c r="E3">
        <v>24</v>
      </c>
      <c r="F3" t="s">
        <v>2115</v>
      </c>
      <c r="G3">
        <f>ROUND(AVERAGE(B2:B566),0)</f>
        <v>851</v>
      </c>
      <c r="I3">
        <f>ROUND(AVERAGE(E2:E365),0)</f>
        <v>586</v>
      </c>
    </row>
    <row r="4" spans="1:9" x14ac:dyDescent="0.25">
      <c r="A4" t="s">
        <v>20</v>
      </c>
      <c r="B4">
        <v>174</v>
      </c>
      <c r="D4" t="s">
        <v>14</v>
      </c>
      <c r="E4">
        <v>53</v>
      </c>
      <c r="F4" t="s">
        <v>2114</v>
      </c>
      <c r="G4">
        <f>ROUND(MEDIAN(B2:B566),0)</f>
        <v>201</v>
      </c>
      <c r="I4">
        <f>ROUND(MEDIAN(E2:E365),0)</f>
        <v>115</v>
      </c>
    </row>
    <row r="5" spans="1:9" x14ac:dyDescent="0.25">
      <c r="A5" t="s">
        <v>20</v>
      </c>
      <c r="B5">
        <v>227</v>
      </c>
      <c r="D5" t="s">
        <v>14</v>
      </c>
      <c r="E5">
        <v>18</v>
      </c>
      <c r="F5" t="s">
        <v>2112</v>
      </c>
      <c r="G5">
        <f>ROUND(MIN(B2:B566),0)</f>
        <v>16</v>
      </c>
      <c r="I5">
        <f>ROUND(MIN(E2:E365),0)</f>
        <v>0</v>
      </c>
    </row>
    <row r="6" spans="1:9" x14ac:dyDescent="0.25">
      <c r="A6" t="s">
        <v>20</v>
      </c>
      <c r="B6">
        <v>220</v>
      </c>
      <c r="D6" t="s">
        <v>14</v>
      </c>
      <c r="E6">
        <v>44</v>
      </c>
      <c r="F6" t="s">
        <v>2113</v>
      </c>
      <c r="G6">
        <f>ROUND(MAX(B2:B566),0)</f>
        <v>7295</v>
      </c>
      <c r="I6">
        <f>ROUND(MAX(E2:E365),0)</f>
        <v>6080</v>
      </c>
    </row>
    <row r="7" spans="1:9" x14ac:dyDescent="0.25">
      <c r="A7" t="s">
        <v>20</v>
      </c>
      <c r="B7">
        <v>98</v>
      </c>
      <c r="D7" t="s">
        <v>14</v>
      </c>
      <c r="E7">
        <v>27</v>
      </c>
      <c r="F7" t="s">
        <v>2110</v>
      </c>
      <c r="G7">
        <f>ROUND(_xlfn.VAR.P(B2:B566),0)</f>
        <v>1603374</v>
      </c>
      <c r="I7">
        <f>ROUND(_xlfn.VAR.P(E2:E365),0)</f>
        <v>921575</v>
      </c>
    </row>
    <row r="8" spans="1:9" x14ac:dyDescent="0.25">
      <c r="A8" t="s">
        <v>20</v>
      </c>
      <c r="B8">
        <v>100</v>
      </c>
      <c r="D8" t="s">
        <v>14</v>
      </c>
      <c r="E8">
        <v>55</v>
      </c>
      <c r="F8" t="s">
        <v>2111</v>
      </c>
      <c r="G8">
        <f>ROUND(_xlfn.STDEV.P(B2:B566),0)</f>
        <v>1266</v>
      </c>
      <c r="I8">
        <f>ROUND(_xlfn.STDEV.P(E2:E365),0)</f>
        <v>960</v>
      </c>
    </row>
    <row r="9" spans="1:9" x14ac:dyDescent="0.25">
      <c r="A9" t="s">
        <v>20</v>
      </c>
      <c r="B9">
        <v>1249</v>
      </c>
      <c r="D9" t="s">
        <v>14</v>
      </c>
      <c r="E9">
        <v>200</v>
      </c>
    </row>
    <row r="10" spans="1:9" x14ac:dyDescent="0.25">
      <c r="A10" t="s">
        <v>20</v>
      </c>
      <c r="B10">
        <v>1396</v>
      </c>
      <c r="D10" t="s">
        <v>14</v>
      </c>
      <c r="E10">
        <v>452</v>
      </c>
    </row>
    <row r="11" spans="1:9" x14ac:dyDescent="0.25">
      <c r="A11" t="s">
        <v>20</v>
      </c>
      <c r="B11">
        <v>890</v>
      </c>
      <c r="D11" t="s">
        <v>14</v>
      </c>
      <c r="E11">
        <v>674</v>
      </c>
    </row>
    <row r="12" spans="1:9" x14ac:dyDescent="0.25">
      <c r="A12" t="s">
        <v>20</v>
      </c>
      <c r="B12">
        <v>142</v>
      </c>
      <c r="D12" t="s">
        <v>14</v>
      </c>
      <c r="E12">
        <v>558</v>
      </c>
    </row>
    <row r="13" spans="1:9" x14ac:dyDescent="0.25">
      <c r="A13" t="s">
        <v>20</v>
      </c>
      <c r="B13">
        <v>2673</v>
      </c>
      <c r="D13" t="s">
        <v>14</v>
      </c>
      <c r="E13">
        <v>15</v>
      </c>
    </row>
    <row r="14" spans="1:9" x14ac:dyDescent="0.25">
      <c r="A14" t="s">
        <v>20</v>
      </c>
      <c r="B14">
        <v>163</v>
      </c>
      <c r="D14" t="s">
        <v>14</v>
      </c>
      <c r="E14">
        <v>2307</v>
      </c>
    </row>
    <row r="15" spans="1:9" x14ac:dyDescent="0.25">
      <c r="A15" t="s">
        <v>20</v>
      </c>
      <c r="B15">
        <v>2220</v>
      </c>
      <c r="D15" t="s">
        <v>14</v>
      </c>
      <c r="E15">
        <v>88</v>
      </c>
    </row>
    <row r="16" spans="1:9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11" priority="5" operator="containsText" text="live">
      <formula>NOT(ISERROR(SEARCH("live",A2)))</formula>
    </cfRule>
    <cfRule type="containsText" dxfId="10" priority="6" operator="containsText" text="canceled">
      <formula>NOT(ISERROR(SEARCH("canceled",A2)))</formula>
    </cfRule>
    <cfRule type="containsText" dxfId="9" priority="7" operator="containsText" text="failed">
      <formula>NOT(ISERROR(SEARCH("failed",A2)))</formula>
    </cfRule>
    <cfRule type="containsText" dxfId="8" priority="8" operator="containsText" text="successful">
      <formula>NOT(ISERROR(SEARCH("successful",A2)))</formula>
    </cfRule>
  </conditionalFormatting>
  <conditionalFormatting sqref="D2:D365">
    <cfRule type="containsText" dxfId="7" priority="1" operator="containsText" text="live">
      <formula>NOT(ISERROR(SEARCH("live",D2)))</formula>
    </cfRule>
    <cfRule type="containsText" dxfId="6" priority="2" operator="containsText" text="canceled">
      <formula>NOT(ISERROR(SEARCH("canceled",D2)))</formula>
    </cfRule>
    <cfRule type="containsText" dxfId="5" priority="3" operator="containsText" text="failed">
      <formula>NOT(ISERROR(SEARCH("failed",D2)))</formula>
    </cfRule>
    <cfRule type="containsText" dxfId="4" priority="4" operator="containsText" text="successful">
      <formula>NOT(ISERROR(SEARCH("successful",D2)))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zoomScale="70" zoomScaleNormal="70" workbookViewId="0">
      <selection activeCell="O1006" sqref="O100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4.125" style="5" customWidth="1"/>
    <col min="16" max="16" width="17.875" style="7" bestFit="1" customWidth="1"/>
    <col min="17" max="17" width="14.875" bestFit="1" customWidth="1"/>
    <col min="18" max="18" width="16.375" bestFit="1" customWidth="1"/>
    <col min="19" max="19" width="30.125" bestFit="1" customWidth="1"/>
    <col min="20" max="20" width="21.1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6" t="s">
        <v>2030</v>
      </c>
      <c r="Q1" s="1" t="s">
        <v>2031</v>
      </c>
      <c r="R1" s="1" t="s">
        <v>2032</v>
      </c>
      <c r="S1" s="1" t="s">
        <v>2071</v>
      </c>
      <c r="T1" s="10" t="s">
        <v>2072</v>
      </c>
    </row>
    <row r="2" spans="1:20" hidden="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(E2/D2)</f>
        <v>0</v>
      </c>
      <c r="P2" s="7" t="str">
        <f>IF(G2&gt;0,E2/G2,"NA")</f>
        <v>NA</v>
      </c>
      <c r="R2" t="str">
        <f>RIGHT(N2,LEN(N2)-SEARCH("/",N2))</f>
        <v>food trucks</v>
      </c>
      <c r="S2" s="11">
        <f>(((J2/60)/60)/24)+DATE(1970,1,1)</f>
        <v>42336.25</v>
      </c>
      <c r="T2" s="11" t="b">
        <f>A1=(((K2/60)/60)/24)+DATE(1970,1,1)</f>
        <v>0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(E3/D3)</f>
        <v>10.4</v>
      </c>
      <c r="P3" s="7">
        <f t="shared" ref="P3:P66" si="1">IF(G3&gt;0,E3/G3,"NA")</f>
        <v>92.151898734177209</v>
      </c>
      <c r="Q3" t="str">
        <f t="shared" ref="Q3:Q66" si="2">LEFT(N3,SEARCH("/",N3)-1)</f>
        <v>music</v>
      </c>
      <c r="R3" t="str">
        <f t="shared" ref="R3:R66" si="3">RIGHT(N3,LEN(N3)-SEARCH("/",N3))</f>
        <v>rock</v>
      </c>
      <c r="S3" s="11">
        <f t="shared" ref="S3:S66" si="4">(((J3/60)/60)/24)+DATE(1970,1,1)</f>
        <v>41870.208333333336</v>
      </c>
      <c r="T3" s="11">
        <f t="shared" ref="T3:T66" si="5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7">
        <f t="shared" si="1"/>
        <v>100.01614035087719</v>
      </c>
      <c r="Q4" t="str">
        <f t="shared" si="2"/>
        <v>technology</v>
      </c>
      <c r="R4" t="str">
        <f t="shared" si="3"/>
        <v>web</v>
      </c>
      <c r="S4" s="11">
        <f t="shared" si="4"/>
        <v>41595.25</v>
      </c>
      <c r="T4" s="11">
        <f t="shared" si="5"/>
        <v>41597.25</v>
      </c>
    </row>
    <row r="5" spans="1:20" ht="31.5" hidden="1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7">
        <f t="shared" si="1"/>
        <v>103.20833333333333</v>
      </c>
      <c r="Q5" t="str">
        <f t="shared" si="2"/>
        <v>music</v>
      </c>
      <c r="R5" t="str">
        <f t="shared" si="3"/>
        <v>rock</v>
      </c>
      <c r="S5" s="11">
        <f t="shared" si="4"/>
        <v>43688.208333333328</v>
      </c>
      <c r="T5" s="11">
        <f t="shared" si="5"/>
        <v>43728.208333333328</v>
      </c>
    </row>
    <row r="6" spans="1:20" hidden="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7">
        <f t="shared" si="1"/>
        <v>99.339622641509436</v>
      </c>
      <c r="Q6" t="str">
        <f t="shared" si="2"/>
        <v>theater</v>
      </c>
      <c r="R6" t="str">
        <f t="shared" si="3"/>
        <v>plays</v>
      </c>
      <c r="S6" s="11">
        <f t="shared" si="4"/>
        <v>43485.25</v>
      </c>
      <c r="T6" s="11">
        <f t="shared" si="5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7">
        <f t="shared" si="1"/>
        <v>75.833333333333329</v>
      </c>
      <c r="Q7" t="str">
        <f t="shared" si="2"/>
        <v>theater</v>
      </c>
      <c r="R7" t="str">
        <f t="shared" si="3"/>
        <v>plays</v>
      </c>
      <c r="S7" s="11">
        <f t="shared" si="4"/>
        <v>41149.208333333336</v>
      </c>
      <c r="T7" s="11">
        <f t="shared" si="5"/>
        <v>41160.208333333336</v>
      </c>
    </row>
    <row r="8" spans="1:20" hidden="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7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1">
        <f t="shared" si="4"/>
        <v>42991.208333333328</v>
      </c>
      <c r="T8" s="11">
        <f t="shared" si="5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7">
        <f t="shared" si="1"/>
        <v>64.93832599118943</v>
      </c>
      <c r="Q9" t="str">
        <f t="shared" si="2"/>
        <v>theater</v>
      </c>
      <c r="R9" t="str">
        <f t="shared" si="3"/>
        <v>plays</v>
      </c>
      <c r="S9" s="11">
        <f t="shared" si="4"/>
        <v>42229.208333333328</v>
      </c>
      <c r="T9" s="11">
        <f t="shared" si="5"/>
        <v>42231.208333333328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7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1">
        <f t="shared" si="4"/>
        <v>40399.208333333336</v>
      </c>
      <c r="T10" s="11">
        <f t="shared" si="5"/>
        <v>40401.208333333336</v>
      </c>
    </row>
    <row r="11" spans="1:20" hidden="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7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1">
        <f t="shared" si="4"/>
        <v>41536.208333333336</v>
      </c>
      <c r="T11" s="11">
        <f t="shared" si="5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7">
        <f t="shared" si="1"/>
        <v>62.9</v>
      </c>
      <c r="Q12" t="str">
        <f t="shared" si="2"/>
        <v>film &amp; video</v>
      </c>
      <c r="R12" t="str">
        <f t="shared" si="3"/>
        <v>drama</v>
      </c>
      <c r="S12" s="11">
        <f t="shared" si="4"/>
        <v>40404.208333333336</v>
      </c>
      <c r="T12" s="11">
        <f t="shared" si="5"/>
        <v>40452.208333333336</v>
      </c>
    </row>
    <row r="13" spans="1:20" ht="31.5" hidden="1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7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1">
        <f t="shared" si="4"/>
        <v>40442.208333333336</v>
      </c>
      <c r="T13" s="11">
        <f t="shared" si="5"/>
        <v>40448.208333333336</v>
      </c>
    </row>
    <row r="14" spans="1:20" hidden="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7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1">
        <f t="shared" si="4"/>
        <v>43760.208333333328</v>
      </c>
      <c r="T14" s="11">
        <f t="shared" si="5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7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1">
        <f t="shared" si="4"/>
        <v>42532.208333333328</v>
      </c>
      <c r="T15" s="11">
        <f t="shared" si="5"/>
        <v>42544.208333333328</v>
      </c>
    </row>
    <row r="16" spans="1:20" hidden="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7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1">
        <f t="shared" si="4"/>
        <v>40974.25</v>
      </c>
      <c r="T16" s="11">
        <f t="shared" si="5"/>
        <v>41001.208333333336</v>
      </c>
    </row>
    <row r="17" spans="1:20" hidden="1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7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1">
        <f t="shared" si="4"/>
        <v>43809.25</v>
      </c>
      <c r="T17" s="11">
        <f t="shared" si="5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7">
        <f t="shared" si="1"/>
        <v>110.41</v>
      </c>
      <c r="Q18" t="str">
        <f t="shared" si="2"/>
        <v>publishing</v>
      </c>
      <c r="R18" t="str">
        <f t="shared" si="3"/>
        <v>nonfiction</v>
      </c>
      <c r="S18" s="11">
        <f t="shared" si="4"/>
        <v>41661.25</v>
      </c>
      <c r="T18" s="11">
        <f t="shared" si="5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7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1">
        <f t="shared" si="4"/>
        <v>40555.25</v>
      </c>
      <c r="T19" s="11">
        <f t="shared" si="5"/>
        <v>40556.25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7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1">
        <f t="shared" si="4"/>
        <v>43351.208333333328</v>
      </c>
      <c r="T20" s="11">
        <f t="shared" si="5"/>
        <v>43359.208333333328</v>
      </c>
    </row>
    <row r="21" spans="1:20" hidden="1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7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1">
        <f t="shared" si="4"/>
        <v>43528.25</v>
      </c>
      <c r="T21" s="11">
        <f t="shared" si="5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7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1">
        <f t="shared" si="4"/>
        <v>41848.208333333336</v>
      </c>
      <c r="T22" s="11">
        <f t="shared" si="5"/>
        <v>41848.208333333336</v>
      </c>
    </row>
    <row r="23" spans="1:20" hidden="1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7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1">
        <f t="shared" si="4"/>
        <v>40770.208333333336</v>
      </c>
      <c r="T23" s="11">
        <f t="shared" si="5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7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1">
        <f t="shared" si="4"/>
        <v>43193.208333333328</v>
      </c>
      <c r="T24" s="11">
        <f t="shared" si="5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7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1">
        <f t="shared" si="4"/>
        <v>43510.25</v>
      </c>
      <c r="T25" s="11">
        <f t="shared" si="5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7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1">
        <f t="shared" si="4"/>
        <v>41811.208333333336</v>
      </c>
      <c r="T26" s="11">
        <f t="shared" si="5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7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1">
        <f t="shared" si="4"/>
        <v>40681.208333333336</v>
      </c>
      <c r="T27" s="11">
        <f t="shared" si="5"/>
        <v>40701.208333333336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7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1">
        <f t="shared" si="4"/>
        <v>43312.208333333328</v>
      </c>
      <c r="T28" s="11">
        <f t="shared" si="5"/>
        <v>43339.208333333328</v>
      </c>
    </row>
    <row r="29" spans="1:20" hidden="1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7">
        <f t="shared" si="1"/>
        <v>106.6</v>
      </c>
      <c r="Q29" t="str">
        <f t="shared" si="2"/>
        <v>music</v>
      </c>
      <c r="R29" t="str">
        <f t="shared" si="3"/>
        <v>rock</v>
      </c>
      <c r="S29" s="11">
        <f t="shared" si="4"/>
        <v>42280.208333333328</v>
      </c>
      <c r="T29" s="11">
        <f t="shared" si="5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7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1">
        <f t="shared" si="4"/>
        <v>40218.25</v>
      </c>
      <c r="T30" s="11">
        <f t="shared" si="5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7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1">
        <f t="shared" si="4"/>
        <v>43301.208333333328</v>
      </c>
      <c r="T31" s="11">
        <f t="shared" si="5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7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1">
        <f t="shared" si="4"/>
        <v>43609.208333333328</v>
      </c>
      <c r="T32" s="11">
        <f t="shared" si="5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7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1">
        <f t="shared" si="4"/>
        <v>42374.25</v>
      </c>
      <c r="T33" s="11">
        <f t="shared" si="5"/>
        <v>42402.25</v>
      </c>
    </row>
    <row r="34" spans="1:20" hidden="1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 s="7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1">
        <f t="shared" si="4"/>
        <v>43110.25</v>
      </c>
      <c r="T34" s="11">
        <f t="shared" si="5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 s="7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1">
        <f t="shared" si="4"/>
        <v>41917.208333333336</v>
      </c>
      <c r="T35" s="11">
        <f t="shared" si="5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 s="7">
        <f t="shared" si="1"/>
        <v>85</v>
      </c>
      <c r="Q36" t="str">
        <f t="shared" si="2"/>
        <v>film &amp; video</v>
      </c>
      <c r="R36" t="str">
        <f t="shared" si="3"/>
        <v>documentary</v>
      </c>
      <c r="S36" s="11">
        <f t="shared" si="4"/>
        <v>42817.208333333328</v>
      </c>
      <c r="T36" s="11">
        <f t="shared" si="5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 s="7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1">
        <f t="shared" si="4"/>
        <v>43484.25</v>
      </c>
      <c r="T37" s="11">
        <f t="shared" si="5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 s="7">
        <f t="shared" si="1"/>
        <v>68.8125</v>
      </c>
      <c r="Q38" t="str">
        <f t="shared" si="2"/>
        <v>theater</v>
      </c>
      <c r="R38" t="str">
        <f t="shared" si="3"/>
        <v>plays</v>
      </c>
      <c r="S38" s="11">
        <f t="shared" si="4"/>
        <v>40600.25</v>
      </c>
      <c r="T38" s="11">
        <f t="shared" si="5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 s="7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1">
        <f t="shared" si="4"/>
        <v>43744.208333333328</v>
      </c>
      <c r="T39" s="11">
        <f t="shared" si="5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 s="7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1">
        <f t="shared" si="4"/>
        <v>40469.208333333336</v>
      </c>
      <c r="T40" s="11">
        <f t="shared" si="5"/>
        <v>40474.208333333336</v>
      </c>
    </row>
    <row r="41" spans="1:20" hidden="1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 s="7">
        <f t="shared" si="1"/>
        <v>57.125</v>
      </c>
      <c r="Q41" t="str">
        <f t="shared" si="2"/>
        <v>theater</v>
      </c>
      <c r="R41" t="str">
        <f t="shared" si="3"/>
        <v>plays</v>
      </c>
      <c r="S41" s="11">
        <f t="shared" si="4"/>
        <v>41330.25</v>
      </c>
      <c r="T41" s="11">
        <f t="shared" si="5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 s="7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1">
        <f t="shared" si="4"/>
        <v>40334.208333333336</v>
      </c>
      <c r="T42" s="11">
        <f t="shared" si="5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 s="7">
        <f t="shared" si="1"/>
        <v>107.42342342342343</v>
      </c>
      <c r="Q43" t="str">
        <f t="shared" si="2"/>
        <v>music</v>
      </c>
      <c r="R43" t="str">
        <f t="shared" si="3"/>
        <v>rock</v>
      </c>
      <c r="S43" s="11">
        <f t="shared" si="4"/>
        <v>41156.208333333336</v>
      </c>
      <c r="T43" s="11">
        <f t="shared" si="5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 s="7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1">
        <f t="shared" si="4"/>
        <v>40728.208333333336</v>
      </c>
      <c r="T44" s="11">
        <f t="shared" si="5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 s="7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1">
        <f t="shared" si="4"/>
        <v>41844.208333333336</v>
      </c>
      <c r="T45" s="11">
        <f t="shared" si="5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 s="7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1">
        <f t="shared" si="4"/>
        <v>43541.208333333328</v>
      </c>
      <c r="T46" s="11">
        <f t="shared" si="5"/>
        <v>43542.208333333328</v>
      </c>
    </row>
    <row r="47" spans="1:20" ht="31.5" hidden="1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 s="7">
        <f t="shared" si="1"/>
        <v>94.375</v>
      </c>
      <c r="Q47" t="str">
        <f t="shared" si="2"/>
        <v>theater</v>
      </c>
      <c r="R47" t="str">
        <f t="shared" si="3"/>
        <v>plays</v>
      </c>
      <c r="S47" s="11">
        <f t="shared" si="4"/>
        <v>42676.208333333328</v>
      </c>
      <c r="T47" s="11">
        <f t="shared" si="5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 s="7">
        <f t="shared" si="1"/>
        <v>46.163043478260867</v>
      </c>
      <c r="Q48" t="str">
        <f t="shared" si="2"/>
        <v>music</v>
      </c>
      <c r="R48" t="str">
        <f t="shared" si="3"/>
        <v>rock</v>
      </c>
      <c r="S48" s="11">
        <f t="shared" si="4"/>
        <v>40367.208333333336</v>
      </c>
      <c r="T48" s="11">
        <f t="shared" si="5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 s="7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1">
        <f t="shared" si="4"/>
        <v>41727.208333333336</v>
      </c>
      <c r="T49" s="11">
        <f t="shared" si="5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 s="7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1">
        <f t="shared" si="4"/>
        <v>42180.208333333328</v>
      </c>
      <c r="T50" s="11">
        <f t="shared" si="5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 s="7">
        <f t="shared" si="1"/>
        <v>45.059405940594061</v>
      </c>
      <c r="Q51" t="str">
        <f t="shared" si="2"/>
        <v>music</v>
      </c>
      <c r="R51" t="str">
        <f t="shared" si="3"/>
        <v>rock</v>
      </c>
      <c r="S51" s="11">
        <f t="shared" si="4"/>
        <v>43758.208333333328</v>
      </c>
      <c r="T51" s="11">
        <f t="shared" si="5"/>
        <v>43803.25</v>
      </c>
    </row>
    <row r="52" spans="1:20" ht="31.5" hidden="1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 s="7">
        <f t="shared" si="1"/>
        <v>2</v>
      </c>
      <c r="Q52" t="str">
        <f t="shared" si="2"/>
        <v>music</v>
      </c>
      <c r="R52" t="str">
        <f t="shared" si="3"/>
        <v>metal</v>
      </c>
      <c r="S52" s="11">
        <f t="shared" si="4"/>
        <v>41487.208333333336</v>
      </c>
      <c r="T52" s="11">
        <f t="shared" si="5"/>
        <v>41515.208333333336</v>
      </c>
    </row>
    <row r="53" spans="1:20" hidden="1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 s="7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1">
        <f t="shared" si="4"/>
        <v>40995.208333333336</v>
      </c>
      <c r="T53" s="11">
        <f t="shared" si="5"/>
        <v>41011.208333333336</v>
      </c>
    </row>
    <row r="54" spans="1:20" hidden="1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 s="7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1">
        <f t="shared" si="4"/>
        <v>40436.208333333336</v>
      </c>
      <c r="T54" s="11">
        <f t="shared" si="5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 s="7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1">
        <f t="shared" si="4"/>
        <v>41779.208333333336</v>
      </c>
      <c r="T55" s="11">
        <f t="shared" si="5"/>
        <v>41818.208333333336</v>
      </c>
    </row>
    <row r="56" spans="1:20" ht="31.5" hidden="1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 s="7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1">
        <f t="shared" si="4"/>
        <v>43170.25</v>
      </c>
      <c r="T56" s="11">
        <f t="shared" si="5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 s="7">
        <f t="shared" si="1"/>
        <v>89.664122137404576</v>
      </c>
      <c r="Q57" t="str">
        <f t="shared" si="2"/>
        <v>music</v>
      </c>
      <c r="R57" t="str">
        <f t="shared" si="3"/>
        <v>jazz</v>
      </c>
      <c r="S57" s="11">
        <f t="shared" si="4"/>
        <v>43311.208333333328</v>
      </c>
      <c r="T57" s="11">
        <f t="shared" si="5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 s="7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1">
        <f t="shared" si="4"/>
        <v>42014.25</v>
      </c>
      <c r="T58" s="11">
        <f t="shared" si="5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 s="7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1">
        <f t="shared" si="4"/>
        <v>42979.208333333328</v>
      </c>
      <c r="T59" s="11">
        <f t="shared" si="5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 s="7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1">
        <f t="shared" si="4"/>
        <v>42268.208333333328</v>
      </c>
      <c r="T60" s="11">
        <f t="shared" si="5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 s="7">
        <f t="shared" si="1"/>
        <v>30.0859375</v>
      </c>
      <c r="Q61" t="str">
        <f t="shared" si="2"/>
        <v>theater</v>
      </c>
      <c r="R61" t="str">
        <f t="shared" si="3"/>
        <v>plays</v>
      </c>
      <c r="S61" s="11">
        <f t="shared" si="4"/>
        <v>42898.208333333328</v>
      </c>
      <c r="T61" s="11">
        <f t="shared" si="5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 s="7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1">
        <f t="shared" si="4"/>
        <v>41107.208333333336</v>
      </c>
      <c r="T62" s="11">
        <f t="shared" si="5"/>
        <v>41110.208333333336</v>
      </c>
    </row>
    <row r="63" spans="1:20" ht="31.5" hidden="1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 s="7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1">
        <f t="shared" si="4"/>
        <v>40595.25</v>
      </c>
      <c r="T63" s="11">
        <f t="shared" si="5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 s="7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1">
        <f t="shared" si="4"/>
        <v>42160.208333333328</v>
      </c>
      <c r="T64" s="11">
        <f t="shared" si="5"/>
        <v>42161.208333333328</v>
      </c>
    </row>
    <row r="65" spans="1:20" hidden="1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 s="7">
        <f t="shared" si="1"/>
        <v>111.4</v>
      </c>
      <c r="Q65" t="str">
        <f t="shared" si="2"/>
        <v>theater</v>
      </c>
      <c r="R65" t="str">
        <f t="shared" si="3"/>
        <v>plays</v>
      </c>
      <c r="S65" s="11">
        <f t="shared" si="4"/>
        <v>42853.208333333328</v>
      </c>
      <c r="T65" s="11">
        <f t="shared" si="5"/>
        <v>42859.208333333328</v>
      </c>
    </row>
    <row r="66" spans="1:20" hidden="1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 s="7">
        <f t="shared" si="1"/>
        <v>71.94736842105263</v>
      </c>
      <c r="Q66" t="str">
        <f t="shared" si="2"/>
        <v>technology</v>
      </c>
      <c r="R66" t="str">
        <f t="shared" si="3"/>
        <v>web</v>
      </c>
      <c r="S66" s="11">
        <f t="shared" si="4"/>
        <v>43283.208333333328</v>
      </c>
      <c r="T66" s="11">
        <f t="shared" si="5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6">(E67/D67)</f>
        <v>2.3614754098360655</v>
      </c>
      <c r="P67" s="7">
        <f t="shared" ref="P67:P130" si="7">IF(G67&gt;0,E67/G67,"NA")</f>
        <v>61.038135593220339</v>
      </c>
      <c r="Q67" t="str">
        <f t="shared" ref="Q67:Q130" si="8">LEFT(N67,SEARCH("/",N67)-1)</f>
        <v>theater</v>
      </c>
      <c r="R67" t="str">
        <f t="shared" ref="R67:R130" si="9">RIGHT(N67,LEN(N67)-SEARCH("/",N67))</f>
        <v>plays</v>
      </c>
      <c r="S67" s="11">
        <f t="shared" ref="S67:S130" si="10">(((J67/60)/60)/24)+DATE(1970,1,1)</f>
        <v>40570.25</v>
      </c>
      <c r="T67" s="11">
        <f t="shared" ref="T67:T130" si="11">(((K67/60)/60)/24)+DATE(1970,1,1)</f>
        <v>40577.25</v>
      </c>
    </row>
    <row r="68" spans="1:20" hidden="1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6"/>
        <v>0.45068965517241377</v>
      </c>
      <c r="P68" s="7">
        <f t="shared" si="7"/>
        <v>108.91666666666667</v>
      </c>
      <c r="Q68" t="str">
        <f t="shared" si="8"/>
        <v>theater</v>
      </c>
      <c r="R68" t="str">
        <f t="shared" si="9"/>
        <v>plays</v>
      </c>
      <c r="S68" s="11">
        <f t="shared" si="10"/>
        <v>42102.208333333328</v>
      </c>
      <c r="T68" s="11">
        <f t="shared" si="11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1.6238567493112948</v>
      </c>
      <c r="P69" s="7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11">
        <f t="shared" si="10"/>
        <v>40203.25</v>
      </c>
      <c r="T69" s="11">
        <f t="shared" si="11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2.5452631578947367</v>
      </c>
      <c r="P70" s="7">
        <f t="shared" si="7"/>
        <v>58.975609756097562</v>
      </c>
      <c r="Q70" t="str">
        <f t="shared" si="8"/>
        <v>theater</v>
      </c>
      <c r="R70" t="str">
        <f t="shared" si="9"/>
        <v>plays</v>
      </c>
      <c r="S70" s="11">
        <f t="shared" si="10"/>
        <v>42943.208333333328</v>
      </c>
      <c r="T70" s="11">
        <f t="shared" si="11"/>
        <v>42990.208333333328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0.24063291139240506</v>
      </c>
      <c r="P71" s="7">
        <f t="shared" si="7"/>
        <v>111.82352941176471</v>
      </c>
      <c r="Q71" t="str">
        <f t="shared" si="8"/>
        <v>theater</v>
      </c>
      <c r="R71" t="str">
        <f t="shared" si="9"/>
        <v>plays</v>
      </c>
      <c r="S71" s="11">
        <f t="shared" si="10"/>
        <v>40531.25</v>
      </c>
      <c r="T71" s="11">
        <f t="shared" si="11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1.2374140625000001</v>
      </c>
      <c r="P72" s="7">
        <f t="shared" si="7"/>
        <v>63.995555555555555</v>
      </c>
      <c r="Q72" t="str">
        <f t="shared" si="8"/>
        <v>theater</v>
      </c>
      <c r="R72" t="str">
        <f t="shared" si="9"/>
        <v>plays</v>
      </c>
      <c r="S72" s="11">
        <f t="shared" si="10"/>
        <v>40484.208333333336</v>
      </c>
      <c r="T72" s="11">
        <f t="shared" si="11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1.0806666666666667</v>
      </c>
      <c r="P73" s="7">
        <f t="shared" si="7"/>
        <v>85.315789473684205</v>
      </c>
      <c r="Q73" t="str">
        <f t="shared" si="8"/>
        <v>theater</v>
      </c>
      <c r="R73" t="str">
        <f t="shared" si="9"/>
        <v>plays</v>
      </c>
      <c r="S73" s="11">
        <f t="shared" si="10"/>
        <v>43799.25</v>
      </c>
      <c r="T73" s="11">
        <f t="shared" si="11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6.7033333333333331</v>
      </c>
      <c r="P74" s="7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11">
        <f t="shared" si="10"/>
        <v>42186.208333333328</v>
      </c>
      <c r="T74" s="11">
        <f t="shared" si="11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6.609285714285714</v>
      </c>
      <c r="P75" s="7">
        <f t="shared" si="7"/>
        <v>105.14772727272727</v>
      </c>
      <c r="Q75" t="str">
        <f t="shared" si="8"/>
        <v>music</v>
      </c>
      <c r="R75" t="str">
        <f t="shared" si="9"/>
        <v>jazz</v>
      </c>
      <c r="S75" s="11">
        <f t="shared" si="10"/>
        <v>42701.25</v>
      </c>
      <c r="T75" s="11">
        <f t="shared" si="11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1.2246153846153847</v>
      </c>
      <c r="P76" s="7">
        <f t="shared" si="7"/>
        <v>56.188235294117646</v>
      </c>
      <c r="Q76" t="str">
        <f t="shared" si="8"/>
        <v>music</v>
      </c>
      <c r="R76" t="str">
        <f t="shared" si="9"/>
        <v>metal</v>
      </c>
      <c r="S76" s="11">
        <f t="shared" si="10"/>
        <v>42456.208333333328</v>
      </c>
      <c r="T76" s="11">
        <f t="shared" si="11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1.5057731958762886</v>
      </c>
      <c r="P77" s="7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11">
        <f t="shared" si="10"/>
        <v>43296.208333333328</v>
      </c>
      <c r="T77" s="11">
        <f t="shared" si="11"/>
        <v>43304.208333333328</v>
      </c>
    </row>
    <row r="78" spans="1:20" hidden="1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0.78106590724165992</v>
      </c>
      <c r="P78" s="7">
        <f t="shared" si="7"/>
        <v>57.00296912114014</v>
      </c>
      <c r="Q78" t="str">
        <f t="shared" si="8"/>
        <v>theater</v>
      </c>
      <c r="R78" t="str">
        <f t="shared" si="9"/>
        <v>plays</v>
      </c>
      <c r="S78" s="11">
        <f t="shared" si="10"/>
        <v>42027.25</v>
      </c>
      <c r="T78" s="11">
        <f t="shared" si="11"/>
        <v>42076.208333333328</v>
      </c>
    </row>
    <row r="79" spans="1:20" hidden="1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0.46947368421052632</v>
      </c>
      <c r="P79" s="7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11">
        <f t="shared" si="10"/>
        <v>40448.208333333336</v>
      </c>
      <c r="T79" s="11">
        <f t="shared" si="11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3.008</v>
      </c>
      <c r="P80" s="7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11">
        <f t="shared" si="10"/>
        <v>43206.208333333328</v>
      </c>
      <c r="T80" s="11">
        <f t="shared" si="11"/>
        <v>43207.208333333328</v>
      </c>
    </row>
    <row r="81" spans="1:20" hidden="1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0.6959861591695502</v>
      </c>
      <c r="P81" s="7">
        <f t="shared" si="7"/>
        <v>48.004773269689736</v>
      </c>
      <c r="Q81" t="str">
        <f t="shared" si="8"/>
        <v>theater</v>
      </c>
      <c r="R81" t="str">
        <f t="shared" si="9"/>
        <v>plays</v>
      </c>
      <c r="S81" s="11">
        <f t="shared" si="10"/>
        <v>43267.208333333328</v>
      </c>
      <c r="T81" s="11">
        <f t="shared" si="11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6.374545454545455</v>
      </c>
      <c r="P82" s="7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11">
        <f t="shared" si="10"/>
        <v>42976.208333333328</v>
      </c>
      <c r="T82" s="11">
        <f t="shared" si="11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2.253392857142857</v>
      </c>
      <c r="P83" s="7">
        <f t="shared" si="7"/>
        <v>92.109489051094897</v>
      </c>
      <c r="Q83" t="str">
        <f t="shared" si="8"/>
        <v>music</v>
      </c>
      <c r="R83" t="str">
        <f t="shared" si="9"/>
        <v>rock</v>
      </c>
      <c r="S83" s="11">
        <f t="shared" si="10"/>
        <v>43062.25</v>
      </c>
      <c r="T83" s="11">
        <f t="shared" si="11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14.973000000000001</v>
      </c>
      <c r="P84" s="7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11">
        <f t="shared" si="10"/>
        <v>43482.25</v>
      </c>
      <c r="T84" s="11">
        <f t="shared" si="11"/>
        <v>43489.25</v>
      </c>
    </row>
    <row r="85" spans="1:20" hidden="1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0.37590225563909774</v>
      </c>
      <c r="P85" s="7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11">
        <f t="shared" si="10"/>
        <v>42579.208333333328</v>
      </c>
      <c r="T85" s="11">
        <f t="shared" si="11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1.3236942675159236</v>
      </c>
      <c r="P86" s="7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11">
        <f t="shared" si="10"/>
        <v>41118.208333333336</v>
      </c>
      <c r="T86" s="11">
        <f t="shared" si="11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1.3122448979591836</v>
      </c>
      <c r="P87" s="7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11">
        <f t="shared" si="10"/>
        <v>40797.208333333336</v>
      </c>
      <c r="T87" s="11">
        <f t="shared" si="11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1.6763513513513513</v>
      </c>
      <c r="P88" s="7">
        <f t="shared" si="7"/>
        <v>61.108374384236456</v>
      </c>
      <c r="Q88" t="str">
        <f t="shared" si="8"/>
        <v>theater</v>
      </c>
      <c r="R88" t="str">
        <f t="shared" si="9"/>
        <v>plays</v>
      </c>
      <c r="S88" s="11">
        <f t="shared" si="10"/>
        <v>42128.208333333328</v>
      </c>
      <c r="T88" s="11">
        <f t="shared" si="11"/>
        <v>42141.208333333328</v>
      </c>
    </row>
    <row r="89" spans="1:20" ht="31.5" hidden="1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0.6198488664987406</v>
      </c>
      <c r="P89" s="7">
        <f t="shared" si="7"/>
        <v>83.022941970310384</v>
      </c>
      <c r="Q89" t="str">
        <f t="shared" si="8"/>
        <v>music</v>
      </c>
      <c r="R89" t="str">
        <f t="shared" si="9"/>
        <v>rock</v>
      </c>
      <c r="S89" s="11">
        <f t="shared" si="10"/>
        <v>40610.25</v>
      </c>
      <c r="T89" s="11">
        <f t="shared" si="11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2.6074999999999999</v>
      </c>
      <c r="P90" s="7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11">
        <f t="shared" si="10"/>
        <v>42110.208333333328</v>
      </c>
      <c r="T90" s="11">
        <f t="shared" si="11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2.5258823529411765</v>
      </c>
      <c r="P91" s="7">
        <f t="shared" si="7"/>
        <v>89.458333333333329</v>
      </c>
      <c r="Q91" t="str">
        <f t="shared" si="8"/>
        <v>theater</v>
      </c>
      <c r="R91" t="str">
        <f t="shared" si="9"/>
        <v>plays</v>
      </c>
      <c r="S91" s="11">
        <f t="shared" si="10"/>
        <v>40283.208333333336</v>
      </c>
      <c r="T91" s="11">
        <f t="shared" si="11"/>
        <v>40285.208333333336</v>
      </c>
    </row>
    <row r="92" spans="1:20" hidden="1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0.7861538461538462</v>
      </c>
      <c r="P92" s="7">
        <f t="shared" si="7"/>
        <v>57.849056603773583</v>
      </c>
      <c r="Q92" t="str">
        <f t="shared" si="8"/>
        <v>theater</v>
      </c>
      <c r="R92" t="str">
        <f t="shared" si="9"/>
        <v>plays</v>
      </c>
      <c r="S92" s="11">
        <f t="shared" si="10"/>
        <v>42425.25</v>
      </c>
      <c r="T92" s="11">
        <f t="shared" si="11"/>
        <v>42425.25</v>
      </c>
    </row>
    <row r="93" spans="1:20" hidden="1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0.48404406999351912</v>
      </c>
      <c r="P93" s="7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11">
        <f t="shared" si="10"/>
        <v>42588.208333333328</v>
      </c>
      <c r="T93" s="11">
        <f t="shared" si="11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2.5887500000000001</v>
      </c>
      <c r="P94" s="7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11">
        <f t="shared" si="10"/>
        <v>40352.208333333336</v>
      </c>
      <c r="T94" s="11">
        <f t="shared" si="11"/>
        <v>40353.208333333336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0.60548713235294116</v>
      </c>
      <c r="P95" s="7">
        <f t="shared" si="7"/>
        <v>107.99508196721311</v>
      </c>
      <c r="Q95" t="str">
        <f t="shared" si="8"/>
        <v>theater</v>
      </c>
      <c r="R95" t="str">
        <f t="shared" si="9"/>
        <v>plays</v>
      </c>
      <c r="S95" s="11">
        <f t="shared" si="10"/>
        <v>41202.208333333336</v>
      </c>
      <c r="T95" s="11">
        <f t="shared" si="11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3.036896551724138</v>
      </c>
      <c r="P96" s="7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11">
        <f t="shared" si="10"/>
        <v>43562.208333333328</v>
      </c>
      <c r="T96" s="11">
        <f t="shared" si="11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1.1299999999999999</v>
      </c>
      <c r="P97" s="7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11">
        <f t="shared" si="10"/>
        <v>43752.208333333328</v>
      </c>
      <c r="T97" s="11">
        <f t="shared" si="11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2.1737876614060259</v>
      </c>
      <c r="P98" s="7">
        <f t="shared" si="7"/>
        <v>64.999141999141997</v>
      </c>
      <c r="Q98" t="str">
        <f t="shared" si="8"/>
        <v>theater</v>
      </c>
      <c r="R98" t="str">
        <f t="shared" si="9"/>
        <v>plays</v>
      </c>
      <c r="S98" s="11">
        <f t="shared" si="10"/>
        <v>40612.25</v>
      </c>
      <c r="T98" s="11">
        <f t="shared" si="11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9.2669230769230762</v>
      </c>
      <c r="P99" s="7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11">
        <f t="shared" si="10"/>
        <v>42180.208333333328</v>
      </c>
      <c r="T99" s="11">
        <f t="shared" si="11"/>
        <v>42234.208333333328</v>
      </c>
    </row>
    <row r="100" spans="1:20" hidden="1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0.33692229038854804</v>
      </c>
      <c r="P100" s="7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11">
        <f t="shared" si="10"/>
        <v>42212.208333333328</v>
      </c>
      <c r="T100" s="11">
        <f t="shared" si="11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1.9672368421052631</v>
      </c>
      <c r="P101" s="7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11">
        <f t="shared" si="10"/>
        <v>41968.25</v>
      </c>
      <c r="T101" s="11">
        <f t="shared" si="11"/>
        <v>41997.25</v>
      </c>
    </row>
    <row r="102" spans="1:20" hidden="1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0.01</v>
      </c>
      <c r="P102" s="7">
        <f t="shared" si="7"/>
        <v>1</v>
      </c>
      <c r="Q102" t="str">
        <f t="shared" si="8"/>
        <v>theater</v>
      </c>
      <c r="R102" t="str">
        <f t="shared" si="9"/>
        <v>plays</v>
      </c>
      <c r="S102" s="11">
        <f t="shared" si="10"/>
        <v>40835.208333333336</v>
      </c>
      <c r="T102" s="11">
        <f t="shared" si="11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10.214444444444444</v>
      </c>
      <c r="P103" s="7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11">
        <f t="shared" si="10"/>
        <v>42056.25</v>
      </c>
      <c r="T103" s="11">
        <f t="shared" si="11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2.8167567567567566</v>
      </c>
      <c r="P104" s="7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11">
        <f t="shared" si="10"/>
        <v>43234.208333333328</v>
      </c>
      <c r="T104" s="11">
        <f t="shared" si="11"/>
        <v>43241.208333333328</v>
      </c>
    </row>
    <row r="105" spans="1:20" hidden="1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0.24610000000000001</v>
      </c>
      <c r="P105" s="7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11">
        <f t="shared" si="10"/>
        <v>40475.208333333336</v>
      </c>
      <c r="T105" s="11">
        <f t="shared" si="11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1.4314010067114094</v>
      </c>
      <c r="P106" s="7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11">
        <f t="shared" si="10"/>
        <v>42878.208333333328</v>
      </c>
      <c r="T106" s="11">
        <f t="shared" si="11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1.4454411764705883</v>
      </c>
      <c r="P107" s="7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11">
        <f t="shared" si="10"/>
        <v>41366.208333333336</v>
      </c>
      <c r="T107" s="11">
        <f t="shared" si="11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3.5912820512820511</v>
      </c>
      <c r="P108" s="7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11">
        <f t="shared" si="10"/>
        <v>43716.208333333328</v>
      </c>
      <c r="T108" s="11">
        <f t="shared" si="11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1.8648571428571428</v>
      </c>
      <c r="P109" s="7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11">
        <f t="shared" si="10"/>
        <v>43213.208333333328</v>
      </c>
      <c r="T109" s="11">
        <f t="shared" si="11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5.9526666666666666</v>
      </c>
      <c r="P110" s="7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11">
        <f t="shared" si="10"/>
        <v>41005.208333333336</v>
      </c>
      <c r="T110" s="11">
        <f t="shared" si="11"/>
        <v>41042.208333333336</v>
      </c>
    </row>
    <row r="111" spans="1:20" hidden="1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0.5921153846153846</v>
      </c>
      <c r="P111" s="7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11">
        <f t="shared" si="10"/>
        <v>41651.25</v>
      </c>
      <c r="T111" s="11">
        <f t="shared" si="11"/>
        <v>41653.25</v>
      </c>
    </row>
    <row r="112" spans="1:20" ht="31.5" hidden="1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0.14962780898876404</v>
      </c>
      <c r="P112" s="7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11">
        <f t="shared" si="10"/>
        <v>43354.208333333328</v>
      </c>
      <c r="T112" s="11">
        <f t="shared" si="11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1.1995602605863191</v>
      </c>
      <c r="P113" s="7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11">
        <f t="shared" si="10"/>
        <v>41174.208333333336</v>
      </c>
      <c r="T113" s="11">
        <f t="shared" si="11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2.6882978723404256</v>
      </c>
      <c r="P114" s="7">
        <f t="shared" si="7"/>
        <v>35</v>
      </c>
      <c r="Q114" t="str">
        <f t="shared" si="8"/>
        <v>technology</v>
      </c>
      <c r="R114" t="str">
        <f t="shared" si="9"/>
        <v>web</v>
      </c>
      <c r="S114" s="11">
        <f t="shared" si="10"/>
        <v>41875.208333333336</v>
      </c>
      <c r="T114" s="11">
        <f t="shared" si="11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3.7687878787878786</v>
      </c>
      <c r="P115" s="7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11">
        <f t="shared" si="10"/>
        <v>42990.208333333328</v>
      </c>
      <c r="T115" s="11">
        <f t="shared" si="11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7.2715789473684209</v>
      </c>
      <c r="P116" s="7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11">
        <f t="shared" si="10"/>
        <v>43564.208333333328</v>
      </c>
      <c r="T116" s="11">
        <f t="shared" si="11"/>
        <v>43565.208333333328</v>
      </c>
    </row>
    <row r="117" spans="1:20" hidden="1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0.87211757648470301</v>
      </c>
      <c r="P117" s="7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11">
        <f t="shared" si="10"/>
        <v>43056.25</v>
      </c>
      <c r="T117" s="11">
        <f t="shared" si="11"/>
        <v>43091.25</v>
      </c>
    </row>
    <row r="118" spans="1:20" ht="31.5" hidden="1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0.88</v>
      </c>
      <c r="P118" s="7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11">
        <f t="shared" si="10"/>
        <v>42265.208333333328</v>
      </c>
      <c r="T118" s="11">
        <f t="shared" si="11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1.7393877551020409</v>
      </c>
      <c r="P119" s="7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11">
        <f t="shared" si="10"/>
        <v>40808.208333333336</v>
      </c>
      <c r="T119" s="11">
        <f t="shared" si="11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1.1761111111111111</v>
      </c>
      <c r="P120" s="7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11">
        <f t="shared" si="10"/>
        <v>41665.25</v>
      </c>
      <c r="T120" s="11">
        <f t="shared" si="11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2.1496</v>
      </c>
      <c r="P121" s="7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11">
        <f t="shared" si="10"/>
        <v>41806.208333333336</v>
      </c>
      <c r="T121" s="11">
        <f t="shared" si="11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1.4949667110519307</v>
      </c>
      <c r="P122" s="7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11">
        <f t="shared" si="10"/>
        <v>42111.208333333328</v>
      </c>
      <c r="T122" s="11">
        <f t="shared" si="11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2.1933995584988963</v>
      </c>
      <c r="P123" s="7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11">
        <f t="shared" si="10"/>
        <v>41917.208333333336</v>
      </c>
      <c r="T123" s="11">
        <f t="shared" si="11"/>
        <v>41930.208333333336</v>
      </c>
    </row>
    <row r="124" spans="1:20" hidden="1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0.64367690058479532</v>
      </c>
      <c r="P124" s="7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11">
        <f t="shared" si="10"/>
        <v>41970.25</v>
      </c>
      <c r="T124" s="11">
        <f t="shared" si="11"/>
        <v>41997.25</v>
      </c>
    </row>
    <row r="125" spans="1:20" hidden="1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0.18622397298818233</v>
      </c>
      <c r="P125" s="7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11">
        <f t="shared" si="10"/>
        <v>42332.25</v>
      </c>
      <c r="T125" s="11">
        <f t="shared" si="11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3.6776923076923076</v>
      </c>
      <c r="P126" s="7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11">
        <f t="shared" si="10"/>
        <v>43598.208333333328</v>
      </c>
      <c r="T126" s="11">
        <f t="shared" si="11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1.5990566037735849</v>
      </c>
      <c r="P127" s="7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11">
        <f t="shared" si="10"/>
        <v>43362.208333333328</v>
      </c>
      <c r="T127" s="11">
        <f t="shared" si="11"/>
        <v>43366.208333333328</v>
      </c>
    </row>
    <row r="128" spans="1:20" hidden="1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0.38633185349611543</v>
      </c>
      <c r="P128" s="7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11">
        <f t="shared" si="10"/>
        <v>42596.208333333328</v>
      </c>
      <c r="T128" s="11">
        <f t="shared" si="11"/>
        <v>42624.208333333328</v>
      </c>
    </row>
    <row r="129" spans="1:20" hidden="1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0.51421511627906979</v>
      </c>
      <c r="P129" s="7">
        <f t="shared" si="7"/>
        <v>78.96875</v>
      </c>
      <c r="Q129" t="str">
        <f t="shared" si="8"/>
        <v>theater</v>
      </c>
      <c r="R129" t="str">
        <f t="shared" si="9"/>
        <v>plays</v>
      </c>
      <c r="S129" s="11">
        <f t="shared" si="10"/>
        <v>40310.208333333336</v>
      </c>
      <c r="T129" s="11">
        <f t="shared" si="11"/>
        <v>40313.208333333336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6"/>
        <v>0.60334277620396604</v>
      </c>
      <c r="P130" s="7">
        <f t="shared" si="7"/>
        <v>80.067669172932327</v>
      </c>
      <c r="Q130" t="str">
        <f t="shared" si="8"/>
        <v>music</v>
      </c>
      <c r="R130" t="str">
        <f t="shared" si="9"/>
        <v>rock</v>
      </c>
      <c r="S130" s="11">
        <f t="shared" si="10"/>
        <v>40417.208333333336</v>
      </c>
      <c r="T130" s="11">
        <f t="shared" si="11"/>
        <v>40430.208333333336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12">(E131/D131)</f>
        <v>3.2026936026936029E-2</v>
      </c>
      <c r="P131" s="7">
        <f t="shared" ref="P131:P194" si="13">IF(G131&gt;0,E131/G131,"NA")</f>
        <v>86.472727272727269</v>
      </c>
      <c r="Q131" t="str">
        <f t="shared" ref="Q131:Q194" si="14">LEFT(N131,SEARCH("/",N131)-1)</f>
        <v>food</v>
      </c>
      <c r="R131" t="str">
        <f t="shared" ref="R131:R194" si="15">RIGHT(N131,LEN(N131)-SEARCH("/",N131))</f>
        <v>food trucks</v>
      </c>
      <c r="S131" s="11">
        <f t="shared" ref="S131:S194" si="16">(((J131/60)/60)/24)+DATE(1970,1,1)</f>
        <v>42038.25</v>
      </c>
      <c r="T131" s="11">
        <f t="shared" ref="T131:T194" si="17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2"/>
        <v>1.5546875</v>
      </c>
      <c r="P132" s="7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11">
        <f t="shared" si="16"/>
        <v>40842.208333333336</v>
      </c>
      <c r="T132" s="11">
        <f t="shared" si="17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2"/>
        <v>1.0085974499089254</v>
      </c>
      <c r="P133" s="7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11">
        <f t="shared" si="16"/>
        <v>41607.25</v>
      </c>
      <c r="T133" s="11">
        <f t="shared" si="17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2"/>
        <v>1.1618181818181819</v>
      </c>
      <c r="P134" s="7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11">
        <f t="shared" si="16"/>
        <v>43112.25</v>
      </c>
      <c r="T134" s="11">
        <f t="shared" si="17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2"/>
        <v>3.1077777777777778</v>
      </c>
      <c r="P135" s="7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11">
        <f t="shared" si="16"/>
        <v>40767.208333333336</v>
      </c>
      <c r="T135" s="11">
        <f t="shared" si="17"/>
        <v>40789.208333333336</v>
      </c>
    </row>
    <row r="136" spans="1:20" hidden="1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2"/>
        <v>0.89736683417085428</v>
      </c>
      <c r="P136" s="7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11">
        <f t="shared" si="16"/>
        <v>40713.208333333336</v>
      </c>
      <c r="T136" s="11">
        <f t="shared" si="17"/>
        <v>40762.208333333336</v>
      </c>
    </row>
    <row r="137" spans="1:20" hidden="1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2"/>
        <v>0.71272727272727276</v>
      </c>
      <c r="P137" s="7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11">
        <f t="shared" si="16"/>
        <v>41340.25</v>
      </c>
      <c r="T137" s="11">
        <f t="shared" si="17"/>
        <v>41345.208333333336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2"/>
        <v>3.2862318840579711E-2</v>
      </c>
      <c r="P138" s="7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11">
        <f t="shared" si="16"/>
        <v>41797.208333333336</v>
      </c>
      <c r="T138" s="11">
        <f t="shared" si="17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2"/>
        <v>2.617777777777778</v>
      </c>
      <c r="P139" s="7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11">
        <f t="shared" si="16"/>
        <v>40457.208333333336</v>
      </c>
      <c r="T139" s="11">
        <f t="shared" si="17"/>
        <v>40463.208333333336</v>
      </c>
    </row>
    <row r="140" spans="1:20" ht="31.5" hidden="1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2"/>
        <v>0.96</v>
      </c>
      <c r="P140" s="7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11">
        <f t="shared" si="16"/>
        <v>41180.208333333336</v>
      </c>
      <c r="T140" s="11">
        <f t="shared" si="17"/>
        <v>41186.208333333336</v>
      </c>
    </row>
    <row r="141" spans="1:20" hidden="1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2"/>
        <v>0.20896851248642778</v>
      </c>
      <c r="P141" s="7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11">
        <f t="shared" si="16"/>
        <v>42115.208333333328</v>
      </c>
      <c r="T141" s="11">
        <f t="shared" si="17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2"/>
        <v>2.2316363636363636</v>
      </c>
      <c r="P142" s="7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11">
        <f t="shared" si="16"/>
        <v>43156.25</v>
      </c>
      <c r="T142" s="11">
        <f t="shared" si="17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2"/>
        <v>1.0159097978227061</v>
      </c>
      <c r="P143" s="7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11">
        <f t="shared" si="16"/>
        <v>42167.208333333328</v>
      </c>
      <c r="T143" s="11">
        <f t="shared" si="17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2"/>
        <v>2.3003999999999998</v>
      </c>
      <c r="P144" s="7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11">
        <f t="shared" si="16"/>
        <v>41005.208333333336</v>
      </c>
      <c r="T144" s="11">
        <f t="shared" si="17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2"/>
        <v>1.355925925925926</v>
      </c>
      <c r="P145" s="7">
        <f t="shared" si="13"/>
        <v>104.6</v>
      </c>
      <c r="Q145" t="str">
        <f t="shared" si="14"/>
        <v>music</v>
      </c>
      <c r="R145" t="str">
        <f t="shared" si="15"/>
        <v>indie rock</v>
      </c>
      <c r="S145" s="11">
        <f t="shared" si="16"/>
        <v>40357.208333333336</v>
      </c>
      <c r="T145" s="11">
        <f t="shared" si="17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2"/>
        <v>1.2909999999999999</v>
      </c>
      <c r="P146" s="7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11">
        <f t="shared" si="16"/>
        <v>43633.208333333328</v>
      </c>
      <c r="T146" s="11">
        <f t="shared" si="17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2"/>
        <v>2.3651200000000001</v>
      </c>
      <c r="P147" s="7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11">
        <f t="shared" si="16"/>
        <v>41889.208333333336</v>
      </c>
      <c r="T147" s="11">
        <f t="shared" si="17"/>
        <v>41894.208333333336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2"/>
        <v>0.17249999999999999</v>
      </c>
      <c r="P148" s="7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11">
        <f t="shared" si="16"/>
        <v>40855.25</v>
      </c>
      <c r="T148" s="11">
        <f t="shared" si="17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2"/>
        <v>1.1249397590361445</v>
      </c>
      <c r="P149" s="7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11">
        <f t="shared" si="16"/>
        <v>42534.208333333328</v>
      </c>
      <c r="T149" s="11">
        <f t="shared" si="17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2"/>
        <v>1.2102150537634409</v>
      </c>
      <c r="P150" s="7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11">
        <f t="shared" si="16"/>
        <v>42941.208333333328</v>
      </c>
      <c r="T150" s="11">
        <f t="shared" si="17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2"/>
        <v>2.1987096774193549</v>
      </c>
      <c r="P151" s="7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11">
        <f t="shared" si="16"/>
        <v>41275.25</v>
      </c>
      <c r="T151" s="11">
        <f t="shared" si="17"/>
        <v>41327.25</v>
      </c>
    </row>
    <row r="152" spans="1:20" hidden="1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2"/>
        <v>0.01</v>
      </c>
      <c r="P152" s="7">
        <f t="shared" si="13"/>
        <v>1</v>
      </c>
      <c r="Q152" t="str">
        <f t="shared" si="14"/>
        <v>music</v>
      </c>
      <c r="R152" t="str">
        <f t="shared" si="15"/>
        <v>rock</v>
      </c>
      <c r="S152" s="11">
        <f t="shared" si="16"/>
        <v>43450.25</v>
      </c>
      <c r="T152" s="11">
        <f t="shared" si="17"/>
        <v>43451.25</v>
      </c>
    </row>
    <row r="153" spans="1:20" hidden="1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2"/>
        <v>0.64166909620991253</v>
      </c>
      <c r="P153" s="7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11">
        <f t="shared" si="16"/>
        <v>41799.208333333336</v>
      </c>
      <c r="T153" s="11">
        <f t="shared" si="17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2"/>
        <v>4.2306746987951804</v>
      </c>
      <c r="P154" s="7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11">
        <f t="shared" si="16"/>
        <v>42783.25</v>
      </c>
      <c r="T154" s="11">
        <f t="shared" si="17"/>
        <v>42790.25</v>
      </c>
    </row>
    <row r="155" spans="1:20" hidden="1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2"/>
        <v>0.92984160506863778</v>
      </c>
      <c r="P155" s="7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11">
        <f t="shared" si="16"/>
        <v>41201.208333333336</v>
      </c>
      <c r="T155" s="11">
        <f t="shared" si="17"/>
        <v>41207.208333333336</v>
      </c>
    </row>
    <row r="156" spans="1:20" hidden="1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2"/>
        <v>0.58756567425569173</v>
      </c>
      <c r="P156" s="7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11">
        <f t="shared" si="16"/>
        <v>42502.208333333328</v>
      </c>
      <c r="T156" s="11">
        <f t="shared" si="17"/>
        <v>42525.208333333328</v>
      </c>
    </row>
    <row r="157" spans="1:20" hidden="1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2"/>
        <v>0.65022222222222226</v>
      </c>
      <c r="P157" s="7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11">
        <f t="shared" si="16"/>
        <v>40262.208333333336</v>
      </c>
      <c r="T157" s="11">
        <f t="shared" si="17"/>
        <v>40277.208333333336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2"/>
        <v>0.73939560439560437</v>
      </c>
      <c r="P158" s="7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11">
        <f t="shared" si="16"/>
        <v>43743.208333333328</v>
      </c>
      <c r="T158" s="11">
        <f t="shared" si="17"/>
        <v>43767.208333333328</v>
      </c>
    </row>
    <row r="159" spans="1:20" hidden="1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2"/>
        <v>0.52666666666666662</v>
      </c>
      <c r="P159" s="7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11">
        <f t="shared" si="16"/>
        <v>41638.25</v>
      </c>
      <c r="T159" s="11">
        <f t="shared" si="17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2"/>
        <v>2.2095238095238097</v>
      </c>
      <c r="P160" s="7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11">
        <f t="shared" si="16"/>
        <v>42346.25</v>
      </c>
      <c r="T160" s="11">
        <f t="shared" si="17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2"/>
        <v>1.0001150627615063</v>
      </c>
      <c r="P161" s="7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11">
        <f t="shared" si="16"/>
        <v>43551.208333333328</v>
      </c>
      <c r="T161" s="11">
        <f t="shared" si="17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2"/>
        <v>1.6231249999999999</v>
      </c>
      <c r="P162" s="7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11">
        <f t="shared" si="16"/>
        <v>43582.208333333328</v>
      </c>
      <c r="T162" s="11">
        <f t="shared" si="17"/>
        <v>43598.208333333328</v>
      </c>
    </row>
    <row r="163" spans="1:20" ht="31.5" hidden="1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2"/>
        <v>0.78181818181818186</v>
      </c>
      <c r="P163" s="7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11">
        <f t="shared" si="16"/>
        <v>42270.208333333328</v>
      </c>
      <c r="T163" s="11">
        <f t="shared" si="17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2"/>
        <v>1.4973770491803278</v>
      </c>
      <c r="P164" s="7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11">
        <f t="shared" si="16"/>
        <v>43442.25</v>
      </c>
      <c r="T164" s="11">
        <f t="shared" si="17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2"/>
        <v>2.5325714285714285</v>
      </c>
      <c r="P165" s="7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11">
        <f t="shared" si="16"/>
        <v>43028.208333333328</v>
      </c>
      <c r="T165" s="11">
        <f t="shared" si="17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2"/>
        <v>1.0016943521594683</v>
      </c>
      <c r="P166" s="7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11">
        <f t="shared" si="16"/>
        <v>43016.208333333328</v>
      </c>
      <c r="T166" s="11">
        <f t="shared" si="17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2"/>
        <v>1.2199004424778761</v>
      </c>
      <c r="P167" s="7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11">
        <f t="shared" si="16"/>
        <v>42948.208333333328</v>
      </c>
      <c r="T167" s="11">
        <f t="shared" si="17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2"/>
        <v>1.3713265306122449</v>
      </c>
      <c r="P168" s="7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11">
        <f t="shared" si="16"/>
        <v>40534.25</v>
      </c>
      <c r="T168" s="11">
        <f t="shared" si="17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2"/>
        <v>4.155384615384615</v>
      </c>
      <c r="P169" s="7">
        <f t="shared" si="13"/>
        <v>74</v>
      </c>
      <c r="Q169" t="str">
        <f t="shared" si="14"/>
        <v>theater</v>
      </c>
      <c r="R169" t="str">
        <f t="shared" si="15"/>
        <v>plays</v>
      </c>
      <c r="S169" s="11">
        <f t="shared" si="16"/>
        <v>41435.208333333336</v>
      </c>
      <c r="T169" s="11">
        <f t="shared" si="17"/>
        <v>41445.208333333336</v>
      </c>
    </row>
    <row r="170" spans="1:20" hidden="1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2"/>
        <v>0.3130913348946136</v>
      </c>
      <c r="P170" s="7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11">
        <f t="shared" si="16"/>
        <v>43518.25</v>
      </c>
      <c r="T170" s="11">
        <f t="shared" si="17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2"/>
        <v>4.240815450643777</v>
      </c>
      <c r="P171" s="7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11">
        <f t="shared" si="16"/>
        <v>41077.208333333336</v>
      </c>
      <c r="T171" s="11">
        <f t="shared" si="17"/>
        <v>41105.208333333336</v>
      </c>
    </row>
    <row r="172" spans="1:20" hidden="1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2"/>
        <v>2.9388623072833599E-2</v>
      </c>
      <c r="P172" s="7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11">
        <f t="shared" si="16"/>
        <v>42950.208333333328</v>
      </c>
      <c r="T172" s="11">
        <f t="shared" si="17"/>
        <v>42957.208333333328</v>
      </c>
    </row>
    <row r="173" spans="1:20" ht="31.5" hidden="1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2"/>
        <v>0.1063265306122449</v>
      </c>
      <c r="P173" s="7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11">
        <f t="shared" si="16"/>
        <v>41718.208333333336</v>
      </c>
      <c r="T173" s="11">
        <f t="shared" si="17"/>
        <v>41740.208333333336</v>
      </c>
    </row>
    <row r="174" spans="1:20" hidden="1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2"/>
        <v>0.82874999999999999</v>
      </c>
      <c r="P174" s="7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11">
        <f t="shared" si="16"/>
        <v>41839.208333333336</v>
      </c>
      <c r="T174" s="11">
        <f t="shared" si="17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2"/>
        <v>1.6301447776628748</v>
      </c>
      <c r="P175" s="7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11">
        <f t="shared" si="16"/>
        <v>41412.208333333336</v>
      </c>
      <c r="T175" s="11">
        <f t="shared" si="17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2"/>
        <v>8.9466666666666672</v>
      </c>
      <c r="P176" s="7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11">
        <f t="shared" si="16"/>
        <v>42282.208333333328</v>
      </c>
      <c r="T176" s="11">
        <f t="shared" si="17"/>
        <v>42283.208333333328</v>
      </c>
    </row>
    <row r="177" spans="1:20" hidden="1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2"/>
        <v>0.26191501103752757</v>
      </c>
      <c r="P177" s="7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11">
        <f t="shared" si="16"/>
        <v>42613.208333333328</v>
      </c>
      <c r="T177" s="11">
        <f t="shared" si="17"/>
        <v>42632.208333333328</v>
      </c>
    </row>
    <row r="178" spans="1:20" ht="31.5" hidden="1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2"/>
        <v>0.74834782608695649</v>
      </c>
      <c r="P178" s="7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11">
        <f t="shared" si="16"/>
        <v>42616.208333333328</v>
      </c>
      <c r="T178" s="11">
        <f t="shared" si="17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2"/>
        <v>4.1647680412371137</v>
      </c>
      <c r="P179" s="7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11">
        <f t="shared" si="16"/>
        <v>40497.25</v>
      </c>
      <c r="T179" s="11">
        <f t="shared" si="17"/>
        <v>40522.25</v>
      </c>
    </row>
    <row r="180" spans="1:20" hidden="1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2"/>
        <v>0.96208333333333329</v>
      </c>
      <c r="P180" s="7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11">
        <f t="shared" si="16"/>
        <v>42999.208333333328</v>
      </c>
      <c r="T180" s="11">
        <f t="shared" si="17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2"/>
        <v>3.5771910112359548</v>
      </c>
      <c r="P181" s="7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11">
        <f t="shared" si="16"/>
        <v>41350.208333333336</v>
      </c>
      <c r="T181" s="11">
        <f t="shared" si="17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2"/>
        <v>3.0845714285714285</v>
      </c>
      <c r="P182" s="7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11">
        <f t="shared" si="16"/>
        <v>40259.208333333336</v>
      </c>
      <c r="T182" s="11">
        <f t="shared" si="17"/>
        <v>40264.208333333336</v>
      </c>
    </row>
    <row r="183" spans="1:20" hidden="1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2"/>
        <v>0.61802325581395345</v>
      </c>
      <c r="P183" s="7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11">
        <f t="shared" si="16"/>
        <v>43012.208333333328</v>
      </c>
      <c r="T183" s="11">
        <f t="shared" si="17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2"/>
        <v>7.2232472324723247</v>
      </c>
      <c r="P184" s="7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11">
        <f t="shared" si="16"/>
        <v>43631.208333333328</v>
      </c>
      <c r="T184" s="11">
        <f t="shared" si="17"/>
        <v>43647.208333333328</v>
      </c>
    </row>
    <row r="185" spans="1:20" ht="31.5" hidden="1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2"/>
        <v>0.69117647058823528</v>
      </c>
      <c r="P185" s="7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11">
        <f t="shared" si="16"/>
        <v>40430.208333333336</v>
      </c>
      <c r="T185" s="11">
        <f t="shared" si="17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2"/>
        <v>2.9305555555555554</v>
      </c>
      <c r="P186" s="7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11">
        <f t="shared" si="16"/>
        <v>43588.208333333328</v>
      </c>
      <c r="T186" s="11">
        <f t="shared" si="17"/>
        <v>43589.208333333328</v>
      </c>
    </row>
    <row r="187" spans="1:20" hidden="1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2"/>
        <v>0.71799999999999997</v>
      </c>
      <c r="P187" s="7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11">
        <f t="shared" si="16"/>
        <v>43233.208333333328</v>
      </c>
      <c r="T187" s="11">
        <f t="shared" si="17"/>
        <v>43244.208333333328</v>
      </c>
    </row>
    <row r="188" spans="1:20" hidden="1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2"/>
        <v>0.31934684684684683</v>
      </c>
      <c r="P188" s="7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11">
        <f t="shared" si="16"/>
        <v>41782.208333333336</v>
      </c>
      <c r="T188" s="11">
        <f t="shared" si="17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2"/>
        <v>2.2987375415282392</v>
      </c>
      <c r="P189" s="7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11">
        <f t="shared" si="16"/>
        <v>41328.25</v>
      </c>
      <c r="T189" s="11">
        <f t="shared" si="17"/>
        <v>41356.208333333336</v>
      </c>
    </row>
    <row r="190" spans="1:20" hidden="1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2"/>
        <v>0.3201219512195122</v>
      </c>
      <c r="P190" s="7">
        <f t="shared" si="13"/>
        <v>75</v>
      </c>
      <c r="Q190" t="str">
        <f t="shared" si="14"/>
        <v>theater</v>
      </c>
      <c r="R190" t="str">
        <f t="shared" si="15"/>
        <v>plays</v>
      </c>
      <c r="S190" s="11">
        <f t="shared" si="16"/>
        <v>41975.25</v>
      </c>
      <c r="T190" s="11">
        <f t="shared" si="17"/>
        <v>41976.25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2"/>
        <v>0.23525352848928385</v>
      </c>
      <c r="P191" s="7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11">
        <f t="shared" si="16"/>
        <v>42433.25</v>
      </c>
      <c r="T191" s="11">
        <f t="shared" si="17"/>
        <v>42433.25</v>
      </c>
    </row>
    <row r="192" spans="1:20" hidden="1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2"/>
        <v>0.68594594594594593</v>
      </c>
      <c r="P192" s="7">
        <f t="shared" si="13"/>
        <v>105.75</v>
      </c>
      <c r="Q192" t="str">
        <f t="shared" si="14"/>
        <v>theater</v>
      </c>
      <c r="R192" t="str">
        <f t="shared" si="15"/>
        <v>plays</v>
      </c>
      <c r="S192" s="11">
        <f t="shared" si="16"/>
        <v>41429.208333333336</v>
      </c>
      <c r="T192" s="11">
        <f t="shared" si="17"/>
        <v>41430.208333333336</v>
      </c>
    </row>
    <row r="193" spans="1:20" hidden="1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2"/>
        <v>0.37952380952380954</v>
      </c>
      <c r="P193" s="7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11">
        <f t="shared" si="16"/>
        <v>43536.208333333328</v>
      </c>
      <c r="T193" s="11">
        <f t="shared" si="17"/>
        <v>43539.208333333328</v>
      </c>
    </row>
    <row r="194" spans="1:20" hidden="1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2"/>
        <v>0.19992957746478873</v>
      </c>
      <c r="P194" s="7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11">
        <f t="shared" si="16"/>
        <v>41817.208333333336</v>
      </c>
      <c r="T194" s="11">
        <f t="shared" si="17"/>
        <v>41821.208333333336</v>
      </c>
    </row>
    <row r="195" spans="1:20" hidden="1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8">(E195/D195)</f>
        <v>0.45636363636363636</v>
      </c>
      <c r="P195" s="7">
        <f t="shared" ref="P195:P258" si="19">IF(G195&gt;0,E195/G195,"NA")</f>
        <v>46.338461538461537</v>
      </c>
      <c r="Q195" t="str">
        <f t="shared" ref="Q195:Q258" si="20">LEFT(N195,SEARCH("/",N195)-1)</f>
        <v>music</v>
      </c>
      <c r="R195" t="str">
        <f t="shared" ref="R195:R258" si="21">RIGHT(N195,LEN(N195)-SEARCH("/",N195))</f>
        <v>indie rock</v>
      </c>
      <c r="S195" s="11">
        <f t="shared" ref="S195:S258" si="22">(((J195/60)/60)/24)+DATE(1970,1,1)</f>
        <v>43198.208333333328</v>
      </c>
      <c r="T195" s="11">
        <f t="shared" ref="T195:T258" si="23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8"/>
        <v>1.227605633802817</v>
      </c>
      <c r="P196" s="7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11">
        <f t="shared" si="22"/>
        <v>42261.208333333328</v>
      </c>
      <c r="T196" s="11">
        <f t="shared" si="23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8"/>
        <v>3.61753164556962</v>
      </c>
      <c r="P197" s="7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11">
        <f t="shared" si="22"/>
        <v>43310.208333333328</v>
      </c>
      <c r="T197" s="11">
        <f t="shared" si="23"/>
        <v>43317.208333333328</v>
      </c>
    </row>
    <row r="198" spans="1:20" hidden="1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8"/>
        <v>0.63146341463414635</v>
      </c>
      <c r="P198" s="7">
        <f t="shared" si="19"/>
        <v>51.78</v>
      </c>
      <c r="Q198" t="str">
        <f t="shared" si="20"/>
        <v>technology</v>
      </c>
      <c r="R198" t="str">
        <f t="shared" si="21"/>
        <v>wearables</v>
      </c>
      <c r="S198" s="11">
        <f t="shared" si="22"/>
        <v>42616.208333333328</v>
      </c>
      <c r="T198" s="11">
        <f t="shared" si="23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8"/>
        <v>2.9820475319926874</v>
      </c>
      <c r="P199" s="7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11">
        <f t="shared" si="22"/>
        <v>42909.208333333328</v>
      </c>
      <c r="T199" s="11">
        <f t="shared" si="23"/>
        <v>42923.208333333328</v>
      </c>
    </row>
    <row r="200" spans="1:20" hidden="1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8"/>
        <v>9.5585443037974685E-2</v>
      </c>
      <c r="P200" s="7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11">
        <f t="shared" si="22"/>
        <v>40396.208333333336</v>
      </c>
      <c r="T200" s="11">
        <f t="shared" si="23"/>
        <v>40425.208333333336</v>
      </c>
    </row>
    <row r="201" spans="1:20" hidden="1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8"/>
        <v>0.5377777777777778</v>
      </c>
      <c r="P201" s="7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11">
        <f t="shared" si="22"/>
        <v>42192.208333333328</v>
      </c>
      <c r="T201" s="11">
        <f t="shared" si="23"/>
        <v>42196.208333333328</v>
      </c>
    </row>
    <row r="202" spans="1:20" hidden="1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8"/>
        <v>0.02</v>
      </c>
      <c r="P202" s="7">
        <f t="shared" si="19"/>
        <v>2</v>
      </c>
      <c r="Q202" t="str">
        <f t="shared" si="20"/>
        <v>theater</v>
      </c>
      <c r="R202" t="str">
        <f t="shared" si="21"/>
        <v>plays</v>
      </c>
      <c r="S202" s="11">
        <f t="shared" si="22"/>
        <v>40262.208333333336</v>
      </c>
      <c r="T202" s="11">
        <f t="shared" si="23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8"/>
        <v>6.8119047619047617</v>
      </c>
      <c r="P203" s="7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11">
        <f t="shared" si="22"/>
        <v>41845.208333333336</v>
      </c>
      <c r="T203" s="11">
        <f t="shared" si="23"/>
        <v>41863.208333333336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8"/>
        <v>0.78831325301204824</v>
      </c>
      <c r="P204" s="7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11">
        <f t="shared" si="22"/>
        <v>40818.208333333336</v>
      </c>
      <c r="T204" s="11">
        <f t="shared" si="23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8"/>
        <v>1.3440792216817234</v>
      </c>
      <c r="P205" s="7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11">
        <f t="shared" si="22"/>
        <v>42752.25</v>
      </c>
      <c r="T205" s="11">
        <f t="shared" si="23"/>
        <v>42754.25</v>
      </c>
    </row>
    <row r="206" spans="1:20" hidden="1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8"/>
        <v>3.372E-2</v>
      </c>
      <c r="P206" s="7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11">
        <f t="shared" si="22"/>
        <v>40636.208333333336</v>
      </c>
      <c r="T206" s="11">
        <f t="shared" si="23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8"/>
        <v>4.3184615384615386</v>
      </c>
      <c r="P207" s="7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11">
        <f t="shared" si="22"/>
        <v>43390.208333333328</v>
      </c>
      <c r="T207" s="11">
        <f t="shared" si="23"/>
        <v>43402.208333333328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8"/>
        <v>0.38844444444444443</v>
      </c>
      <c r="P208" s="7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11">
        <f t="shared" si="22"/>
        <v>40236.25</v>
      </c>
      <c r="T208" s="11">
        <f t="shared" si="23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8"/>
        <v>4.2569999999999997</v>
      </c>
      <c r="P209" s="7">
        <f t="shared" si="19"/>
        <v>99</v>
      </c>
      <c r="Q209" t="str">
        <f t="shared" si="20"/>
        <v>music</v>
      </c>
      <c r="R209" t="str">
        <f t="shared" si="21"/>
        <v>rock</v>
      </c>
      <c r="S209" s="11">
        <f t="shared" si="22"/>
        <v>43340.208333333328</v>
      </c>
      <c r="T209" s="11">
        <f t="shared" si="23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8"/>
        <v>1.0112239715591671</v>
      </c>
      <c r="P210" s="7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11">
        <f t="shared" si="22"/>
        <v>43048.25</v>
      </c>
      <c r="T210" s="11">
        <f t="shared" si="23"/>
        <v>43072.25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8"/>
        <v>0.21188688946015424</v>
      </c>
      <c r="P211" s="7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11">
        <f t="shared" si="22"/>
        <v>42496.208333333328</v>
      </c>
      <c r="T211" s="11">
        <f t="shared" si="23"/>
        <v>42503.208333333328</v>
      </c>
    </row>
    <row r="212" spans="1:20" hidden="1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8"/>
        <v>0.67425531914893622</v>
      </c>
      <c r="P212" s="7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11">
        <f t="shared" si="22"/>
        <v>42797.25</v>
      </c>
      <c r="T212" s="11">
        <f t="shared" si="23"/>
        <v>42824.208333333328</v>
      </c>
    </row>
    <row r="213" spans="1:20" ht="31.5" hidden="1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8"/>
        <v>0.9492337164750958</v>
      </c>
      <c r="P213" s="7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11">
        <f t="shared" si="22"/>
        <v>41513.208333333336</v>
      </c>
      <c r="T213" s="11">
        <f t="shared" si="23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8"/>
        <v>1.5185185185185186</v>
      </c>
      <c r="P214" s="7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11">
        <f t="shared" si="22"/>
        <v>43814.25</v>
      </c>
      <c r="T214" s="11">
        <f t="shared" si="23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8"/>
        <v>1.9516382252559727</v>
      </c>
      <c r="P215" s="7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11">
        <f t="shared" si="22"/>
        <v>40488.208333333336</v>
      </c>
      <c r="T215" s="11">
        <f t="shared" si="23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8"/>
        <v>10.231428571428571</v>
      </c>
      <c r="P216" s="7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11">
        <f t="shared" si="22"/>
        <v>40409.208333333336</v>
      </c>
      <c r="T216" s="11">
        <f t="shared" si="23"/>
        <v>40415.208333333336</v>
      </c>
    </row>
    <row r="217" spans="1:20" hidden="1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8"/>
        <v>3.8418367346938778E-2</v>
      </c>
      <c r="P217" s="7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11">
        <f t="shared" si="22"/>
        <v>43509.25</v>
      </c>
      <c r="T217" s="11">
        <f t="shared" si="23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8"/>
        <v>1.5507066557107643</v>
      </c>
      <c r="P218" s="7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11">
        <f t="shared" si="22"/>
        <v>40869.25</v>
      </c>
      <c r="T218" s="11">
        <f t="shared" si="23"/>
        <v>40871.25</v>
      </c>
    </row>
    <row r="219" spans="1:20" hidden="1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8"/>
        <v>0.44753477588871715</v>
      </c>
      <c r="P219" s="7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11">
        <f t="shared" si="22"/>
        <v>43583.208333333328</v>
      </c>
      <c r="T219" s="11">
        <f t="shared" si="23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8"/>
        <v>2.1594736842105262</v>
      </c>
      <c r="P220" s="7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11">
        <f t="shared" si="22"/>
        <v>40858.25</v>
      </c>
      <c r="T220" s="11">
        <f t="shared" si="23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8"/>
        <v>3.3212709832134291</v>
      </c>
      <c r="P221" s="7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11">
        <f t="shared" si="22"/>
        <v>41137.208333333336</v>
      </c>
      <c r="T221" s="11">
        <f t="shared" si="23"/>
        <v>41149.208333333336</v>
      </c>
    </row>
    <row r="222" spans="1:20" hidden="1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8"/>
        <v>8.4430379746835441E-2</v>
      </c>
      <c r="P222" s="7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11">
        <f t="shared" si="22"/>
        <v>40725.208333333336</v>
      </c>
      <c r="T222" s="11">
        <f t="shared" si="23"/>
        <v>40743.208333333336</v>
      </c>
    </row>
    <row r="223" spans="1:20" ht="31.5" hidden="1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8"/>
        <v>0.9862551440329218</v>
      </c>
      <c r="P223" s="7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11">
        <f t="shared" si="22"/>
        <v>41081.208333333336</v>
      </c>
      <c r="T223" s="11">
        <f t="shared" si="23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8"/>
        <v>1.3797916666666667</v>
      </c>
      <c r="P224" s="7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11">
        <f t="shared" si="22"/>
        <v>41914.208333333336</v>
      </c>
      <c r="T224" s="11">
        <f t="shared" si="23"/>
        <v>41915.208333333336</v>
      </c>
    </row>
    <row r="225" spans="1:20" hidden="1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8"/>
        <v>0.93810996563573879</v>
      </c>
      <c r="P225" s="7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11">
        <f t="shared" si="22"/>
        <v>42445.208333333328</v>
      </c>
      <c r="T225" s="11">
        <f t="shared" si="23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8"/>
        <v>4.0363930885529156</v>
      </c>
      <c r="P226" s="7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11">
        <f t="shared" si="22"/>
        <v>41906.208333333336</v>
      </c>
      <c r="T226" s="11">
        <f t="shared" si="23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8"/>
        <v>2.6017404129793511</v>
      </c>
      <c r="P227" s="7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11">
        <f t="shared" si="22"/>
        <v>41762.208333333336</v>
      </c>
      <c r="T227" s="11">
        <f t="shared" si="23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8"/>
        <v>3.6663333333333332</v>
      </c>
      <c r="P228" s="7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11">
        <f t="shared" si="22"/>
        <v>40276.208333333336</v>
      </c>
      <c r="T228" s="11">
        <f t="shared" si="23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8"/>
        <v>1.687208538587849</v>
      </c>
      <c r="P229" s="7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11">
        <f t="shared" si="22"/>
        <v>42139.208333333328</v>
      </c>
      <c r="T229" s="11">
        <f t="shared" si="23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8"/>
        <v>1.1990717911530093</v>
      </c>
      <c r="P230" s="7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11">
        <f t="shared" si="22"/>
        <v>42613.208333333328</v>
      </c>
      <c r="T230" s="11">
        <f t="shared" si="23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8"/>
        <v>1.936892523364486</v>
      </c>
      <c r="P231" s="7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11">
        <f t="shared" si="22"/>
        <v>42887.208333333328</v>
      </c>
      <c r="T231" s="11">
        <f t="shared" si="23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8"/>
        <v>4.2016666666666671</v>
      </c>
      <c r="P232" s="7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11">
        <f t="shared" si="22"/>
        <v>43805.25</v>
      </c>
      <c r="T232" s="11">
        <f t="shared" si="23"/>
        <v>43805.25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8"/>
        <v>0.76708333333333334</v>
      </c>
      <c r="P233" s="7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11">
        <f t="shared" si="22"/>
        <v>41415.208333333336</v>
      </c>
      <c r="T233" s="11">
        <f t="shared" si="23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8"/>
        <v>1.7126470588235294</v>
      </c>
      <c r="P234" s="7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11">
        <f t="shared" si="22"/>
        <v>42576.208333333328</v>
      </c>
      <c r="T234" s="11">
        <f t="shared" si="23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8"/>
        <v>1.5789473684210527</v>
      </c>
      <c r="P235" s="7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11">
        <f t="shared" si="22"/>
        <v>40706.208333333336</v>
      </c>
      <c r="T235" s="11">
        <f t="shared" si="23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8"/>
        <v>1.0908</v>
      </c>
      <c r="P236" s="7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11">
        <f t="shared" si="22"/>
        <v>42969.208333333328</v>
      </c>
      <c r="T236" s="11">
        <f t="shared" si="23"/>
        <v>42976.208333333328</v>
      </c>
    </row>
    <row r="237" spans="1:20" ht="31.5" hidden="1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8"/>
        <v>0.41732558139534881</v>
      </c>
      <c r="P237" s="7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11">
        <f t="shared" si="22"/>
        <v>42779.25</v>
      </c>
      <c r="T237" s="11">
        <f t="shared" si="23"/>
        <v>42784.25</v>
      </c>
    </row>
    <row r="238" spans="1:20" hidden="1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8"/>
        <v>0.10944303797468355</v>
      </c>
      <c r="P238" s="7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11">
        <f t="shared" si="22"/>
        <v>43641.208333333328</v>
      </c>
      <c r="T238" s="11">
        <f t="shared" si="23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8"/>
        <v>1.593763440860215</v>
      </c>
      <c r="P239" s="7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11">
        <f t="shared" si="22"/>
        <v>41754.208333333336</v>
      </c>
      <c r="T239" s="11">
        <f t="shared" si="23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8"/>
        <v>4.2241666666666671</v>
      </c>
      <c r="P240" s="7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11">
        <f t="shared" si="22"/>
        <v>43083.25</v>
      </c>
      <c r="T240" s="11">
        <f t="shared" si="23"/>
        <v>43108.25</v>
      </c>
    </row>
    <row r="241" spans="1:20" hidden="1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8"/>
        <v>0.97718749999999999</v>
      </c>
      <c r="P241" s="7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11">
        <f t="shared" si="22"/>
        <v>42245.208333333328</v>
      </c>
      <c r="T241" s="11">
        <f t="shared" si="23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8"/>
        <v>4.1878911564625847</v>
      </c>
      <c r="P242" s="7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11">
        <f t="shared" si="22"/>
        <v>40396.208333333336</v>
      </c>
      <c r="T242" s="11">
        <f t="shared" si="23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8"/>
        <v>1.0191632047477746</v>
      </c>
      <c r="P243" s="7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11">
        <f t="shared" si="22"/>
        <v>41742.208333333336</v>
      </c>
      <c r="T243" s="11">
        <f t="shared" si="23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8"/>
        <v>1.2772619047619047</v>
      </c>
      <c r="P244" s="7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11">
        <f t="shared" si="22"/>
        <v>42865.208333333328</v>
      </c>
      <c r="T244" s="11">
        <f t="shared" si="23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8"/>
        <v>4.4521739130434783</v>
      </c>
      <c r="P245" s="7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11">
        <f t="shared" si="22"/>
        <v>43163.25</v>
      </c>
      <c r="T245" s="11">
        <f t="shared" si="23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8"/>
        <v>5.6971428571428575</v>
      </c>
      <c r="P246" s="7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11">
        <f t="shared" si="22"/>
        <v>41834.208333333336</v>
      </c>
      <c r="T246" s="11">
        <f t="shared" si="23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8"/>
        <v>5.0934482758620687</v>
      </c>
      <c r="P247" s="7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11">
        <f t="shared" si="22"/>
        <v>41736.208333333336</v>
      </c>
      <c r="T247" s="11">
        <f t="shared" si="23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8"/>
        <v>3.2553333333333332</v>
      </c>
      <c r="P248" s="7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11">
        <f t="shared" si="22"/>
        <v>41491.208333333336</v>
      </c>
      <c r="T248" s="11">
        <f t="shared" si="23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8"/>
        <v>9.3261616161616168</v>
      </c>
      <c r="P249" s="7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11">
        <f t="shared" si="22"/>
        <v>42726.25</v>
      </c>
      <c r="T249" s="11">
        <f t="shared" si="23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8"/>
        <v>2.1133870967741935</v>
      </c>
      <c r="P250" s="7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11">
        <f t="shared" si="22"/>
        <v>42004.25</v>
      </c>
      <c r="T250" s="11">
        <f t="shared" si="23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8"/>
        <v>2.7332520325203253</v>
      </c>
      <c r="P251" s="7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11">
        <f t="shared" si="22"/>
        <v>42006.25</v>
      </c>
      <c r="T251" s="11">
        <f t="shared" si="23"/>
        <v>42013.25</v>
      </c>
    </row>
    <row r="252" spans="1:20" hidden="1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8"/>
        <v>0.03</v>
      </c>
      <c r="P252" s="7">
        <f t="shared" si="19"/>
        <v>3</v>
      </c>
      <c r="Q252" t="str">
        <f t="shared" si="20"/>
        <v>music</v>
      </c>
      <c r="R252" t="str">
        <f t="shared" si="21"/>
        <v>rock</v>
      </c>
      <c r="S252" s="11">
        <f t="shared" si="22"/>
        <v>40203.25</v>
      </c>
      <c r="T252" s="11">
        <f t="shared" si="23"/>
        <v>40238.25</v>
      </c>
    </row>
    <row r="253" spans="1:20" hidden="1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8"/>
        <v>0.54084507042253516</v>
      </c>
      <c r="P253" s="7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11">
        <f t="shared" si="22"/>
        <v>41252.25</v>
      </c>
      <c r="T253" s="11">
        <f t="shared" si="23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8"/>
        <v>6.2629999999999999</v>
      </c>
      <c r="P254" s="7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11">
        <f t="shared" si="22"/>
        <v>41572.208333333336</v>
      </c>
      <c r="T254" s="11">
        <f t="shared" si="23"/>
        <v>41577.208333333336</v>
      </c>
    </row>
    <row r="255" spans="1:20" hidden="1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8"/>
        <v>0.8902139917695473</v>
      </c>
      <c r="P255" s="7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11">
        <f t="shared" si="22"/>
        <v>40641.208333333336</v>
      </c>
      <c r="T255" s="11">
        <f t="shared" si="23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8"/>
        <v>1.8489130434782608</v>
      </c>
      <c r="P256" s="7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11">
        <f t="shared" si="22"/>
        <v>42787.25</v>
      </c>
      <c r="T256" s="11">
        <f t="shared" si="23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8"/>
        <v>1.2016770186335404</v>
      </c>
      <c r="P257" s="7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11">
        <f t="shared" si="22"/>
        <v>40590.25</v>
      </c>
      <c r="T257" s="11">
        <f t="shared" si="23"/>
        <v>40595.25</v>
      </c>
    </row>
    <row r="258" spans="1:20" hidden="1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8"/>
        <v>0.23390243902439026</v>
      </c>
      <c r="P258" s="7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11">
        <f t="shared" si="22"/>
        <v>42393.25</v>
      </c>
      <c r="T258" s="11">
        <f t="shared" si="23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24">(E259/D259)</f>
        <v>1.46</v>
      </c>
      <c r="P259" s="7">
        <f t="shared" ref="P259:P322" si="25">IF(G259&gt;0,E259/G259,"NA")</f>
        <v>90.456521739130437</v>
      </c>
      <c r="Q259" t="str">
        <f t="shared" ref="Q259:Q322" si="26">LEFT(N259,SEARCH("/",N259)-1)</f>
        <v>theater</v>
      </c>
      <c r="R259" t="str">
        <f t="shared" ref="R259:R322" si="27">RIGHT(N259,LEN(N259)-SEARCH("/",N259))</f>
        <v>plays</v>
      </c>
      <c r="S259" s="11">
        <f t="shared" ref="S259:S322" si="28">(((J259/60)/60)/24)+DATE(1970,1,1)</f>
        <v>41338.25</v>
      </c>
      <c r="T259" s="11">
        <f t="shared" ref="T259:T322" si="29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4"/>
        <v>2.6848000000000001</v>
      </c>
      <c r="P260" s="7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11">
        <f t="shared" si="28"/>
        <v>42712.25</v>
      </c>
      <c r="T260" s="11">
        <f t="shared" si="2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4"/>
        <v>5.9749999999999996</v>
      </c>
      <c r="P261" s="7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11">
        <f t="shared" si="28"/>
        <v>41251.25</v>
      </c>
      <c r="T261" s="11">
        <f t="shared" si="2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4"/>
        <v>1.5769841269841269</v>
      </c>
      <c r="P262" s="7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11">
        <f t="shared" si="28"/>
        <v>41180.208333333336</v>
      </c>
      <c r="T262" s="11">
        <f t="shared" si="29"/>
        <v>41192.208333333336</v>
      </c>
    </row>
    <row r="263" spans="1:20" ht="31.5" hidden="1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4"/>
        <v>0.31201660735468567</v>
      </c>
      <c r="P263" s="7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11">
        <f t="shared" si="28"/>
        <v>40415.208333333336</v>
      </c>
      <c r="T263" s="11">
        <f t="shared" si="2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4"/>
        <v>3.1341176470588237</v>
      </c>
      <c r="P264" s="7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11">
        <f t="shared" si="28"/>
        <v>40638.208333333336</v>
      </c>
      <c r="T264" s="11">
        <f t="shared" si="2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4"/>
        <v>3.7089655172413791</v>
      </c>
      <c r="P265" s="7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11">
        <f t="shared" si="28"/>
        <v>40187.25</v>
      </c>
      <c r="T265" s="11">
        <f t="shared" si="2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4"/>
        <v>3.6266447368421053</v>
      </c>
      <c r="P266" s="7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11">
        <f t="shared" si="28"/>
        <v>41317.25</v>
      </c>
      <c r="T266" s="11">
        <f t="shared" si="2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4"/>
        <v>1.2308163265306122</v>
      </c>
      <c r="P267" s="7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11">
        <f t="shared" si="28"/>
        <v>42372.25</v>
      </c>
      <c r="T267" s="11">
        <f t="shared" si="29"/>
        <v>42416.25</v>
      </c>
    </row>
    <row r="268" spans="1:20" hidden="1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4"/>
        <v>0.76766756032171579</v>
      </c>
      <c r="P268" s="7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11">
        <f t="shared" si="28"/>
        <v>41950.25</v>
      </c>
      <c r="T268" s="11">
        <f t="shared" si="2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4"/>
        <v>2.3362012987012988</v>
      </c>
      <c r="P269" s="7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11">
        <f t="shared" si="28"/>
        <v>41206.208333333336</v>
      </c>
      <c r="T269" s="11">
        <f t="shared" si="2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4"/>
        <v>1.8053333333333332</v>
      </c>
      <c r="P270" s="7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11">
        <f t="shared" si="28"/>
        <v>41186.208333333336</v>
      </c>
      <c r="T270" s="11">
        <f t="shared" si="2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4"/>
        <v>2.5262857142857142</v>
      </c>
      <c r="P271" s="7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11">
        <f t="shared" si="28"/>
        <v>43496.25</v>
      </c>
      <c r="T271" s="11">
        <f t="shared" si="29"/>
        <v>43517.25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4"/>
        <v>0.27176538240368026</v>
      </c>
      <c r="P272" s="7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11">
        <f t="shared" si="28"/>
        <v>40514.25</v>
      </c>
      <c r="T272" s="11">
        <f t="shared" si="29"/>
        <v>40516.25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4"/>
        <v>1.2706571242680547E-2</v>
      </c>
      <c r="P273" s="7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11">
        <f t="shared" si="28"/>
        <v>42345.25</v>
      </c>
      <c r="T273" s="11">
        <f t="shared" si="2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4"/>
        <v>3.0400978473581213</v>
      </c>
      <c r="P274" s="7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11">
        <f t="shared" si="28"/>
        <v>43656.208333333328</v>
      </c>
      <c r="T274" s="11">
        <f t="shared" si="2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4"/>
        <v>1.3723076923076922</v>
      </c>
      <c r="P275" s="7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11">
        <f t="shared" si="28"/>
        <v>42995.208333333328</v>
      </c>
      <c r="T275" s="11">
        <f t="shared" si="29"/>
        <v>42998.208333333328</v>
      </c>
    </row>
    <row r="276" spans="1:20" ht="31.5" hidden="1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4"/>
        <v>0.32208333333333333</v>
      </c>
      <c r="P276" s="7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11">
        <f t="shared" si="28"/>
        <v>43045.25</v>
      </c>
      <c r="T276" s="11">
        <f t="shared" si="2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4"/>
        <v>2.4151282051282053</v>
      </c>
      <c r="P277" s="7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11">
        <f t="shared" si="28"/>
        <v>43561.208333333328</v>
      </c>
      <c r="T277" s="11">
        <f t="shared" si="29"/>
        <v>43569.208333333328</v>
      </c>
    </row>
    <row r="278" spans="1:20" hidden="1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4"/>
        <v>0.96799999999999997</v>
      </c>
      <c r="P278" s="7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11">
        <f t="shared" si="28"/>
        <v>41018.208333333336</v>
      </c>
      <c r="T278" s="11">
        <f t="shared" si="2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4"/>
        <v>10.664285714285715</v>
      </c>
      <c r="P279" s="7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11">
        <f t="shared" si="28"/>
        <v>40378.208333333336</v>
      </c>
      <c r="T279" s="11">
        <f t="shared" si="2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4"/>
        <v>3.2588888888888889</v>
      </c>
      <c r="P280" s="7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11">
        <f t="shared" si="28"/>
        <v>41239.25</v>
      </c>
      <c r="T280" s="11">
        <f t="shared" si="2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4"/>
        <v>1.7070000000000001</v>
      </c>
      <c r="P281" s="7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11">
        <f t="shared" si="28"/>
        <v>43346.208333333328</v>
      </c>
      <c r="T281" s="11">
        <f t="shared" si="2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4"/>
        <v>5.8144</v>
      </c>
      <c r="P282" s="7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11">
        <f t="shared" si="28"/>
        <v>43060.25</v>
      </c>
      <c r="T282" s="11">
        <f t="shared" si="29"/>
        <v>43066.25</v>
      </c>
    </row>
    <row r="283" spans="1:20" hidden="1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4"/>
        <v>0.91520972644376897</v>
      </c>
      <c r="P283" s="7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11">
        <f t="shared" si="28"/>
        <v>40979.25</v>
      </c>
      <c r="T283" s="11">
        <f t="shared" si="2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4"/>
        <v>1.0804761904761904</v>
      </c>
      <c r="P284" s="7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11">
        <f t="shared" si="28"/>
        <v>42701.25</v>
      </c>
      <c r="T284" s="11">
        <f t="shared" si="29"/>
        <v>42707.25</v>
      </c>
    </row>
    <row r="285" spans="1:20" ht="31.5" hidden="1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4"/>
        <v>0.18728395061728395</v>
      </c>
      <c r="P285" s="7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11">
        <f t="shared" si="28"/>
        <v>42520.208333333328</v>
      </c>
      <c r="T285" s="11">
        <f t="shared" si="29"/>
        <v>42525.208333333328</v>
      </c>
    </row>
    <row r="286" spans="1:20" hidden="1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4"/>
        <v>0.83193877551020412</v>
      </c>
      <c r="P286" s="7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11">
        <f t="shared" si="28"/>
        <v>41030.208333333336</v>
      </c>
      <c r="T286" s="11">
        <f t="shared" si="2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4"/>
        <v>7.0633333333333335</v>
      </c>
      <c r="P287" s="7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11">
        <f t="shared" si="28"/>
        <v>42623.208333333328</v>
      </c>
      <c r="T287" s="11">
        <f t="shared" si="29"/>
        <v>42661.208333333328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4"/>
        <v>0.17446030330062445</v>
      </c>
      <c r="P288" s="7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11">
        <f t="shared" si="28"/>
        <v>42697.25</v>
      </c>
      <c r="T288" s="11">
        <f t="shared" si="2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4"/>
        <v>2.0973015873015872</v>
      </c>
      <c r="P289" s="7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11">
        <f t="shared" si="28"/>
        <v>42122.208333333328</v>
      </c>
      <c r="T289" s="11">
        <f t="shared" si="29"/>
        <v>42122.208333333328</v>
      </c>
    </row>
    <row r="290" spans="1:20" hidden="1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4"/>
        <v>0.97785714285714287</v>
      </c>
      <c r="P290" s="7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11">
        <f t="shared" si="28"/>
        <v>40982.208333333336</v>
      </c>
      <c r="T290" s="11">
        <f t="shared" si="2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4"/>
        <v>16.842500000000001</v>
      </c>
      <c r="P291" s="7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11">
        <f t="shared" si="28"/>
        <v>42219.208333333328</v>
      </c>
      <c r="T291" s="11">
        <f t="shared" si="29"/>
        <v>42222.208333333328</v>
      </c>
    </row>
    <row r="292" spans="1:20" hidden="1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4"/>
        <v>0.54402135231316728</v>
      </c>
      <c r="P292" s="7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11">
        <f t="shared" si="28"/>
        <v>41404.208333333336</v>
      </c>
      <c r="T292" s="11">
        <f t="shared" si="2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4"/>
        <v>4.5661111111111108</v>
      </c>
      <c r="P293" s="7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11">
        <f t="shared" si="28"/>
        <v>40831.208333333336</v>
      </c>
      <c r="T293" s="11">
        <f t="shared" si="29"/>
        <v>40835.208333333336</v>
      </c>
    </row>
    <row r="294" spans="1:20" hidden="1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4"/>
        <v>9.8219178082191785E-2</v>
      </c>
      <c r="P294" s="7">
        <f t="shared" si="25"/>
        <v>71.7</v>
      </c>
      <c r="Q294" t="str">
        <f t="shared" si="26"/>
        <v>food</v>
      </c>
      <c r="R294" t="str">
        <f t="shared" si="27"/>
        <v>food trucks</v>
      </c>
      <c r="S294" s="11">
        <f t="shared" si="28"/>
        <v>40984.208333333336</v>
      </c>
      <c r="T294" s="11">
        <f t="shared" si="29"/>
        <v>41002.208333333336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4"/>
        <v>0.16384615384615384</v>
      </c>
      <c r="P295" s="7">
        <f t="shared" si="25"/>
        <v>33.28125</v>
      </c>
      <c r="Q295" t="str">
        <f t="shared" si="26"/>
        <v>theater</v>
      </c>
      <c r="R295" t="str">
        <f t="shared" si="27"/>
        <v>plays</v>
      </c>
      <c r="S295" s="11">
        <f t="shared" si="28"/>
        <v>40456.208333333336</v>
      </c>
      <c r="T295" s="11">
        <f t="shared" si="2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4"/>
        <v>13.396666666666667</v>
      </c>
      <c r="P296" s="7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11">
        <f t="shared" si="28"/>
        <v>43399.208333333328</v>
      </c>
      <c r="T296" s="11">
        <f t="shared" si="29"/>
        <v>43411.25</v>
      </c>
    </row>
    <row r="297" spans="1:20" ht="31.5" hidden="1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4"/>
        <v>0.35650077760497667</v>
      </c>
      <c r="P297" s="7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11">
        <f t="shared" si="28"/>
        <v>41562.208333333336</v>
      </c>
      <c r="T297" s="11">
        <f t="shared" si="29"/>
        <v>41587.25</v>
      </c>
    </row>
    <row r="298" spans="1:20" ht="31.5" hidden="1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4"/>
        <v>0.54950819672131146</v>
      </c>
      <c r="P298" s="7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11">
        <f t="shared" si="28"/>
        <v>43493.25</v>
      </c>
      <c r="T298" s="11">
        <f t="shared" si="29"/>
        <v>43515.25</v>
      </c>
    </row>
    <row r="299" spans="1:20" hidden="1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4"/>
        <v>0.94236111111111109</v>
      </c>
      <c r="P299" s="7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11">
        <f t="shared" si="28"/>
        <v>41653.25</v>
      </c>
      <c r="T299" s="11">
        <f t="shared" si="2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4"/>
        <v>1.4391428571428571</v>
      </c>
      <c r="P300" s="7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11">
        <f t="shared" si="28"/>
        <v>42426.25</v>
      </c>
      <c r="T300" s="11">
        <f t="shared" si="29"/>
        <v>42444.208333333328</v>
      </c>
    </row>
    <row r="301" spans="1:20" ht="31.5" hidden="1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4"/>
        <v>0.51421052631578945</v>
      </c>
      <c r="P301" s="7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11">
        <f t="shared" si="28"/>
        <v>42432.25</v>
      </c>
      <c r="T301" s="11">
        <f t="shared" si="29"/>
        <v>42488.208333333328</v>
      </c>
    </row>
    <row r="302" spans="1:20" hidden="1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4"/>
        <v>0.05</v>
      </c>
      <c r="P302" s="7">
        <f t="shared" si="25"/>
        <v>5</v>
      </c>
      <c r="Q302" t="str">
        <f t="shared" si="26"/>
        <v>publishing</v>
      </c>
      <c r="R302" t="str">
        <f t="shared" si="27"/>
        <v>nonfiction</v>
      </c>
      <c r="S302" s="11">
        <f t="shared" si="28"/>
        <v>42977.208333333328</v>
      </c>
      <c r="T302" s="11">
        <f t="shared" si="2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4"/>
        <v>13.446666666666667</v>
      </c>
      <c r="P303" s="7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11">
        <f t="shared" si="28"/>
        <v>42061.25</v>
      </c>
      <c r="T303" s="11">
        <f t="shared" si="29"/>
        <v>42078.208333333328</v>
      </c>
    </row>
    <row r="304" spans="1:20" hidden="1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4"/>
        <v>0.31844940867279897</v>
      </c>
      <c r="P304" s="7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11">
        <f t="shared" si="28"/>
        <v>43345.208333333328</v>
      </c>
      <c r="T304" s="11">
        <f t="shared" si="29"/>
        <v>43359.208333333328</v>
      </c>
    </row>
    <row r="305" spans="1:20" hidden="1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4"/>
        <v>0.82617647058823529</v>
      </c>
      <c r="P305" s="7">
        <f t="shared" si="25"/>
        <v>87.78125</v>
      </c>
      <c r="Q305" t="str">
        <f t="shared" si="26"/>
        <v>music</v>
      </c>
      <c r="R305" t="str">
        <f t="shared" si="27"/>
        <v>indie rock</v>
      </c>
      <c r="S305" s="11">
        <f t="shared" si="28"/>
        <v>42376.25</v>
      </c>
      <c r="T305" s="11">
        <f t="shared" si="2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4"/>
        <v>5.4614285714285717</v>
      </c>
      <c r="P306" s="7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11">
        <f t="shared" si="28"/>
        <v>42589.208333333328</v>
      </c>
      <c r="T306" s="11">
        <f t="shared" si="2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4"/>
        <v>2.8621428571428571</v>
      </c>
      <c r="P307" s="7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11">
        <f t="shared" si="28"/>
        <v>42448.208333333328</v>
      </c>
      <c r="T307" s="11">
        <f t="shared" si="29"/>
        <v>42489.208333333328</v>
      </c>
    </row>
    <row r="308" spans="1:20" ht="31.5" hidden="1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4"/>
        <v>7.9076923076923072E-2</v>
      </c>
      <c r="P308" s="7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11">
        <f t="shared" si="28"/>
        <v>42930.208333333328</v>
      </c>
      <c r="T308" s="11">
        <f t="shared" si="2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4"/>
        <v>1.3213677811550153</v>
      </c>
      <c r="P309" s="7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11">
        <f t="shared" si="28"/>
        <v>41066.208333333336</v>
      </c>
      <c r="T309" s="11">
        <f t="shared" si="29"/>
        <v>41086.208333333336</v>
      </c>
    </row>
    <row r="310" spans="1:20" hidden="1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4"/>
        <v>0.74077834179357027</v>
      </c>
      <c r="P310" s="7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11">
        <f t="shared" si="28"/>
        <v>40651.208333333336</v>
      </c>
      <c r="T310" s="11">
        <f t="shared" si="29"/>
        <v>40652.208333333336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4"/>
        <v>0.75292682926829269</v>
      </c>
      <c r="P311" s="7">
        <f t="shared" si="25"/>
        <v>41.16</v>
      </c>
      <c r="Q311" t="str">
        <f t="shared" si="26"/>
        <v>music</v>
      </c>
      <c r="R311" t="str">
        <f t="shared" si="27"/>
        <v>indie rock</v>
      </c>
      <c r="S311" s="11">
        <f t="shared" si="28"/>
        <v>40807.208333333336</v>
      </c>
      <c r="T311" s="11">
        <f t="shared" si="29"/>
        <v>40827.208333333336</v>
      </c>
    </row>
    <row r="312" spans="1:20" hidden="1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4"/>
        <v>0.20333333333333334</v>
      </c>
      <c r="P312" s="7">
        <f t="shared" si="25"/>
        <v>99.125</v>
      </c>
      <c r="Q312" t="str">
        <f t="shared" si="26"/>
        <v>games</v>
      </c>
      <c r="R312" t="str">
        <f t="shared" si="27"/>
        <v>video games</v>
      </c>
      <c r="S312" s="11">
        <f t="shared" si="28"/>
        <v>40277.208333333336</v>
      </c>
      <c r="T312" s="11">
        <f t="shared" si="2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4"/>
        <v>2.0336507936507937</v>
      </c>
      <c r="P313" s="7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11">
        <f t="shared" si="28"/>
        <v>40590.25</v>
      </c>
      <c r="T313" s="11">
        <f t="shared" si="2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4"/>
        <v>3.1022842639593908</v>
      </c>
      <c r="P314" s="7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11">
        <f t="shared" si="28"/>
        <v>41572.208333333336</v>
      </c>
      <c r="T314" s="11">
        <f t="shared" si="2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4"/>
        <v>3.9531818181818181</v>
      </c>
      <c r="P315" s="7">
        <f t="shared" si="25"/>
        <v>39</v>
      </c>
      <c r="Q315" t="str">
        <f t="shared" si="26"/>
        <v>music</v>
      </c>
      <c r="R315" t="str">
        <f t="shared" si="27"/>
        <v>rock</v>
      </c>
      <c r="S315" s="11">
        <f t="shared" si="28"/>
        <v>40966.25</v>
      </c>
      <c r="T315" s="11">
        <f t="shared" si="2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4"/>
        <v>2.9471428571428571</v>
      </c>
      <c r="P316" s="7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11">
        <f t="shared" si="28"/>
        <v>43536.208333333328</v>
      </c>
      <c r="T316" s="11">
        <f t="shared" si="29"/>
        <v>43541.208333333328</v>
      </c>
    </row>
    <row r="317" spans="1:20" ht="31.5" hidden="1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4"/>
        <v>0.33894736842105261</v>
      </c>
      <c r="P317" s="7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11">
        <f t="shared" si="28"/>
        <v>41783.208333333336</v>
      </c>
      <c r="T317" s="11">
        <f t="shared" si="29"/>
        <v>41812.208333333336</v>
      </c>
    </row>
    <row r="318" spans="1:20" hidden="1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4"/>
        <v>0.66677083333333331</v>
      </c>
      <c r="P318" s="7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11">
        <f t="shared" si="28"/>
        <v>43788.25</v>
      </c>
      <c r="T318" s="11">
        <f t="shared" si="29"/>
        <v>43789.25</v>
      </c>
    </row>
    <row r="319" spans="1:20" hidden="1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4"/>
        <v>0.19227272727272726</v>
      </c>
      <c r="P319" s="7">
        <f t="shared" si="25"/>
        <v>42.3</v>
      </c>
      <c r="Q319" t="str">
        <f t="shared" si="26"/>
        <v>theater</v>
      </c>
      <c r="R319" t="str">
        <f t="shared" si="27"/>
        <v>plays</v>
      </c>
      <c r="S319" s="11">
        <f t="shared" si="28"/>
        <v>42869.208333333328</v>
      </c>
      <c r="T319" s="11">
        <f t="shared" si="29"/>
        <v>42882.208333333328</v>
      </c>
    </row>
    <row r="320" spans="1:20" ht="31.5" hidden="1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4"/>
        <v>0.15842105263157893</v>
      </c>
      <c r="P320" s="7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11">
        <f t="shared" si="28"/>
        <v>41684.25</v>
      </c>
      <c r="T320" s="11">
        <f t="shared" si="29"/>
        <v>41686.25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4"/>
        <v>0.38702380952380955</v>
      </c>
      <c r="P321" s="7">
        <f t="shared" si="25"/>
        <v>50.796875</v>
      </c>
      <c r="Q321" t="str">
        <f t="shared" si="26"/>
        <v>technology</v>
      </c>
      <c r="R321" t="str">
        <f t="shared" si="27"/>
        <v>web</v>
      </c>
      <c r="S321" s="11">
        <f t="shared" si="28"/>
        <v>40402.208333333336</v>
      </c>
      <c r="T321" s="11">
        <f t="shared" si="29"/>
        <v>40426.208333333336</v>
      </c>
    </row>
    <row r="322" spans="1:20" hidden="1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4"/>
        <v>9.5876777251184833E-2</v>
      </c>
      <c r="P322" s="7">
        <f t="shared" si="25"/>
        <v>101.15</v>
      </c>
      <c r="Q322" t="str">
        <f t="shared" si="26"/>
        <v>publishing</v>
      </c>
      <c r="R322" t="str">
        <f t="shared" si="27"/>
        <v>fiction</v>
      </c>
      <c r="S322" s="11">
        <f t="shared" si="28"/>
        <v>40673.208333333336</v>
      </c>
      <c r="T322" s="11">
        <f t="shared" si="29"/>
        <v>40682.208333333336</v>
      </c>
    </row>
    <row r="323" spans="1:20" ht="31.5" hidden="1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30">(E323/D323)</f>
        <v>0.94144366197183094</v>
      </c>
      <c r="P323" s="7">
        <f t="shared" ref="P323:P386" si="31">IF(G323&gt;0,E323/G323,"NA")</f>
        <v>65.000810372771468</v>
      </c>
      <c r="Q323" t="str">
        <f t="shared" ref="Q323:Q386" si="32">LEFT(N323,SEARCH("/",N323)-1)</f>
        <v>film &amp; video</v>
      </c>
      <c r="R323" t="str">
        <f t="shared" ref="R323:R386" si="33">RIGHT(N323,LEN(N323)-SEARCH("/",N323))</f>
        <v>shorts</v>
      </c>
      <c r="S323" s="11">
        <f t="shared" ref="S323:S386" si="34">(((J323/60)/60)/24)+DATE(1970,1,1)</f>
        <v>40634.208333333336</v>
      </c>
      <c r="T323" s="11">
        <f t="shared" ref="T323:T386" si="35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0"/>
        <v>1.6656234096692113</v>
      </c>
      <c r="P324" s="7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11">
        <f t="shared" si="34"/>
        <v>40507.25</v>
      </c>
      <c r="T324" s="11">
        <f t="shared" si="35"/>
        <v>40520.25</v>
      </c>
    </row>
    <row r="325" spans="1:20" hidden="1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0"/>
        <v>0.24134831460674158</v>
      </c>
      <c r="P325" s="7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11">
        <f t="shared" si="34"/>
        <v>41725.208333333336</v>
      </c>
      <c r="T325" s="11">
        <f t="shared" si="35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0"/>
        <v>1.6405633802816901</v>
      </c>
      <c r="P326" s="7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11">
        <f t="shared" si="34"/>
        <v>42176.208333333328</v>
      </c>
      <c r="T326" s="11">
        <f t="shared" si="35"/>
        <v>42188.208333333328</v>
      </c>
    </row>
    <row r="327" spans="1:20" ht="31.5" hidden="1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0"/>
        <v>0.90723076923076929</v>
      </c>
      <c r="P327" s="7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11">
        <f t="shared" si="34"/>
        <v>43267.208333333328</v>
      </c>
      <c r="T327" s="11">
        <f t="shared" si="35"/>
        <v>43290.208333333328</v>
      </c>
    </row>
    <row r="328" spans="1:20" ht="31.5" hidden="1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0"/>
        <v>0.46194444444444444</v>
      </c>
      <c r="P328" s="7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11">
        <f t="shared" si="34"/>
        <v>42364.25</v>
      </c>
      <c r="T328" s="11">
        <f t="shared" si="35"/>
        <v>42370.25</v>
      </c>
    </row>
    <row r="329" spans="1:20" hidden="1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0"/>
        <v>0.38538461538461538</v>
      </c>
      <c r="P329" s="7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11">
        <f t="shared" si="34"/>
        <v>43705.208333333328</v>
      </c>
      <c r="T329" s="11">
        <f t="shared" si="35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0"/>
        <v>1.3356231003039514</v>
      </c>
      <c r="P330" s="7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11">
        <f t="shared" si="34"/>
        <v>43434.25</v>
      </c>
      <c r="T330" s="11">
        <f t="shared" si="35"/>
        <v>43445.25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0"/>
        <v>0.22896588486140726</v>
      </c>
      <c r="P331" s="7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11">
        <f t="shared" si="34"/>
        <v>42716.25</v>
      </c>
      <c r="T331" s="11">
        <f t="shared" si="35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0"/>
        <v>1.8495548961424333</v>
      </c>
      <c r="P332" s="7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11">
        <f t="shared" si="34"/>
        <v>43077.25</v>
      </c>
      <c r="T332" s="11">
        <f t="shared" si="35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0"/>
        <v>4.4372727272727275</v>
      </c>
      <c r="P333" s="7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11">
        <f t="shared" si="34"/>
        <v>40896.25</v>
      </c>
      <c r="T333" s="11">
        <f t="shared" si="35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0"/>
        <v>1.999806763285024</v>
      </c>
      <c r="P334" s="7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11">
        <f t="shared" si="34"/>
        <v>41361.208333333336</v>
      </c>
      <c r="T334" s="11">
        <f t="shared" si="35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0"/>
        <v>1.2395833333333333</v>
      </c>
      <c r="P335" s="7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11">
        <f t="shared" si="34"/>
        <v>43424.25</v>
      </c>
      <c r="T335" s="11">
        <f t="shared" si="35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0"/>
        <v>1.8661329305135952</v>
      </c>
      <c r="P336" s="7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11">
        <f t="shared" si="34"/>
        <v>43110.25</v>
      </c>
      <c r="T336" s="11">
        <f t="shared" si="35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0"/>
        <v>1.1428538550057536</v>
      </c>
      <c r="P337" s="7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11">
        <f t="shared" si="34"/>
        <v>43784.25</v>
      </c>
      <c r="T337" s="11">
        <f t="shared" si="35"/>
        <v>43797.25</v>
      </c>
    </row>
    <row r="338" spans="1:20" hidden="1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0"/>
        <v>0.97032531824611035</v>
      </c>
      <c r="P338" s="7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11">
        <f t="shared" si="34"/>
        <v>40527.25</v>
      </c>
      <c r="T338" s="11">
        <f t="shared" si="35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0"/>
        <v>1.2281904761904763</v>
      </c>
      <c r="P339" s="7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11">
        <f t="shared" si="34"/>
        <v>43780.25</v>
      </c>
      <c r="T339" s="11">
        <f t="shared" si="35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0"/>
        <v>1.7914326647564469</v>
      </c>
      <c r="P340" s="7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11">
        <f t="shared" si="34"/>
        <v>40821.208333333336</v>
      </c>
      <c r="T340" s="11">
        <f t="shared" si="35"/>
        <v>40851.208333333336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0"/>
        <v>0.79951577402787966</v>
      </c>
      <c r="P341" s="7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11">
        <f t="shared" si="34"/>
        <v>42949.208333333328</v>
      </c>
      <c r="T341" s="11">
        <f t="shared" si="35"/>
        <v>42963.208333333328</v>
      </c>
    </row>
    <row r="342" spans="1:20" hidden="1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0"/>
        <v>0.94242587601078165</v>
      </c>
      <c r="P342" s="7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11">
        <f t="shared" si="34"/>
        <v>40889.25</v>
      </c>
      <c r="T342" s="11">
        <f t="shared" si="35"/>
        <v>40890.25</v>
      </c>
    </row>
    <row r="343" spans="1:20" hidden="1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0"/>
        <v>0.84669291338582675</v>
      </c>
      <c r="P343" s="7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11">
        <f t="shared" si="34"/>
        <v>42244.208333333328</v>
      </c>
      <c r="T343" s="11">
        <f t="shared" si="35"/>
        <v>42251.208333333328</v>
      </c>
    </row>
    <row r="344" spans="1:20" hidden="1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0"/>
        <v>0.66521920668058454</v>
      </c>
      <c r="P344" s="7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11">
        <f t="shared" si="34"/>
        <v>41475.208333333336</v>
      </c>
      <c r="T344" s="11">
        <f t="shared" si="35"/>
        <v>41487.208333333336</v>
      </c>
    </row>
    <row r="345" spans="1:20" hidden="1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0"/>
        <v>0.53922222222222227</v>
      </c>
      <c r="P345" s="7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11">
        <f t="shared" si="34"/>
        <v>41597.25</v>
      </c>
      <c r="T345" s="11">
        <f t="shared" si="35"/>
        <v>41650.25</v>
      </c>
    </row>
    <row r="346" spans="1:20" hidden="1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0"/>
        <v>0.41983299595141699</v>
      </c>
      <c r="P346" s="7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11">
        <f t="shared" si="34"/>
        <v>43122.25</v>
      </c>
      <c r="T346" s="11">
        <f t="shared" si="35"/>
        <v>43162.25</v>
      </c>
    </row>
    <row r="347" spans="1:20" hidden="1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0"/>
        <v>0.14694796954314721</v>
      </c>
      <c r="P347" s="7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11">
        <f t="shared" si="34"/>
        <v>42194.208333333328</v>
      </c>
      <c r="T347" s="11">
        <f t="shared" si="35"/>
        <v>42195.208333333328</v>
      </c>
    </row>
    <row r="348" spans="1:20" hidden="1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0"/>
        <v>0.34475</v>
      </c>
      <c r="P348" s="7">
        <f t="shared" si="31"/>
        <v>110.32</v>
      </c>
      <c r="Q348" t="str">
        <f t="shared" si="32"/>
        <v>music</v>
      </c>
      <c r="R348" t="str">
        <f t="shared" si="33"/>
        <v>indie rock</v>
      </c>
      <c r="S348" s="11">
        <f t="shared" si="34"/>
        <v>42971.208333333328</v>
      </c>
      <c r="T348" s="11">
        <f t="shared" si="35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0"/>
        <v>14.007777777777777</v>
      </c>
      <c r="P349" s="7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11">
        <f t="shared" si="34"/>
        <v>42046.25</v>
      </c>
      <c r="T349" s="11">
        <f t="shared" si="35"/>
        <v>42070.25</v>
      </c>
    </row>
    <row r="350" spans="1:20" hidden="1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0"/>
        <v>0.71770351758793971</v>
      </c>
      <c r="P350" s="7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11">
        <f t="shared" si="34"/>
        <v>42782.25</v>
      </c>
      <c r="T350" s="11">
        <f t="shared" si="35"/>
        <v>42795.25</v>
      </c>
    </row>
    <row r="351" spans="1:20" hidden="1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0"/>
        <v>0.53074115044247783</v>
      </c>
      <c r="P351" s="7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11">
        <f t="shared" si="34"/>
        <v>42930.208333333328</v>
      </c>
      <c r="T351" s="11">
        <f t="shared" si="35"/>
        <v>42960.208333333328</v>
      </c>
    </row>
    <row r="352" spans="1:20" hidden="1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0"/>
        <v>0.05</v>
      </c>
      <c r="P352" s="7">
        <f t="shared" si="31"/>
        <v>5</v>
      </c>
      <c r="Q352" t="str">
        <f t="shared" si="32"/>
        <v>music</v>
      </c>
      <c r="R352" t="str">
        <f t="shared" si="33"/>
        <v>jazz</v>
      </c>
      <c r="S352" s="11">
        <f t="shared" si="34"/>
        <v>42144.208333333328</v>
      </c>
      <c r="T352" s="11">
        <f t="shared" si="35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0"/>
        <v>1.2770715249662619</v>
      </c>
      <c r="P353" s="7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11">
        <f t="shared" si="34"/>
        <v>42240.208333333328</v>
      </c>
      <c r="T353" s="11">
        <f t="shared" si="35"/>
        <v>42254.208333333328</v>
      </c>
    </row>
    <row r="354" spans="1:20" hidden="1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0"/>
        <v>0.34892857142857142</v>
      </c>
      <c r="P354" s="7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11">
        <f t="shared" si="34"/>
        <v>42315.25</v>
      </c>
      <c r="T354" s="11">
        <f t="shared" si="35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0"/>
        <v>4.105982142857143</v>
      </c>
      <c r="P355" s="7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11">
        <f t="shared" si="34"/>
        <v>43651.208333333328</v>
      </c>
      <c r="T355" s="11">
        <f t="shared" si="35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0"/>
        <v>1.2373770491803278</v>
      </c>
      <c r="P356" s="7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11">
        <f t="shared" si="34"/>
        <v>41520.208333333336</v>
      </c>
      <c r="T356" s="11">
        <f t="shared" si="35"/>
        <v>41527.208333333336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0"/>
        <v>0.58973684210526311</v>
      </c>
      <c r="P357" s="7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11">
        <f t="shared" si="34"/>
        <v>42757.25</v>
      </c>
      <c r="T357" s="11">
        <f t="shared" si="35"/>
        <v>42797.25</v>
      </c>
    </row>
    <row r="358" spans="1:20" hidden="1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0"/>
        <v>0.36892473118279567</v>
      </c>
      <c r="P358" s="7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11">
        <f t="shared" si="34"/>
        <v>40922.25</v>
      </c>
      <c r="T358" s="11">
        <f t="shared" si="35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0"/>
        <v>1.8491304347826087</v>
      </c>
      <c r="P359" s="7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11">
        <f t="shared" si="34"/>
        <v>42250.208333333328</v>
      </c>
      <c r="T359" s="11">
        <f t="shared" si="35"/>
        <v>42275.208333333328</v>
      </c>
    </row>
    <row r="360" spans="1:20" hidden="1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0"/>
        <v>0.11814432989690722</v>
      </c>
      <c r="P360" s="7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11">
        <f t="shared" si="34"/>
        <v>43322.208333333328</v>
      </c>
      <c r="T360" s="11">
        <f t="shared" si="35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0"/>
        <v>2.9870000000000001</v>
      </c>
      <c r="P361" s="7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11">
        <f t="shared" si="34"/>
        <v>40782.208333333336</v>
      </c>
      <c r="T361" s="11">
        <f t="shared" si="35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0"/>
        <v>2.2635175879396985</v>
      </c>
      <c r="P362" s="7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11">
        <f t="shared" si="34"/>
        <v>40544.25</v>
      </c>
      <c r="T362" s="11">
        <f t="shared" si="35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0"/>
        <v>1.7356363636363636</v>
      </c>
      <c r="P363" s="7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11">
        <f t="shared" si="34"/>
        <v>43015.208333333328</v>
      </c>
      <c r="T363" s="11">
        <f t="shared" si="35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0"/>
        <v>3.7175675675675675</v>
      </c>
      <c r="P364" s="7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11">
        <f t="shared" si="34"/>
        <v>40570.25</v>
      </c>
      <c r="T364" s="11">
        <f t="shared" si="35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0"/>
        <v>1.601923076923077</v>
      </c>
      <c r="P365" s="7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11">
        <f t="shared" si="34"/>
        <v>40904.25</v>
      </c>
      <c r="T365" s="11">
        <f t="shared" si="35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0"/>
        <v>16.163333333333334</v>
      </c>
      <c r="P366" s="7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11">
        <f t="shared" si="34"/>
        <v>43164.25</v>
      </c>
      <c r="T366" s="11">
        <f t="shared" si="35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0"/>
        <v>7.3343749999999996</v>
      </c>
      <c r="P367" s="7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11">
        <f t="shared" si="34"/>
        <v>42733.25</v>
      </c>
      <c r="T367" s="11">
        <f t="shared" si="35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0"/>
        <v>5.9211111111111112</v>
      </c>
      <c r="P368" s="7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11">
        <f t="shared" si="34"/>
        <v>40546.25</v>
      </c>
      <c r="T368" s="11">
        <f t="shared" si="35"/>
        <v>40547.25</v>
      </c>
    </row>
    <row r="369" spans="1:20" hidden="1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0"/>
        <v>0.18888888888888888</v>
      </c>
      <c r="P369" s="7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11">
        <f t="shared" si="34"/>
        <v>41930.208333333336</v>
      </c>
      <c r="T369" s="11">
        <f t="shared" si="35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0"/>
        <v>2.7680769230769231</v>
      </c>
      <c r="P370" s="7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11">
        <f t="shared" si="34"/>
        <v>40464.208333333336</v>
      </c>
      <c r="T370" s="11">
        <f t="shared" si="35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0"/>
        <v>2.730185185185185</v>
      </c>
      <c r="P371" s="7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11">
        <f t="shared" si="34"/>
        <v>41308.25</v>
      </c>
      <c r="T371" s="11">
        <f t="shared" si="35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0"/>
        <v>1.593633125556545</v>
      </c>
      <c r="P372" s="7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11">
        <f t="shared" si="34"/>
        <v>43570.208333333328</v>
      </c>
      <c r="T372" s="11">
        <f t="shared" si="35"/>
        <v>43576.208333333328</v>
      </c>
    </row>
    <row r="373" spans="1:20" hidden="1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0"/>
        <v>0.67869978858350954</v>
      </c>
      <c r="P373" s="7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11">
        <f t="shared" si="34"/>
        <v>42043.25</v>
      </c>
      <c r="T373" s="11">
        <f t="shared" si="35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0"/>
        <v>15.915555555555555</v>
      </c>
      <c r="P374" s="7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11">
        <f t="shared" si="34"/>
        <v>42012.25</v>
      </c>
      <c r="T374" s="11">
        <f t="shared" si="35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0"/>
        <v>7.3018222222222224</v>
      </c>
      <c r="P375" s="7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11">
        <f t="shared" si="34"/>
        <v>42964.208333333328</v>
      </c>
      <c r="T375" s="11">
        <f t="shared" si="35"/>
        <v>42972.208333333328</v>
      </c>
    </row>
    <row r="376" spans="1:20" ht="31.5" hidden="1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0"/>
        <v>0.13185782556750297</v>
      </c>
      <c r="P376" s="7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11">
        <f t="shared" si="34"/>
        <v>43476.25</v>
      </c>
      <c r="T376" s="11">
        <f t="shared" si="35"/>
        <v>43481.25</v>
      </c>
    </row>
    <row r="377" spans="1:20" ht="31.5" hidden="1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0"/>
        <v>0.54777777777777781</v>
      </c>
      <c r="P377" s="7">
        <f t="shared" si="31"/>
        <v>59.16</v>
      </c>
      <c r="Q377" t="str">
        <f t="shared" si="32"/>
        <v>music</v>
      </c>
      <c r="R377" t="str">
        <f t="shared" si="33"/>
        <v>indie rock</v>
      </c>
      <c r="S377" s="11">
        <f t="shared" si="34"/>
        <v>42293.208333333328</v>
      </c>
      <c r="T377" s="11">
        <f t="shared" si="35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0"/>
        <v>3.6102941176470589</v>
      </c>
      <c r="P378" s="7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11">
        <f t="shared" si="34"/>
        <v>41826.208333333336</v>
      </c>
      <c r="T378" s="11">
        <f t="shared" si="35"/>
        <v>41832.208333333336</v>
      </c>
    </row>
    <row r="379" spans="1:20" hidden="1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0"/>
        <v>0.10257545271629778</v>
      </c>
      <c r="P379" s="7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11">
        <f t="shared" si="34"/>
        <v>43760.208333333328</v>
      </c>
      <c r="T379" s="11">
        <f t="shared" si="35"/>
        <v>43774.25</v>
      </c>
    </row>
    <row r="380" spans="1:20" hidden="1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0"/>
        <v>0.13962962962962963</v>
      </c>
      <c r="P380" s="7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11">
        <f t="shared" si="34"/>
        <v>43241.208333333328</v>
      </c>
      <c r="T380" s="11">
        <f t="shared" si="35"/>
        <v>43279.208333333328</v>
      </c>
    </row>
    <row r="381" spans="1:20" hidden="1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0"/>
        <v>0.40444444444444444</v>
      </c>
      <c r="P381" s="7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11">
        <f t="shared" si="34"/>
        <v>40843.208333333336</v>
      </c>
      <c r="T381" s="11">
        <f t="shared" si="35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0"/>
        <v>1.6032</v>
      </c>
      <c r="P382" s="7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11">
        <f t="shared" si="34"/>
        <v>41448.208333333336</v>
      </c>
      <c r="T382" s="11">
        <f t="shared" si="35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0"/>
        <v>1.8394339622641509</v>
      </c>
      <c r="P383" s="7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11">
        <f t="shared" si="34"/>
        <v>42163.208333333328</v>
      </c>
      <c r="T383" s="11">
        <f t="shared" si="35"/>
        <v>42209.208333333328</v>
      </c>
    </row>
    <row r="384" spans="1:20" ht="31.5" hidden="1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0"/>
        <v>0.63769230769230767</v>
      </c>
      <c r="P384" s="7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11">
        <f t="shared" si="34"/>
        <v>43024.208333333328</v>
      </c>
      <c r="T384" s="11">
        <f t="shared" si="35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0"/>
        <v>2.2538095238095237</v>
      </c>
      <c r="P385" s="7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11">
        <f t="shared" si="34"/>
        <v>43509.25</v>
      </c>
      <c r="T385" s="11">
        <f t="shared" si="35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30"/>
        <v>1.7200961538461539</v>
      </c>
      <c r="P386" s="7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11">
        <f t="shared" si="34"/>
        <v>42776.25</v>
      </c>
      <c r="T386" s="11">
        <f t="shared" si="35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36">(E387/D387)</f>
        <v>1.4616709511568124</v>
      </c>
      <c r="P387" s="7">
        <f t="shared" ref="P387:P450" si="37">IF(G387&gt;0,E387/G387,"NA")</f>
        <v>50.007915567282325</v>
      </c>
      <c r="Q387" t="str">
        <f t="shared" ref="Q387:Q450" si="38">LEFT(N387,SEARCH("/",N387)-1)</f>
        <v>publishing</v>
      </c>
      <c r="R387" t="str">
        <f t="shared" ref="R387:R450" si="39">RIGHT(N387,LEN(N387)-SEARCH("/",N387))</f>
        <v>nonfiction</v>
      </c>
      <c r="S387" s="11">
        <f t="shared" ref="S387:S450" si="40">(((J387/60)/60)/24)+DATE(1970,1,1)</f>
        <v>43553.208333333328</v>
      </c>
      <c r="T387" s="11">
        <f t="shared" ref="T387:T450" si="41">(((K387/60)/60)/24)+DATE(1970,1,1)</f>
        <v>43585.208333333328</v>
      </c>
    </row>
    <row r="388" spans="1:20" ht="31.5" hidden="1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6"/>
        <v>0.76423616236162362</v>
      </c>
      <c r="P388" s="7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11">
        <f t="shared" si="40"/>
        <v>40355.208333333336</v>
      </c>
      <c r="T388" s="11">
        <f t="shared" si="41"/>
        <v>40367.208333333336</v>
      </c>
    </row>
    <row r="389" spans="1:20" hidden="1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6"/>
        <v>0.39261467889908258</v>
      </c>
      <c r="P389" s="7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11">
        <f t="shared" si="40"/>
        <v>41072.208333333336</v>
      </c>
      <c r="T389" s="11">
        <f t="shared" si="41"/>
        <v>41077.208333333336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6"/>
        <v>0.11270034843205574</v>
      </c>
      <c r="P390" s="7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11">
        <f t="shared" si="40"/>
        <v>40912.25</v>
      </c>
      <c r="T390" s="11">
        <f t="shared" si="41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6"/>
        <v>1.2211084337349398</v>
      </c>
      <c r="P391" s="7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11">
        <f t="shared" si="40"/>
        <v>40479.208333333336</v>
      </c>
      <c r="T391" s="11">
        <f t="shared" si="41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6"/>
        <v>1.8654166666666667</v>
      </c>
      <c r="P392" s="7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11">
        <f t="shared" si="40"/>
        <v>41530.208333333336</v>
      </c>
      <c r="T392" s="11">
        <f t="shared" si="41"/>
        <v>41545.208333333336</v>
      </c>
    </row>
    <row r="393" spans="1:20" hidden="1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6"/>
        <v>7.27317880794702E-2</v>
      </c>
      <c r="P393" s="7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11">
        <f t="shared" si="40"/>
        <v>41653.25</v>
      </c>
      <c r="T393" s="11">
        <f t="shared" si="41"/>
        <v>41655.25</v>
      </c>
    </row>
    <row r="394" spans="1:20" ht="31.5" hidden="1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6"/>
        <v>0.65642371234207963</v>
      </c>
      <c r="P394" s="7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11">
        <f t="shared" si="40"/>
        <v>40549.25</v>
      </c>
      <c r="T394" s="11">
        <f t="shared" si="41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6"/>
        <v>2.2896178343949045</v>
      </c>
      <c r="P395" s="7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11">
        <f t="shared" si="40"/>
        <v>42933.208333333328</v>
      </c>
      <c r="T395" s="11">
        <f t="shared" si="41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6"/>
        <v>4.6937499999999996</v>
      </c>
      <c r="P396" s="7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11">
        <f t="shared" si="40"/>
        <v>41484.208333333336</v>
      </c>
      <c r="T396" s="11">
        <f t="shared" si="41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6"/>
        <v>1.3011267605633803</v>
      </c>
      <c r="P397" s="7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11">
        <f t="shared" si="40"/>
        <v>40885.25</v>
      </c>
      <c r="T397" s="11">
        <f t="shared" si="41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6"/>
        <v>1.6705422993492407</v>
      </c>
      <c r="P398" s="7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11">
        <f t="shared" si="40"/>
        <v>43378.208333333328</v>
      </c>
      <c r="T398" s="11">
        <f t="shared" si="41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6"/>
        <v>1.738641975308642</v>
      </c>
      <c r="P399" s="7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11">
        <f t="shared" si="40"/>
        <v>41417.208333333336</v>
      </c>
      <c r="T399" s="11">
        <f t="shared" si="41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6"/>
        <v>7.1776470588235295</v>
      </c>
      <c r="P400" s="7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11">
        <f t="shared" si="40"/>
        <v>43228.208333333328</v>
      </c>
      <c r="T400" s="11">
        <f t="shared" si="41"/>
        <v>43230.208333333328</v>
      </c>
    </row>
    <row r="401" spans="1:20" hidden="1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6"/>
        <v>0.63850976361767731</v>
      </c>
      <c r="P401" s="7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11">
        <f t="shared" si="40"/>
        <v>40576.25</v>
      </c>
      <c r="T401" s="11">
        <f t="shared" si="41"/>
        <v>40583.25</v>
      </c>
    </row>
    <row r="402" spans="1:20" ht="31.5" hidden="1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6"/>
        <v>0.02</v>
      </c>
      <c r="P402" s="7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11">
        <f t="shared" si="40"/>
        <v>41502.208333333336</v>
      </c>
      <c r="T402" s="11">
        <f t="shared" si="41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6"/>
        <v>15.302222222222222</v>
      </c>
      <c r="P403" s="7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11">
        <f t="shared" si="40"/>
        <v>43765.208333333328</v>
      </c>
      <c r="T403" s="11">
        <f t="shared" si="41"/>
        <v>43765.208333333328</v>
      </c>
    </row>
    <row r="404" spans="1:20" hidden="1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6"/>
        <v>0.40356164383561643</v>
      </c>
      <c r="P404" s="7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11">
        <f t="shared" si="40"/>
        <v>40914.25</v>
      </c>
      <c r="T404" s="11">
        <f t="shared" si="41"/>
        <v>40961.25</v>
      </c>
    </row>
    <row r="405" spans="1:20" hidden="1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6"/>
        <v>0.86220633299284988</v>
      </c>
      <c r="P405" s="7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11">
        <f t="shared" si="40"/>
        <v>40310.208333333336</v>
      </c>
      <c r="T405" s="11">
        <f t="shared" si="41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6"/>
        <v>3.1558486707566464</v>
      </c>
      <c r="P406" s="7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11">
        <f t="shared" si="40"/>
        <v>43053.25</v>
      </c>
      <c r="T406" s="11">
        <f t="shared" si="41"/>
        <v>43056.25</v>
      </c>
    </row>
    <row r="407" spans="1:20" hidden="1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6"/>
        <v>0.89618243243243245</v>
      </c>
      <c r="P407" s="7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11">
        <f t="shared" si="40"/>
        <v>43255.208333333328</v>
      </c>
      <c r="T407" s="11">
        <f t="shared" si="41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6"/>
        <v>1.8214503816793892</v>
      </c>
      <c r="P408" s="7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11">
        <f t="shared" si="40"/>
        <v>41304.25</v>
      </c>
      <c r="T408" s="11">
        <f t="shared" si="41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6"/>
        <v>3.5588235294117645</v>
      </c>
      <c r="P409" s="7">
        <f t="shared" si="37"/>
        <v>25</v>
      </c>
      <c r="Q409" t="str">
        <f t="shared" si="38"/>
        <v>theater</v>
      </c>
      <c r="R409" t="str">
        <f t="shared" si="39"/>
        <v>plays</v>
      </c>
      <c r="S409" s="11">
        <f t="shared" si="40"/>
        <v>43751.208333333328</v>
      </c>
      <c r="T409" s="11">
        <f t="shared" si="41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6"/>
        <v>1.3183695652173912</v>
      </c>
      <c r="P410" s="7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11">
        <f t="shared" si="40"/>
        <v>42541.208333333328</v>
      </c>
      <c r="T410" s="11">
        <f t="shared" si="41"/>
        <v>42561.208333333328</v>
      </c>
    </row>
    <row r="411" spans="1:20" hidden="1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6"/>
        <v>0.46315634218289087</v>
      </c>
      <c r="P411" s="7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11">
        <f t="shared" si="40"/>
        <v>42843.208333333328</v>
      </c>
      <c r="T411" s="11">
        <f t="shared" si="41"/>
        <v>42847.208333333328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6"/>
        <v>0.36132726089785294</v>
      </c>
      <c r="P412" s="7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11">
        <f t="shared" si="40"/>
        <v>42122.208333333328</v>
      </c>
      <c r="T412" s="11">
        <f t="shared" si="41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6"/>
        <v>1.0462820512820512</v>
      </c>
      <c r="P413" s="7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11">
        <f t="shared" si="40"/>
        <v>42884.208333333328</v>
      </c>
      <c r="T413" s="11">
        <f t="shared" si="41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6"/>
        <v>6.6885714285714286</v>
      </c>
      <c r="P414" s="7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11">
        <f t="shared" si="40"/>
        <v>41642.25</v>
      </c>
      <c r="T414" s="11">
        <f t="shared" si="41"/>
        <v>41652.25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6"/>
        <v>0.62072823218997364</v>
      </c>
      <c r="P415" s="7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11">
        <f t="shared" si="40"/>
        <v>43431.25</v>
      </c>
      <c r="T415" s="11">
        <f t="shared" si="41"/>
        <v>43458.25</v>
      </c>
    </row>
    <row r="416" spans="1:20" hidden="1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6"/>
        <v>0.84699787460148779</v>
      </c>
      <c r="P416" s="7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11">
        <f t="shared" si="40"/>
        <v>40288.208333333336</v>
      </c>
      <c r="T416" s="11">
        <f t="shared" si="41"/>
        <v>40296.208333333336</v>
      </c>
    </row>
    <row r="417" spans="1:20" hidden="1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6"/>
        <v>0.11059030837004405</v>
      </c>
      <c r="P417" s="7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11">
        <f t="shared" si="40"/>
        <v>40921.25</v>
      </c>
      <c r="T417" s="11">
        <f t="shared" si="41"/>
        <v>40938.25</v>
      </c>
    </row>
    <row r="418" spans="1:20" ht="31.5" hidden="1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6"/>
        <v>0.43838781575037145</v>
      </c>
      <c r="P418" s="7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11">
        <f t="shared" si="40"/>
        <v>40560.25</v>
      </c>
      <c r="T418" s="11">
        <f t="shared" si="41"/>
        <v>40569.25</v>
      </c>
    </row>
    <row r="419" spans="1:20" hidden="1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6"/>
        <v>0.55470588235294116</v>
      </c>
      <c r="P419" s="7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11">
        <f t="shared" si="40"/>
        <v>43407.208333333328</v>
      </c>
      <c r="T419" s="11">
        <f t="shared" si="41"/>
        <v>43431.25</v>
      </c>
    </row>
    <row r="420" spans="1:20" hidden="1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6"/>
        <v>0.57399511301160655</v>
      </c>
      <c r="P420" s="7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11">
        <f t="shared" si="40"/>
        <v>41035.208333333336</v>
      </c>
      <c r="T420" s="11">
        <f t="shared" si="41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6"/>
        <v>1.2343497363796134</v>
      </c>
      <c r="P421" s="7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11">
        <f t="shared" si="40"/>
        <v>40899.25</v>
      </c>
      <c r="T421" s="11">
        <f t="shared" si="41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6"/>
        <v>1.2846</v>
      </c>
      <c r="P422" s="7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11">
        <f t="shared" si="40"/>
        <v>42911.208333333328</v>
      </c>
      <c r="T422" s="11">
        <f t="shared" si="41"/>
        <v>42925.208333333328</v>
      </c>
    </row>
    <row r="423" spans="1:20" hidden="1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6"/>
        <v>0.63989361702127656</v>
      </c>
      <c r="P423" s="7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11">
        <f t="shared" si="40"/>
        <v>42915.208333333328</v>
      </c>
      <c r="T423" s="11">
        <f t="shared" si="41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6"/>
        <v>1.2729885057471264</v>
      </c>
      <c r="P424" s="7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11">
        <f t="shared" si="40"/>
        <v>40285.208333333336</v>
      </c>
      <c r="T424" s="11">
        <f t="shared" si="41"/>
        <v>40305.208333333336</v>
      </c>
    </row>
    <row r="425" spans="1:20" hidden="1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6"/>
        <v>0.10638024357239513</v>
      </c>
      <c r="P425" s="7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11">
        <f t="shared" si="40"/>
        <v>40808.208333333336</v>
      </c>
      <c r="T425" s="11">
        <f t="shared" si="41"/>
        <v>40810.208333333336</v>
      </c>
    </row>
    <row r="426" spans="1:20" hidden="1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6"/>
        <v>0.40470588235294119</v>
      </c>
      <c r="P426" s="7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11">
        <f t="shared" si="40"/>
        <v>43208.208333333328</v>
      </c>
      <c r="T426" s="11">
        <f t="shared" si="41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6"/>
        <v>2.8766666666666665</v>
      </c>
      <c r="P427" s="7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11">
        <f t="shared" si="40"/>
        <v>42213.208333333328</v>
      </c>
      <c r="T427" s="11">
        <f t="shared" si="41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6"/>
        <v>5.7294444444444448</v>
      </c>
      <c r="P428" s="7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11">
        <f t="shared" si="40"/>
        <v>41332.25</v>
      </c>
      <c r="T428" s="11">
        <f t="shared" si="41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6"/>
        <v>1.1290429799426933</v>
      </c>
      <c r="P429" s="7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11">
        <f t="shared" si="40"/>
        <v>41895.208333333336</v>
      </c>
      <c r="T429" s="11">
        <f t="shared" si="41"/>
        <v>41927.208333333336</v>
      </c>
    </row>
    <row r="430" spans="1:20" hidden="1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6"/>
        <v>0.46387573964497042</v>
      </c>
      <c r="P430" s="7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11">
        <f t="shared" si="40"/>
        <v>40585.25</v>
      </c>
      <c r="T430" s="11">
        <f t="shared" si="41"/>
        <v>40592.25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6"/>
        <v>0.90675916230366493</v>
      </c>
      <c r="P431" s="7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11">
        <f t="shared" si="40"/>
        <v>41680.25</v>
      </c>
      <c r="T431" s="11">
        <f t="shared" si="41"/>
        <v>41708.208333333336</v>
      </c>
    </row>
    <row r="432" spans="1:20" hidden="1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6"/>
        <v>0.67740740740740746</v>
      </c>
      <c r="P432" s="7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11">
        <f t="shared" si="40"/>
        <v>43737.208333333328</v>
      </c>
      <c r="T432" s="11">
        <f t="shared" si="41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6"/>
        <v>1.9249019607843136</v>
      </c>
      <c r="P433" s="7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11">
        <f t="shared" si="40"/>
        <v>43273.208333333328</v>
      </c>
      <c r="T433" s="11">
        <f t="shared" si="41"/>
        <v>43290.208333333328</v>
      </c>
    </row>
    <row r="434" spans="1:20" hidden="1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6"/>
        <v>0.82714285714285718</v>
      </c>
      <c r="P434" s="7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11">
        <f t="shared" si="40"/>
        <v>41761.208333333336</v>
      </c>
      <c r="T434" s="11">
        <f t="shared" si="41"/>
        <v>41781.208333333336</v>
      </c>
    </row>
    <row r="435" spans="1:20" hidden="1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6"/>
        <v>0.54163920922570019</v>
      </c>
      <c r="P435" s="7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11">
        <f t="shared" si="40"/>
        <v>41603.25</v>
      </c>
      <c r="T435" s="11">
        <f t="shared" si="41"/>
        <v>41619.25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6"/>
        <v>0.16722222222222222</v>
      </c>
      <c r="P436" s="7">
        <f t="shared" si="37"/>
        <v>90.3</v>
      </c>
      <c r="Q436" t="str">
        <f t="shared" si="38"/>
        <v>theater</v>
      </c>
      <c r="R436" t="str">
        <f t="shared" si="39"/>
        <v>plays</v>
      </c>
      <c r="S436" s="11">
        <f t="shared" si="40"/>
        <v>42705.25</v>
      </c>
      <c r="T436" s="11">
        <f t="shared" si="41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6"/>
        <v>1.168766404199475</v>
      </c>
      <c r="P437" s="7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11">
        <f t="shared" si="40"/>
        <v>41988.25</v>
      </c>
      <c r="T437" s="11">
        <f t="shared" si="41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6"/>
        <v>10.521538461538462</v>
      </c>
      <c r="P438" s="7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11">
        <f t="shared" si="40"/>
        <v>43575.208333333328</v>
      </c>
      <c r="T438" s="11">
        <f t="shared" si="41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6"/>
        <v>1.2307407407407407</v>
      </c>
      <c r="P439" s="7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11">
        <f t="shared" si="40"/>
        <v>42260.208333333328</v>
      </c>
      <c r="T439" s="11">
        <f t="shared" si="41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6"/>
        <v>1.7863855421686747</v>
      </c>
      <c r="P440" s="7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11">
        <f t="shared" si="40"/>
        <v>41337.25</v>
      </c>
      <c r="T440" s="11">
        <f t="shared" si="41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6"/>
        <v>3.5528169014084505</v>
      </c>
      <c r="P441" s="7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11">
        <f t="shared" si="40"/>
        <v>42680.208333333328</v>
      </c>
      <c r="T441" s="11">
        <f t="shared" si="41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6"/>
        <v>1.6190634146341463</v>
      </c>
      <c r="P442" s="7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11">
        <f t="shared" si="40"/>
        <v>42916.208333333328</v>
      </c>
      <c r="T442" s="11">
        <f t="shared" si="41"/>
        <v>42926.208333333328</v>
      </c>
    </row>
    <row r="443" spans="1:20" hidden="1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6"/>
        <v>0.24914285714285714</v>
      </c>
      <c r="P443" s="7">
        <f t="shared" si="37"/>
        <v>54.5</v>
      </c>
      <c r="Q443" t="str">
        <f t="shared" si="38"/>
        <v>technology</v>
      </c>
      <c r="R443" t="str">
        <f t="shared" si="39"/>
        <v>wearables</v>
      </c>
      <c r="S443" s="11">
        <f t="shared" si="40"/>
        <v>41025.208333333336</v>
      </c>
      <c r="T443" s="11">
        <f t="shared" si="41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6"/>
        <v>1.9872222222222222</v>
      </c>
      <c r="P444" s="7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11">
        <f t="shared" si="40"/>
        <v>42980.208333333328</v>
      </c>
      <c r="T444" s="11">
        <f t="shared" si="41"/>
        <v>42996.208333333328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6"/>
        <v>0.34752688172043011</v>
      </c>
      <c r="P445" s="7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11">
        <f t="shared" si="40"/>
        <v>40451.208333333336</v>
      </c>
      <c r="T445" s="11">
        <f t="shared" si="41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6"/>
        <v>1.7641935483870967</v>
      </c>
      <c r="P446" s="7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11">
        <f t="shared" si="40"/>
        <v>40748.208333333336</v>
      </c>
      <c r="T446" s="11">
        <f t="shared" si="41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6"/>
        <v>5.1138095238095236</v>
      </c>
      <c r="P447" s="7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11">
        <f t="shared" si="40"/>
        <v>40515.25</v>
      </c>
      <c r="T447" s="11">
        <f t="shared" si="41"/>
        <v>40536.25</v>
      </c>
    </row>
    <row r="448" spans="1:20" hidden="1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6"/>
        <v>0.82044117647058823</v>
      </c>
      <c r="P448" s="7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11">
        <f t="shared" si="40"/>
        <v>41261.25</v>
      </c>
      <c r="T448" s="11">
        <f t="shared" si="41"/>
        <v>41263.25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6"/>
        <v>0.24326030927835052</v>
      </c>
      <c r="P449" s="7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11">
        <f t="shared" si="40"/>
        <v>43088.25</v>
      </c>
      <c r="T449" s="11">
        <f t="shared" si="41"/>
        <v>43104.25</v>
      </c>
    </row>
    <row r="450" spans="1:20" hidden="1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36"/>
        <v>0.50482758620689661</v>
      </c>
      <c r="P450" s="7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11">
        <f t="shared" si="40"/>
        <v>41378.208333333336</v>
      </c>
      <c r="T450" s="11">
        <f t="shared" si="41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42">(E451/D451)</f>
        <v>9.67</v>
      </c>
      <c r="P451" s="7">
        <f t="shared" ref="P451:P514" si="43">IF(G451&gt;0,E451/G451,"NA")</f>
        <v>101.19767441860465</v>
      </c>
      <c r="Q451" t="str">
        <f t="shared" ref="Q451:Q514" si="44">LEFT(N451,SEARCH("/",N451)-1)</f>
        <v>games</v>
      </c>
      <c r="R451" t="str">
        <f t="shared" ref="R451:R514" si="45">RIGHT(N451,LEN(N451)-SEARCH("/",N451))</f>
        <v>video games</v>
      </c>
      <c r="S451" s="11">
        <f t="shared" ref="S451:S514" si="46">(((J451/60)/60)/24)+DATE(1970,1,1)</f>
        <v>43530.25</v>
      </c>
      <c r="T451" s="11">
        <f t="shared" ref="T451:T514" si="47">(((K451/60)/60)/24)+DATE(1970,1,1)</f>
        <v>43547.208333333328</v>
      </c>
    </row>
    <row r="452" spans="1:20" hidden="1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2"/>
        <v>0.04</v>
      </c>
      <c r="P452" s="7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11">
        <f t="shared" si="46"/>
        <v>43394.208333333328</v>
      </c>
      <c r="T452" s="11">
        <f t="shared" si="47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2"/>
        <v>1.2284501347708894</v>
      </c>
      <c r="P453" s="7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11">
        <f t="shared" si="46"/>
        <v>42935.208333333328</v>
      </c>
      <c r="T453" s="11">
        <f t="shared" si="47"/>
        <v>42966.208333333328</v>
      </c>
    </row>
    <row r="454" spans="1:20" ht="31.5" hidden="1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2"/>
        <v>0.63437500000000002</v>
      </c>
      <c r="P454" s="7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11">
        <f t="shared" si="46"/>
        <v>40365.208333333336</v>
      </c>
      <c r="T454" s="11">
        <f t="shared" si="47"/>
        <v>40366.208333333336</v>
      </c>
    </row>
    <row r="455" spans="1:20" ht="31.5" hidden="1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2"/>
        <v>0.56331688596491225</v>
      </c>
      <c r="P455" s="7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11">
        <f t="shared" si="46"/>
        <v>42705.25</v>
      </c>
      <c r="T455" s="11">
        <f t="shared" si="47"/>
        <v>42746.25</v>
      </c>
    </row>
    <row r="456" spans="1:20" hidden="1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2"/>
        <v>0.44074999999999998</v>
      </c>
      <c r="P456" s="7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11">
        <f t="shared" si="46"/>
        <v>41568.208333333336</v>
      </c>
      <c r="T456" s="11">
        <f t="shared" si="47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2"/>
        <v>1.1837253218884121</v>
      </c>
      <c r="P457" s="7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11">
        <f t="shared" si="46"/>
        <v>40809.208333333336</v>
      </c>
      <c r="T457" s="11">
        <f t="shared" si="47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2"/>
        <v>1.041243169398907</v>
      </c>
      <c r="P458" s="7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11">
        <f t="shared" si="46"/>
        <v>43141.25</v>
      </c>
      <c r="T458" s="11">
        <f t="shared" si="47"/>
        <v>43141.25</v>
      </c>
    </row>
    <row r="459" spans="1:20" hidden="1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2"/>
        <v>0.26640000000000003</v>
      </c>
      <c r="P459" s="7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11">
        <f t="shared" si="46"/>
        <v>42657.208333333328</v>
      </c>
      <c r="T459" s="11">
        <f t="shared" si="47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2"/>
        <v>3.5120118343195266</v>
      </c>
      <c r="P460" s="7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11">
        <f t="shared" si="46"/>
        <v>40265.208333333336</v>
      </c>
      <c r="T460" s="11">
        <f t="shared" si="47"/>
        <v>40309.208333333336</v>
      </c>
    </row>
    <row r="461" spans="1:20" hidden="1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2"/>
        <v>0.90063492063492068</v>
      </c>
      <c r="P461" s="7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11">
        <f t="shared" si="46"/>
        <v>42001.25</v>
      </c>
      <c r="T461" s="11">
        <f t="shared" si="47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2"/>
        <v>1.7162500000000001</v>
      </c>
      <c r="P462" s="7">
        <f t="shared" si="43"/>
        <v>82.38</v>
      </c>
      <c r="Q462" t="str">
        <f t="shared" si="44"/>
        <v>theater</v>
      </c>
      <c r="R462" t="str">
        <f t="shared" si="45"/>
        <v>plays</v>
      </c>
      <c r="S462" s="11">
        <f t="shared" si="46"/>
        <v>40399.208333333336</v>
      </c>
      <c r="T462" s="11">
        <f t="shared" si="47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2"/>
        <v>1.4104655870445344</v>
      </c>
      <c r="P463" s="7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11">
        <f t="shared" si="46"/>
        <v>41757.208333333336</v>
      </c>
      <c r="T463" s="11">
        <f t="shared" si="47"/>
        <v>41777.208333333336</v>
      </c>
    </row>
    <row r="464" spans="1:20" hidden="1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2"/>
        <v>0.30579449152542371</v>
      </c>
      <c r="P464" s="7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11">
        <f t="shared" si="46"/>
        <v>41304.25</v>
      </c>
      <c r="T464" s="11">
        <f t="shared" si="47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2"/>
        <v>1.0816455696202532</v>
      </c>
      <c r="P465" s="7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11">
        <f t="shared" si="46"/>
        <v>41639.25</v>
      </c>
      <c r="T465" s="11">
        <f t="shared" si="47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2"/>
        <v>1.3345505617977529</v>
      </c>
      <c r="P466" s="7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11">
        <f t="shared" si="46"/>
        <v>43142.25</v>
      </c>
      <c r="T466" s="11">
        <f t="shared" si="47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2"/>
        <v>1.8785106382978722</v>
      </c>
      <c r="P467" s="7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11">
        <f t="shared" si="46"/>
        <v>43127.25</v>
      </c>
      <c r="T467" s="11">
        <f t="shared" si="47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2"/>
        <v>3.32</v>
      </c>
      <c r="P468" s="7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11">
        <f t="shared" si="46"/>
        <v>41409.208333333336</v>
      </c>
      <c r="T468" s="11">
        <f t="shared" si="47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2"/>
        <v>5.7521428571428572</v>
      </c>
      <c r="P469" s="7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11">
        <f t="shared" si="46"/>
        <v>42331.25</v>
      </c>
      <c r="T469" s="11">
        <f t="shared" si="47"/>
        <v>42338.25</v>
      </c>
    </row>
    <row r="470" spans="1:20" hidden="1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2"/>
        <v>0.40500000000000003</v>
      </c>
      <c r="P470" s="7">
        <f t="shared" si="43"/>
        <v>101.25</v>
      </c>
      <c r="Q470" t="str">
        <f t="shared" si="44"/>
        <v>theater</v>
      </c>
      <c r="R470" t="str">
        <f t="shared" si="45"/>
        <v>plays</v>
      </c>
      <c r="S470" s="11">
        <f t="shared" si="46"/>
        <v>43569.208333333328</v>
      </c>
      <c r="T470" s="11">
        <f t="shared" si="47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2"/>
        <v>1.8442857142857143</v>
      </c>
      <c r="P471" s="7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11">
        <f t="shared" si="46"/>
        <v>42142.208333333328</v>
      </c>
      <c r="T471" s="11">
        <f t="shared" si="47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2"/>
        <v>2.8580555555555556</v>
      </c>
      <c r="P472" s="7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11">
        <f t="shared" si="46"/>
        <v>42716.25</v>
      </c>
      <c r="T472" s="11">
        <f t="shared" si="47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2"/>
        <v>3.19</v>
      </c>
      <c r="P473" s="7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11">
        <f t="shared" si="46"/>
        <v>41031.208333333336</v>
      </c>
      <c r="T473" s="11">
        <f t="shared" si="47"/>
        <v>41031.208333333336</v>
      </c>
    </row>
    <row r="474" spans="1:20" hidden="1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2"/>
        <v>0.39234070221066319</v>
      </c>
      <c r="P474" s="7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11">
        <f t="shared" si="46"/>
        <v>43535.208333333328</v>
      </c>
      <c r="T474" s="11">
        <f t="shared" si="47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2"/>
        <v>1.7814000000000001</v>
      </c>
      <c r="P475" s="7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11">
        <f t="shared" si="46"/>
        <v>43277.208333333328</v>
      </c>
      <c r="T475" s="11">
        <f t="shared" si="47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2"/>
        <v>3.6515</v>
      </c>
      <c r="P476" s="7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11">
        <f t="shared" si="46"/>
        <v>41989.25</v>
      </c>
      <c r="T476" s="11">
        <f t="shared" si="47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2"/>
        <v>1.1394594594594594</v>
      </c>
      <c r="P477" s="7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11">
        <f t="shared" si="46"/>
        <v>41450.208333333336</v>
      </c>
      <c r="T477" s="11">
        <f t="shared" si="47"/>
        <v>41454.208333333336</v>
      </c>
    </row>
    <row r="478" spans="1:20" ht="31.5" hidden="1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2"/>
        <v>0.29828720626631855</v>
      </c>
      <c r="P478" s="7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11">
        <f t="shared" si="46"/>
        <v>43322.208333333328</v>
      </c>
      <c r="T478" s="11">
        <f t="shared" si="47"/>
        <v>43328.208333333328</v>
      </c>
    </row>
    <row r="479" spans="1:20" hidden="1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2"/>
        <v>0.54270588235294115</v>
      </c>
      <c r="P479" s="7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11">
        <f t="shared" si="46"/>
        <v>40720.208333333336</v>
      </c>
      <c r="T479" s="11">
        <f t="shared" si="47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2"/>
        <v>2.3634156976744185</v>
      </c>
      <c r="P480" s="7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11">
        <f t="shared" si="46"/>
        <v>42072.208333333328</v>
      </c>
      <c r="T480" s="11">
        <f t="shared" si="47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2"/>
        <v>5.1291666666666664</v>
      </c>
      <c r="P481" s="7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11">
        <f t="shared" si="46"/>
        <v>42945.208333333328</v>
      </c>
      <c r="T481" s="11">
        <f t="shared" si="47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2"/>
        <v>1.0065116279069768</v>
      </c>
      <c r="P482" s="7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11">
        <f t="shared" si="46"/>
        <v>40248.25</v>
      </c>
      <c r="T482" s="11">
        <f t="shared" si="47"/>
        <v>40257.208333333336</v>
      </c>
    </row>
    <row r="483" spans="1:20" ht="31.5" hidden="1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2"/>
        <v>0.81348423194303154</v>
      </c>
      <c r="P483" s="7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11">
        <f t="shared" si="46"/>
        <v>41913.208333333336</v>
      </c>
      <c r="T483" s="11">
        <f t="shared" si="47"/>
        <v>41955.25</v>
      </c>
    </row>
    <row r="484" spans="1:20" ht="31.5" hidden="1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2"/>
        <v>0.16404761904761905</v>
      </c>
      <c r="P484" s="7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11">
        <f t="shared" si="46"/>
        <v>40963.25</v>
      </c>
      <c r="T484" s="11">
        <f t="shared" si="47"/>
        <v>40974.25</v>
      </c>
    </row>
    <row r="485" spans="1:20" hidden="1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2"/>
        <v>0.52774617067833696</v>
      </c>
      <c r="P485" s="7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11">
        <f t="shared" si="46"/>
        <v>43811.25</v>
      </c>
      <c r="T485" s="11">
        <f t="shared" si="47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2"/>
        <v>2.6020608108108108</v>
      </c>
      <c r="P486" s="7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11">
        <f t="shared" si="46"/>
        <v>41855.208333333336</v>
      </c>
      <c r="T486" s="11">
        <f t="shared" si="47"/>
        <v>41904.208333333336</v>
      </c>
    </row>
    <row r="487" spans="1:20" ht="31.5" hidden="1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2"/>
        <v>0.30732891832229581</v>
      </c>
      <c r="P487" s="7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11">
        <f t="shared" si="46"/>
        <v>43626.208333333328</v>
      </c>
      <c r="T487" s="11">
        <f t="shared" si="47"/>
        <v>43667.208333333328</v>
      </c>
    </row>
    <row r="488" spans="1:20" ht="31.5" hidden="1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2"/>
        <v>0.13500000000000001</v>
      </c>
      <c r="P488" s="7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11">
        <f t="shared" si="46"/>
        <v>43168.25</v>
      </c>
      <c r="T488" s="11">
        <f t="shared" si="47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2"/>
        <v>1.7862556663644606</v>
      </c>
      <c r="P489" s="7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11">
        <f t="shared" si="46"/>
        <v>42845.208333333328</v>
      </c>
      <c r="T489" s="11">
        <f t="shared" si="47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2"/>
        <v>2.2005660377358489</v>
      </c>
      <c r="P490" s="7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11">
        <f t="shared" si="46"/>
        <v>42403.25</v>
      </c>
      <c r="T490" s="11">
        <f t="shared" si="47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2"/>
        <v>1.015108695652174</v>
      </c>
      <c r="P491" s="7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11">
        <f t="shared" si="46"/>
        <v>40406.208333333336</v>
      </c>
      <c r="T491" s="11">
        <f t="shared" si="47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2"/>
        <v>1.915</v>
      </c>
      <c r="P492" s="7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11">
        <f t="shared" si="46"/>
        <v>43786.25</v>
      </c>
      <c r="T492" s="11">
        <f t="shared" si="47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2"/>
        <v>3.0534683098591549</v>
      </c>
      <c r="P493" s="7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11">
        <f t="shared" si="46"/>
        <v>41456.208333333336</v>
      </c>
      <c r="T493" s="11">
        <f t="shared" si="47"/>
        <v>41482.208333333336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2"/>
        <v>0.23995287958115183</v>
      </c>
      <c r="P494" s="7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11">
        <f t="shared" si="46"/>
        <v>40336.208333333336</v>
      </c>
      <c r="T494" s="11">
        <f t="shared" si="47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2"/>
        <v>7.2377777777777776</v>
      </c>
      <c r="P495" s="7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11">
        <f t="shared" si="46"/>
        <v>43645.208333333328</v>
      </c>
      <c r="T495" s="11">
        <f t="shared" si="47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2"/>
        <v>5.4736000000000002</v>
      </c>
      <c r="P496" s="7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11">
        <f t="shared" si="46"/>
        <v>40990.208333333336</v>
      </c>
      <c r="T496" s="11">
        <f t="shared" si="47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2"/>
        <v>4.1449999999999996</v>
      </c>
      <c r="P497" s="7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11">
        <f t="shared" si="46"/>
        <v>41800.208333333336</v>
      </c>
      <c r="T497" s="11">
        <f t="shared" si="47"/>
        <v>41804.208333333336</v>
      </c>
    </row>
    <row r="498" spans="1:20" hidden="1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2"/>
        <v>9.0696409140369975E-3</v>
      </c>
      <c r="P498" s="7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11">
        <f t="shared" si="46"/>
        <v>42876.208333333328</v>
      </c>
      <c r="T498" s="11">
        <f t="shared" si="47"/>
        <v>42893.208333333328</v>
      </c>
    </row>
    <row r="499" spans="1:20" hidden="1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2"/>
        <v>0.34173469387755101</v>
      </c>
      <c r="P499" s="7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11">
        <f t="shared" si="46"/>
        <v>42724.25</v>
      </c>
      <c r="T499" s="11">
        <f t="shared" si="47"/>
        <v>42724.25</v>
      </c>
    </row>
    <row r="500" spans="1:20" hidden="1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2"/>
        <v>0.239488107549121</v>
      </c>
      <c r="P500" s="7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11">
        <f t="shared" si="46"/>
        <v>42005.25</v>
      </c>
      <c r="T500" s="11">
        <f t="shared" si="47"/>
        <v>42007.25</v>
      </c>
    </row>
    <row r="501" spans="1:20" ht="31.5" hidden="1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2"/>
        <v>0.48072649572649573</v>
      </c>
      <c r="P501" s="7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11">
        <f t="shared" si="46"/>
        <v>42444.208333333328</v>
      </c>
      <c r="T501" s="11">
        <f t="shared" si="47"/>
        <v>42449.208333333328</v>
      </c>
    </row>
    <row r="502" spans="1:20" hidden="1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2"/>
        <v>0</v>
      </c>
      <c r="P502" s="7" t="str">
        <f t="shared" si="43"/>
        <v>NA</v>
      </c>
      <c r="Q502" t="str">
        <f t="shared" si="44"/>
        <v>theater</v>
      </c>
      <c r="R502" t="str">
        <f t="shared" si="45"/>
        <v>plays</v>
      </c>
      <c r="S502" s="11">
        <f t="shared" si="46"/>
        <v>41395.208333333336</v>
      </c>
      <c r="T502" s="11">
        <f t="shared" si="47"/>
        <v>41423.208333333336</v>
      </c>
    </row>
    <row r="503" spans="1:20" hidden="1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2"/>
        <v>0.70145182291666663</v>
      </c>
      <c r="P503" s="7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11">
        <f t="shared" si="46"/>
        <v>41345.208333333336</v>
      </c>
      <c r="T503" s="11">
        <f t="shared" si="47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2"/>
        <v>5.2992307692307694</v>
      </c>
      <c r="P504" s="7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11">
        <f t="shared" si="46"/>
        <v>41117.208333333336</v>
      </c>
      <c r="T504" s="11">
        <f t="shared" si="47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2"/>
        <v>1.8032549019607844</v>
      </c>
      <c r="P505" s="7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11">
        <f t="shared" si="46"/>
        <v>42186.208333333328</v>
      </c>
      <c r="T505" s="11">
        <f t="shared" si="47"/>
        <v>42206.208333333328</v>
      </c>
    </row>
    <row r="506" spans="1:20" hidden="1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2"/>
        <v>0.92320000000000002</v>
      </c>
      <c r="P506" s="7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11">
        <f t="shared" si="46"/>
        <v>42142.208333333328</v>
      </c>
      <c r="T506" s="11">
        <f t="shared" si="47"/>
        <v>42143.208333333328</v>
      </c>
    </row>
    <row r="507" spans="1:20" hidden="1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2"/>
        <v>0.13901001112347053</v>
      </c>
      <c r="P507" s="7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11">
        <f t="shared" si="46"/>
        <v>41341.25</v>
      </c>
      <c r="T507" s="11">
        <f t="shared" si="47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2"/>
        <v>9.2707777777777771</v>
      </c>
      <c r="P508" s="7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11">
        <f t="shared" si="46"/>
        <v>43062.25</v>
      </c>
      <c r="T508" s="11">
        <f t="shared" si="47"/>
        <v>43079.25</v>
      </c>
    </row>
    <row r="509" spans="1:20" ht="31.5" hidden="1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2"/>
        <v>0.39857142857142858</v>
      </c>
      <c r="P509" s="7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11">
        <f t="shared" si="46"/>
        <v>41373.208333333336</v>
      </c>
      <c r="T509" s="11">
        <f t="shared" si="47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2"/>
        <v>1.1222929936305732</v>
      </c>
      <c r="P510" s="7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11">
        <f t="shared" si="46"/>
        <v>43310.208333333328</v>
      </c>
      <c r="T510" s="11">
        <f t="shared" si="47"/>
        <v>43331.208333333328</v>
      </c>
    </row>
    <row r="511" spans="1:20" hidden="1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2"/>
        <v>0.70925816023738875</v>
      </c>
      <c r="P511" s="7">
        <f t="shared" si="43"/>
        <v>95</v>
      </c>
      <c r="Q511" t="str">
        <f t="shared" si="44"/>
        <v>theater</v>
      </c>
      <c r="R511" t="str">
        <f t="shared" si="45"/>
        <v>plays</v>
      </c>
      <c r="S511" s="11">
        <f t="shared" si="46"/>
        <v>41034.208333333336</v>
      </c>
      <c r="T511" s="11">
        <f t="shared" si="47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2"/>
        <v>1.1908974358974358</v>
      </c>
      <c r="P512" s="7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11">
        <f t="shared" si="46"/>
        <v>43251.208333333328</v>
      </c>
      <c r="T512" s="11">
        <f t="shared" si="47"/>
        <v>43275.208333333328</v>
      </c>
    </row>
    <row r="513" spans="1:20" hidden="1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2"/>
        <v>0.24017591339648173</v>
      </c>
      <c r="P513" s="7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11">
        <f t="shared" si="46"/>
        <v>43671.208333333328</v>
      </c>
      <c r="T513" s="11">
        <f t="shared" si="47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42"/>
        <v>1.3931868131868133</v>
      </c>
      <c r="P514" s="7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11">
        <f t="shared" si="46"/>
        <v>41825.208333333336</v>
      </c>
      <c r="T514" s="11">
        <f t="shared" si="47"/>
        <v>41826.208333333336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48">(E515/D515)</f>
        <v>0.39277108433734942</v>
      </c>
      <c r="P515" s="7">
        <f t="shared" ref="P515:P578" si="49">IF(G515&gt;0,E515/G515,"NA")</f>
        <v>93.142857142857139</v>
      </c>
      <c r="Q515" t="str">
        <f t="shared" ref="Q515:Q578" si="50">LEFT(N515,SEARCH("/",N515)-1)</f>
        <v>film &amp; video</v>
      </c>
      <c r="R515" t="str">
        <f t="shared" ref="R515:R578" si="51">RIGHT(N515,LEN(N515)-SEARCH("/",N515))</f>
        <v>television</v>
      </c>
      <c r="S515" s="11">
        <f t="shared" ref="S515:S578" si="52">(((J515/60)/60)/24)+DATE(1970,1,1)</f>
        <v>40430.208333333336</v>
      </c>
      <c r="T515" s="11">
        <f t="shared" ref="T515:T578" si="53">(((K515/60)/60)/24)+DATE(1970,1,1)</f>
        <v>40432.208333333336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8"/>
        <v>0.22439077144917088</v>
      </c>
      <c r="P516" s="7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11">
        <f t="shared" si="52"/>
        <v>41614.25</v>
      </c>
      <c r="T516" s="11">
        <f t="shared" si="53"/>
        <v>41619.25</v>
      </c>
    </row>
    <row r="517" spans="1:20" hidden="1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8"/>
        <v>0.55779069767441858</v>
      </c>
      <c r="P517" s="7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11">
        <f t="shared" si="52"/>
        <v>40900.25</v>
      </c>
      <c r="T517" s="11">
        <f t="shared" si="53"/>
        <v>40902.25</v>
      </c>
    </row>
    <row r="518" spans="1:20" hidden="1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8"/>
        <v>0.42523125996810207</v>
      </c>
      <c r="P518" s="7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11">
        <f t="shared" si="52"/>
        <v>40396.208333333336</v>
      </c>
      <c r="T518" s="11">
        <f t="shared" si="53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8"/>
        <v>1.1200000000000001</v>
      </c>
      <c r="P519" s="7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11">
        <f t="shared" si="52"/>
        <v>42860.208333333328</v>
      </c>
      <c r="T519" s="11">
        <f t="shared" si="53"/>
        <v>42865.208333333328</v>
      </c>
    </row>
    <row r="520" spans="1:20" ht="31.5" hidden="1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8"/>
        <v>7.0681818181818179E-2</v>
      </c>
      <c r="P520" s="7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11">
        <f t="shared" si="52"/>
        <v>43154.25</v>
      </c>
      <c r="T520" s="11">
        <f t="shared" si="53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8"/>
        <v>1.0174563871693867</v>
      </c>
      <c r="P521" s="7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11">
        <f t="shared" si="52"/>
        <v>42012.25</v>
      </c>
      <c r="T521" s="11">
        <f t="shared" si="53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8"/>
        <v>4.2575000000000003</v>
      </c>
      <c r="P522" s="7">
        <f t="shared" si="49"/>
        <v>106.4375</v>
      </c>
      <c r="Q522" t="str">
        <f t="shared" si="50"/>
        <v>theater</v>
      </c>
      <c r="R522" t="str">
        <f t="shared" si="51"/>
        <v>plays</v>
      </c>
      <c r="S522" s="11">
        <f t="shared" si="52"/>
        <v>43574.208333333328</v>
      </c>
      <c r="T522" s="11">
        <f t="shared" si="53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8"/>
        <v>1.4553947368421052</v>
      </c>
      <c r="P523" s="7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11">
        <f t="shared" si="52"/>
        <v>42605.208333333328</v>
      </c>
      <c r="T523" s="11">
        <f t="shared" si="53"/>
        <v>42611.208333333328</v>
      </c>
    </row>
    <row r="524" spans="1:20" ht="31.5" hidden="1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8"/>
        <v>0.32453465346534655</v>
      </c>
      <c r="P524" s="7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11">
        <f t="shared" si="52"/>
        <v>41093.208333333336</v>
      </c>
      <c r="T524" s="11">
        <f t="shared" si="53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8"/>
        <v>7.003333333333333</v>
      </c>
      <c r="P525" s="7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11">
        <f t="shared" si="52"/>
        <v>40241.25</v>
      </c>
      <c r="T525" s="11">
        <f t="shared" si="53"/>
        <v>40246.25</v>
      </c>
    </row>
    <row r="526" spans="1:20" hidden="1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8"/>
        <v>0.83904860392967939</v>
      </c>
      <c r="P526" s="7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11">
        <f t="shared" si="52"/>
        <v>40294.208333333336</v>
      </c>
      <c r="T526" s="11">
        <f t="shared" si="53"/>
        <v>40307.208333333336</v>
      </c>
    </row>
    <row r="527" spans="1:20" hidden="1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8"/>
        <v>0.84190476190476193</v>
      </c>
      <c r="P527" s="7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11">
        <f t="shared" si="52"/>
        <v>40505.25</v>
      </c>
      <c r="T527" s="11">
        <f t="shared" si="53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8"/>
        <v>1.5595180722891566</v>
      </c>
      <c r="P528" s="7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11">
        <f t="shared" si="52"/>
        <v>42364.25</v>
      </c>
      <c r="T528" s="11">
        <f t="shared" si="53"/>
        <v>42401.25</v>
      </c>
    </row>
    <row r="529" spans="1:20" hidden="1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8"/>
        <v>0.99619450317124736</v>
      </c>
      <c r="P529" s="7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11">
        <f t="shared" si="52"/>
        <v>42405.25</v>
      </c>
      <c r="T529" s="11">
        <f t="shared" si="53"/>
        <v>42441.25</v>
      </c>
    </row>
    <row r="530" spans="1:20" hidden="1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8"/>
        <v>0.80300000000000005</v>
      </c>
      <c r="P530" s="7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11">
        <f t="shared" si="52"/>
        <v>41601.25</v>
      </c>
      <c r="T530" s="11">
        <f t="shared" si="53"/>
        <v>41646.25</v>
      </c>
    </row>
    <row r="531" spans="1:20" hidden="1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8"/>
        <v>0.11254901960784314</v>
      </c>
      <c r="P531" s="7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11">
        <f t="shared" si="52"/>
        <v>41769.208333333336</v>
      </c>
      <c r="T531" s="11">
        <f t="shared" si="53"/>
        <v>41797.208333333336</v>
      </c>
    </row>
    <row r="532" spans="1:20" hidden="1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8"/>
        <v>0.91740952380952379</v>
      </c>
      <c r="P532" s="7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11">
        <f t="shared" si="52"/>
        <v>40421.208333333336</v>
      </c>
      <c r="T532" s="11">
        <f t="shared" si="53"/>
        <v>40435.208333333336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8"/>
        <v>0.95521156936261387</v>
      </c>
      <c r="P533" s="7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11">
        <f t="shared" si="52"/>
        <v>41589.25</v>
      </c>
      <c r="T533" s="11">
        <f t="shared" si="53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8"/>
        <v>5.0287499999999996</v>
      </c>
      <c r="P534" s="7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11">
        <f t="shared" si="52"/>
        <v>43125.25</v>
      </c>
      <c r="T534" s="11">
        <f t="shared" si="53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8"/>
        <v>1.5924394463667819</v>
      </c>
      <c r="P535" s="7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11">
        <f t="shared" si="52"/>
        <v>41479.208333333336</v>
      </c>
      <c r="T535" s="11">
        <f t="shared" si="53"/>
        <v>41515.208333333336</v>
      </c>
    </row>
    <row r="536" spans="1:20" hidden="1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8"/>
        <v>0.15022446689113356</v>
      </c>
      <c r="P536" s="7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11">
        <f t="shared" si="52"/>
        <v>43329.208333333328</v>
      </c>
      <c r="T536" s="11">
        <f t="shared" si="53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8"/>
        <v>4.820384615384615</v>
      </c>
      <c r="P537" s="7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11">
        <f t="shared" si="52"/>
        <v>43259.208333333328</v>
      </c>
      <c r="T537" s="11">
        <f t="shared" si="53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48"/>
        <v>1.4996938775510205</v>
      </c>
      <c r="P538" s="7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11">
        <f t="shared" si="52"/>
        <v>40414.208333333336</v>
      </c>
      <c r="T538" s="11">
        <f t="shared" si="53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48"/>
        <v>1.1722156398104266</v>
      </c>
      <c r="P539" s="7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11">
        <f t="shared" si="52"/>
        <v>43342.208333333328</v>
      </c>
      <c r="T539" s="11">
        <f t="shared" si="53"/>
        <v>43365.208333333328</v>
      </c>
    </row>
    <row r="540" spans="1:20" hidden="1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48"/>
        <v>0.37695968274950431</v>
      </c>
      <c r="P540" s="7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11">
        <f t="shared" si="52"/>
        <v>41539.208333333336</v>
      </c>
      <c r="T540" s="11">
        <f t="shared" si="53"/>
        <v>41555.208333333336</v>
      </c>
    </row>
    <row r="541" spans="1:20" hidden="1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48"/>
        <v>0.72653061224489801</v>
      </c>
      <c r="P541" s="7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11">
        <f t="shared" si="52"/>
        <v>43647.208333333328</v>
      </c>
      <c r="T541" s="11">
        <f t="shared" si="53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48"/>
        <v>2.6598113207547169</v>
      </c>
      <c r="P542" s="7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11">
        <f t="shared" si="52"/>
        <v>43225.208333333328</v>
      </c>
      <c r="T542" s="11">
        <f t="shared" si="53"/>
        <v>43247.208333333328</v>
      </c>
    </row>
    <row r="543" spans="1:20" hidden="1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48"/>
        <v>0.24205617977528091</v>
      </c>
      <c r="P543" s="7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11">
        <f t="shared" si="52"/>
        <v>42165.208333333328</v>
      </c>
      <c r="T543" s="11">
        <f t="shared" si="53"/>
        <v>42191.208333333328</v>
      </c>
    </row>
    <row r="544" spans="1:20" hidden="1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48"/>
        <v>2.5064935064935064E-2</v>
      </c>
      <c r="P544" s="7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11">
        <f t="shared" si="52"/>
        <v>42391.25</v>
      </c>
      <c r="T544" s="11">
        <f t="shared" si="53"/>
        <v>42421.25</v>
      </c>
    </row>
    <row r="545" spans="1:20" hidden="1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48"/>
        <v>0.1632979976442874</v>
      </c>
      <c r="P545" s="7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11">
        <f t="shared" si="52"/>
        <v>41528.208333333336</v>
      </c>
      <c r="T545" s="11">
        <f t="shared" si="53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48"/>
        <v>2.7650000000000001</v>
      </c>
      <c r="P546" s="7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11">
        <f t="shared" si="52"/>
        <v>42377.25</v>
      </c>
      <c r="T546" s="11">
        <f t="shared" si="53"/>
        <v>42390.25</v>
      </c>
    </row>
    <row r="547" spans="1:20" hidden="1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48"/>
        <v>0.88803571428571426</v>
      </c>
      <c r="P547" s="7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11">
        <f t="shared" si="52"/>
        <v>43824.25</v>
      </c>
      <c r="T547" s="11">
        <f t="shared" si="53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48"/>
        <v>1.6357142857142857</v>
      </c>
      <c r="P548" s="7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11">
        <f t="shared" si="52"/>
        <v>43360.208333333328</v>
      </c>
      <c r="T548" s="11">
        <f t="shared" si="53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48"/>
        <v>9.69</v>
      </c>
      <c r="P549" s="7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11">
        <f t="shared" si="52"/>
        <v>42029.25</v>
      </c>
      <c r="T549" s="11">
        <f t="shared" si="53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48"/>
        <v>2.7091376701966716</v>
      </c>
      <c r="P550" s="7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11">
        <f t="shared" si="52"/>
        <v>42461.208333333328</v>
      </c>
      <c r="T550" s="11">
        <f t="shared" si="53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48"/>
        <v>2.8421355932203389</v>
      </c>
      <c r="P551" s="7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11">
        <f t="shared" si="52"/>
        <v>41422.208333333336</v>
      </c>
      <c r="T551" s="11">
        <f t="shared" si="53"/>
        <v>41431.208333333336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48"/>
        <v>0.04</v>
      </c>
      <c r="P552" s="7">
        <f t="shared" si="49"/>
        <v>4</v>
      </c>
      <c r="Q552" t="str">
        <f t="shared" si="50"/>
        <v>music</v>
      </c>
      <c r="R552" t="str">
        <f t="shared" si="51"/>
        <v>indie rock</v>
      </c>
      <c r="S552" s="11">
        <f t="shared" si="52"/>
        <v>40968.25</v>
      </c>
      <c r="T552" s="11">
        <f t="shared" si="53"/>
        <v>40989.208333333336</v>
      </c>
    </row>
    <row r="553" spans="1:20" hidden="1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48"/>
        <v>0.58632981676846196</v>
      </c>
      <c r="P553" s="7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11">
        <f t="shared" si="52"/>
        <v>41993.25</v>
      </c>
      <c r="T553" s="11">
        <f t="shared" si="53"/>
        <v>42033.25</v>
      </c>
    </row>
    <row r="554" spans="1:20" hidden="1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48"/>
        <v>0.98511111111111116</v>
      </c>
      <c r="P554" s="7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11">
        <f t="shared" si="52"/>
        <v>42700.25</v>
      </c>
      <c r="T554" s="11">
        <f t="shared" si="53"/>
        <v>42702.25</v>
      </c>
    </row>
    <row r="555" spans="1:20" ht="31.5" hidden="1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48"/>
        <v>0.43975381008206332</v>
      </c>
      <c r="P555" s="7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11">
        <f t="shared" si="52"/>
        <v>40545.25</v>
      </c>
      <c r="T555" s="11">
        <f t="shared" si="53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48"/>
        <v>1.5166315789473683</v>
      </c>
      <c r="P556" s="7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11">
        <f t="shared" si="52"/>
        <v>42723.25</v>
      </c>
      <c r="T556" s="11">
        <f t="shared" si="53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48"/>
        <v>2.2363492063492063</v>
      </c>
      <c r="P557" s="7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11">
        <f t="shared" si="52"/>
        <v>41731.208333333336</v>
      </c>
      <c r="T557" s="11">
        <f t="shared" si="53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48"/>
        <v>2.3975</v>
      </c>
      <c r="P558" s="7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11">
        <f t="shared" si="52"/>
        <v>40792.208333333336</v>
      </c>
      <c r="T558" s="11">
        <f t="shared" si="53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48"/>
        <v>1.9933333333333334</v>
      </c>
      <c r="P559" s="7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11">
        <f t="shared" si="52"/>
        <v>42279.208333333328</v>
      </c>
      <c r="T559" s="11">
        <f t="shared" si="53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48"/>
        <v>1.373448275862069</v>
      </c>
      <c r="P560" s="7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11">
        <f t="shared" si="52"/>
        <v>42424.25</v>
      </c>
      <c r="T560" s="11">
        <f t="shared" si="53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48"/>
        <v>1.009696106362773</v>
      </c>
      <c r="P561" s="7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11">
        <f t="shared" si="52"/>
        <v>42584.208333333328</v>
      </c>
      <c r="T561" s="11">
        <f t="shared" si="53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48"/>
        <v>7.9416000000000002</v>
      </c>
      <c r="P562" s="7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11">
        <f t="shared" si="52"/>
        <v>40865.25</v>
      </c>
      <c r="T562" s="11">
        <f t="shared" si="53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48"/>
        <v>3.6970000000000001</v>
      </c>
      <c r="P563" s="7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11">
        <f t="shared" si="52"/>
        <v>40833.208333333336</v>
      </c>
      <c r="T563" s="11">
        <f t="shared" si="53"/>
        <v>40835.208333333336</v>
      </c>
    </row>
    <row r="564" spans="1:20" ht="31.5" hidden="1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48"/>
        <v>0.12818181818181817</v>
      </c>
      <c r="P564" s="7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11">
        <f t="shared" si="52"/>
        <v>43536.208333333328</v>
      </c>
      <c r="T564" s="11">
        <f t="shared" si="53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48"/>
        <v>1.3802702702702703</v>
      </c>
      <c r="P565" s="7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11">
        <f t="shared" si="52"/>
        <v>43417.25</v>
      </c>
      <c r="T565" s="11">
        <f t="shared" si="53"/>
        <v>43437.25</v>
      </c>
    </row>
    <row r="566" spans="1:20" hidden="1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48"/>
        <v>0.83813278008298753</v>
      </c>
      <c r="P566" s="7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11">
        <f t="shared" si="52"/>
        <v>42078.208333333328</v>
      </c>
      <c r="T566" s="11">
        <f t="shared" si="53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48"/>
        <v>2.0460063224446787</v>
      </c>
      <c r="P567" s="7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11">
        <f t="shared" si="52"/>
        <v>40862.25</v>
      </c>
      <c r="T567" s="11">
        <f t="shared" si="53"/>
        <v>40882.25</v>
      </c>
    </row>
    <row r="568" spans="1:20" hidden="1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48"/>
        <v>0.44344086021505374</v>
      </c>
      <c r="P568" s="7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11">
        <f t="shared" si="52"/>
        <v>42424.25</v>
      </c>
      <c r="T568" s="11">
        <f t="shared" si="53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48"/>
        <v>2.1860294117647059</v>
      </c>
      <c r="P569" s="7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11">
        <f t="shared" si="52"/>
        <v>41830.208333333336</v>
      </c>
      <c r="T569" s="11">
        <f t="shared" si="53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48"/>
        <v>1.8603314917127072</v>
      </c>
      <c r="P570" s="7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11">
        <f t="shared" si="52"/>
        <v>40374.208333333336</v>
      </c>
      <c r="T570" s="11">
        <f t="shared" si="53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48"/>
        <v>2.3733830845771142</v>
      </c>
      <c r="P571" s="7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11">
        <f t="shared" si="52"/>
        <v>40554.25</v>
      </c>
      <c r="T571" s="11">
        <f t="shared" si="53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48"/>
        <v>3.0565384615384614</v>
      </c>
      <c r="P572" s="7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11">
        <f t="shared" si="52"/>
        <v>41993.25</v>
      </c>
      <c r="T572" s="11">
        <f t="shared" si="53"/>
        <v>41999.25</v>
      </c>
    </row>
    <row r="573" spans="1:20" hidden="1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48"/>
        <v>0.94142857142857139</v>
      </c>
      <c r="P573" s="7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11">
        <f t="shared" si="52"/>
        <v>42174.208333333328</v>
      </c>
      <c r="T573" s="11">
        <f t="shared" si="53"/>
        <v>42221.208333333328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48"/>
        <v>0.54400000000000004</v>
      </c>
      <c r="P574" s="7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11">
        <f t="shared" si="52"/>
        <v>42275.208333333328</v>
      </c>
      <c r="T574" s="11">
        <f t="shared" si="53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48"/>
        <v>1.1188059701492536</v>
      </c>
      <c r="P575" s="7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11">
        <f t="shared" si="52"/>
        <v>41761.208333333336</v>
      </c>
      <c r="T575" s="11">
        <f t="shared" si="53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48"/>
        <v>3.6914814814814814</v>
      </c>
      <c r="P576" s="7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11">
        <f t="shared" si="52"/>
        <v>43806.25</v>
      </c>
      <c r="T576" s="11">
        <f t="shared" si="53"/>
        <v>43816.25</v>
      </c>
    </row>
    <row r="577" spans="1:20" hidden="1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48"/>
        <v>0.62930372148859548</v>
      </c>
      <c r="P577" s="7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11">
        <f t="shared" si="52"/>
        <v>41779.208333333336</v>
      </c>
      <c r="T577" s="11">
        <f t="shared" si="53"/>
        <v>41782.208333333336</v>
      </c>
    </row>
    <row r="578" spans="1:20" ht="31.5" hidden="1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48"/>
        <v>0.6492783505154639</v>
      </c>
      <c r="P578" s="7">
        <f t="shared" si="49"/>
        <v>98.40625</v>
      </c>
      <c r="Q578" t="str">
        <f t="shared" si="50"/>
        <v>theater</v>
      </c>
      <c r="R578" t="str">
        <f t="shared" si="51"/>
        <v>plays</v>
      </c>
      <c r="S578" s="11">
        <f t="shared" si="52"/>
        <v>43040.208333333328</v>
      </c>
      <c r="T578" s="11">
        <f t="shared" si="53"/>
        <v>43057.25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54">(E579/D579)</f>
        <v>0.18853658536585366</v>
      </c>
      <c r="P579" s="7">
        <f t="shared" ref="P579:P642" si="55">IF(G579&gt;0,E579/G579,"NA")</f>
        <v>41.783783783783782</v>
      </c>
      <c r="Q579" t="str">
        <f t="shared" ref="Q579:Q642" si="56">LEFT(N579,SEARCH("/",N579)-1)</f>
        <v>music</v>
      </c>
      <c r="R579" t="str">
        <f t="shared" ref="R579:R642" si="57">RIGHT(N579,LEN(N579)-SEARCH("/",N579))</f>
        <v>jazz</v>
      </c>
      <c r="S579" s="11">
        <f t="shared" ref="S579:S642" si="58">(((J579/60)/60)/24)+DATE(1970,1,1)</f>
        <v>40613.25</v>
      </c>
      <c r="T579" s="11">
        <f t="shared" ref="T579:T642" si="59">(((K579/60)/60)/24)+DATE(1970,1,1)</f>
        <v>40639.208333333336</v>
      </c>
    </row>
    <row r="580" spans="1:20" hidden="1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54"/>
        <v>0.1675440414507772</v>
      </c>
      <c r="P580" s="7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11">
        <f t="shared" si="58"/>
        <v>40878.25</v>
      </c>
      <c r="T580" s="11">
        <f t="shared" si="5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4"/>
        <v>1.0111290322580646</v>
      </c>
      <c r="P581" s="7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11">
        <f t="shared" si="58"/>
        <v>40762.208333333336</v>
      </c>
      <c r="T581" s="11">
        <f t="shared" si="5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4"/>
        <v>3.4150228310502282</v>
      </c>
      <c r="P582" s="7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11">
        <f t="shared" si="58"/>
        <v>41696.25</v>
      </c>
      <c r="T582" s="11">
        <f t="shared" si="59"/>
        <v>41704.25</v>
      </c>
    </row>
    <row r="583" spans="1:20" hidden="1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4"/>
        <v>0.64016666666666666</v>
      </c>
      <c r="P583" s="7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11">
        <f t="shared" si="58"/>
        <v>40662.208333333336</v>
      </c>
      <c r="T583" s="11">
        <f t="shared" si="59"/>
        <v>40677.208333333336</v>
      </c>
    </row>
    <row r="584" spans="1:20" hidden="1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4"/>
        <v>0.5208045977011494</v>
      </c>
      <c r="P584" s="7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11">
        <f t="shared" si="58"/>
        <v>42165.208333333328</v>
      </c>
      <c r="T584" s="11">
        <f t="shared" si="5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4"/>
        <v>3.2240211640211642</v>
      </c>
      <c r="P585" s="7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11">
        <f t="shared" si="58"/>
        <v>40959.25</v>
      </c>
      <c r="T585" s="11">
        <f t="shared" si="5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4"/>
        <v>1.1950810185185186</v>
      </c>
      <c r="P586" s="7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11">
        <f t="shared" si="58"/>
        <v>41024.208333333336</v>
      </c>
      <c r="T586" s="11">
        <f t="shared" si="5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4"/>
        <v>1.4679775280898877</v>
      </c>
      <c r="P587" s="7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11">
        <f t="shared" si="58"/>
        <v>40255.208333333336</v>
      </c>
      <c r="T587" s="11">
        <f t="shared" si="5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4"/>
        <v>9.5057142857142853</v>
      </c>
      <c r="P588" s="7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11">
        <f t="shared" si="58"/>
        <v>40499.25</v>
      </c>
      <c r="T588" s="11">
        <f t="shared" si="59"/>
        <v>40518.25</v>
      </c>
    </row>
    <row r="589" spans="1:20" hidden="1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4"/>
        <v>0.72893617021276591</v>
      </c>
      <c r="P589" s="7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11">
        <f t="shared" si="58"/>
        <v>43484.25</v>
      </c>
      <c r="T589" s="11">
        <f t="shared" si="59"/>
        <v>43536.208333333328</v>
      </c>
    </row>
    <row r="590" spans="1:20" hidden="1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4"/>
        <v>0.7900824873096447</v>
      </c>
      <c r="P590" s="7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11">
        <f t="shared" si="58"/>
        <v>40262.208333333336</v>
      </c>
      <c r="T590" s="11">
        <f t="shared" si="59"/>
        <v>40293.208333333336</v>
      </c>
    </row>
    <row r="591" spans="1:20" hidden="1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4"/>
        <v>0.64721518987341775</v>
      </c>
      <c r="P591" s="7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11">
        <f t="shared" si="58"/>
        <v>42190.208333333328</v>
      </c>
      <c r="T591" s="11">
        <f t="shared" si="59"/>
        <v>42197.208333333328</v>
      </c>
    </row>
    <row r="592" spans="1:20" ht="31.5" hidden="1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4"/>
        <v>0.82028169014084507</v>
      </c>
      <c r="P592" s="7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11">
        <f t="shared" si="58"/>
        <v>41994.25</v>
      </c>
      <c r="T592" s="11">
        <f t="shared" si="5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4"/>
        <v>10.376666666666667</v>
      </c>
      <c r="P593" s="7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11">
        <f t="shared" si="58"/>
        <v>40373.208333333336</v>
      </c>
      <c r="T593" s="11">
        <f t="shared" si="59"/>
        <v>40383.208333333336</v>
      </c>
    </row>
    <row r="594" spans="1:20" ht="31.5" hidden="1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4"/>
        <v>0.12910076530612244</v>
      </c>
      <c r="P594" s="7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11">
        <f t="shared" si="58"/>
        <v>41789.208333333336</v>
      </c>
      <c r="T594" s="11">
        <f t="shared" si="5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4"/>
        <v>1.5484210526315789</v>
      </c>
      <c r="P595" s="7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11">
        <f t="shared" si="58"/>
        <v>41724.208333333336</v>
      </c>
      <c r="T595" s="11">
        <f t="shared" si="59"/>
        <v>41737.208333333336</v>
      </c>
    </row>
    <row r="596" spans="1:20" ht="31.5" hidden="1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4"/>
        <v>7.0991735537190084E-2</v>
      </c>
      <c r="P596" s="7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11">
        <f t="shared" si="58"/>
        <v>42548.208333333328</v>
      </c>
      <c r="T596" s="11">
        <f t="shared" si="5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4"/>
        <v>2.0852773826458035</v>
      </c>
      <c r="P597" s="7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11">
        <f t="shared" si="58"/>
        <v>40253.208333333336</v>
      </c>
      <c r="T597" s="11">
        <f t="shared" si="59"/>
        <v>40274.208333333336</v>
      </c>
    </row>
    <row r="598" spans="1:20" hidden="1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4"/>
        <v>0.99683544303797467</v>
      </c>
      <c r="P598" s="7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11">
        <f t="shared" si="58"/>
        <v>42434.25</v>
      </c>
      <c r="T598" s="11">
        <f t="shared" si="5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4"/>
        <v>2.0159756097560977</v>
      </c>
      <c r="P599" s="7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11">
        <f t="shared" si="58"/>
        <v>43786.25</v>
      </c>
      <c r="T599" s="11">
        <f t="shared" si="5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4"/>
        <v>1.6209032258064515</v>
      </c>
      <c r="P600" s="7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11">
        <f t="shared" si="58"/>
        <v>40344.208333333336</v>
      </c>
      <c r="T600" s="11">
        <f t="shared" si="59"/>
        <v>40373.208333333336</v>
      </c>
    </row>
    <row r="601" spans="1:20" ht="31.5" hidden="1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4"/>
        <v>3.6436208125445471E-2</v>
      </c>
      <c r="P601" s="7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11">
        <f t="shared" si="58"/>
        <v>42047.25</v>
      </c>
      <c r="T601" s="11">
        <f t="shared" si="59"/>
        <v>42055.25</v>
      </c>
    </row>
    <row r="602" spans="1:20" hidden="1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4"/>
        <v>0.05</v>
      </c>
      <c r="P602" s="7">
        <f t="shared" si="55"/>
        <v>5</v>
      </c>
      <c r="Q602" t="str">
        <f t="shared" si="56"/>
        <v>food</v>
      </c>
      <c r="R602" t="str">
        <f t="shared" si="57"/>
        <v>food trucks</v>
      </c>
      <c r="S602" s="11">
        <f t="shared" si="58"/>
        <v>41485.208333333336</v>
      </c>
      <c r="T602" s="11">
        <f t="shared" si="5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4"/>
        <v>2.0663492063492064</v>
      </c>
      <c r="P603" s="7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11">
        <f t="shared" si="58"/>
        <v>41789.208333333336</v>
      </c>
      <c r="T603" s="11">
        <f t="shared" si="5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4"/>
        <v>1.2823628691983122</v>
      </c>
      <c r="P604" s="7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11">
        <f t="shared" si="58"/>
        <v>42160.208333333328</v>
      </c>
      <c r="T604" s="11">
        <f t="shared" si="5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4"/>
        <v>1.1966037735849056</v>
      </c>
      <c r="P605" s="7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11">
        <f t="shared" si="58"/>
        <v>43573.208333333328</v>
      </c>
      <c r="T605" s="11">
        <f t="shared" si="5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4"/>
        <v>1.7073055242390078</v>
      </c>
      <c r="P606" s="7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11">
        <f t="shared" si="58"/>
        <v>40565.25</v>
      </c>
      <c r="T606" s="11">
        <f t="shared" si="5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4"/>
        <v>1.8721212121212121</v>
      </c>
      <c r="P607" s="7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11">
        <f t="shared" si="58"/>
        <v>42280.208333333328</v>
      </c>
      <c r="T607" s="11">
        <f t="shared" si="5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4"/>
        <v>1.8838235294117647</v>
      </c>
      <c r="P608" s="7">
        <f t="shared" si="55"/>
        <v>40.03125</v>
      </c>
      <c r="Q608" t="str">
        <f t="shared" si="56"/>
        <v>music</v>
      </c>
      <c r="R608" t="str">
        <f t="shared" si="57"/>
        <v>rock</v>
      </c>
      <c r="S608" s="11">
        <f t="shared" si="58"/>
        <v>42436.25</v>
      </c>
      <c r="T608" s="11">
        <f t="shared" si="5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4"/>
        <v>1.3129869186046512</v>
      </c>
      <c r="P609" s="7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11">
        <f t="shared" si="58"/>
        <v>41721.208333333336</v>
      </c>
      <c r="T609" s="11">
        <f t="shared" si="5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4"/>
        <v>2.8397435897435899</v>
      </c>
      <c r="P610" s="7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11">
        <f t="shared" si="58"/>
        <v>43530.25</v>
      </c>
      <c r="T610" s="11">
        <f t="shared" si="5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4"/>
        <v>1.2041999999999999</v>
      </c>
      <c r="P611" s="7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11">
        <f t="shared" si="58"/>
        <v>43481.25</v>
      </c>
      <c r="T611" s="11">
        <f t="shared" si="5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4"/>
        <v>4.1905607476635511</v>
      </c>
      <c r="P612" s="7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11">
        <f t="shared" si="58"/>
        <v>41259.25</v>
      </c>
      <c r="T612" s="11">
        <f t="shared" si="59"/>
        <v>41273.25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4"/>
        <v>0.13853658536585367</v>
      </c>
      <c r="P613" s="7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11">
        <f t="shared" si="58"/>
        <v>41480.208333333336</v>
      </c>
      <c r="T613" s="11">
        <f t="shared" si="5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4"/>
        <v>1.3943548387096774</v>
      </c>
      <c r="P614" s="7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11">
        <f t="shared" si="58"/>
        <v>40474.208333333336</v>
      </c>
      <c r="T614" s="11">
        <f t="shared" si="5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4"/>
        <v>1.74</v>
      </c>
      <c r="P615" s="7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11">
        <f t="shared" si="58"/>
        <v>42973.208333333328</v>
      </c>
      <c r="T615" s="11">
        <f t="shared" si="5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4"/>
        <v>1.5549056603773586</v>
      </c>
      <c r="P616" s="7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11">
        <f t="shared" si="58"/>
        <v>42746.25</v>
      </c>
      <c r="T616" s="11">
        <f t="shared" si="5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4"/>
        <v>1.7044705882352942</v>
      </c>
      <c r="P617" s="7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11">
        <f t="shared" si="58"/>
        <v>42489.208333333328</v>
      </c>
      <c r="T617" s="11">
        <f t="shared" si="5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4"/>
        <v>1.8951562500000001</v>
      </c>
      <c r="P618" s="7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11">
        <f t="shared" si="58"/>
        <v>41537.208333333336</v>
      </c>
      <c r="T618" s="11">
        <f t="shared" si="5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4"/>
        <v>2.4971428571428573</v>
      </c>
      <c r="P619" s="7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11">
        <f t="shared" si="58"/>
        <v>41794.208333333336</v>
      </c>
      <c r="T619" s="11">
        <f t="shared" si="59"/>
        <v>41804.208333333336</v>
      </c>
    </row>
    <row r="620" spans="1:20" hidden="1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4"/>
        <v>0.48860523665659616</v>
      </c>
      <c r="P620" s="7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11">
        <f t="shared" si="58"/>
        <v>41396.208333333336</v>
      </c>
      <c r="T620" s="11">
        <f t="shared" si="59"/>
        <v>41417.208333333336</v>
      </c>
    </row>
    <row r="621" spans="1:20" hidden="1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4"/>
        <v>0.28461970393057684</v>
      </c>
      <c r="P621" s="7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11">
        <f t="shared" si="58"/>
        <v>40669.208333333336</v>
      </c>
      <c r="T621" s="11">
        <f t="shared" si="5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4"/>
        <v>2.6802325581395348</v>
      </c>
      <c r="P622" s="7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11">
        <f t="shared" si="58"/>
        <v>42559.208333333328</v>
      </c>
      <c r="T622" s="11">
        <f t="shared" si="5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4"/>
        <v>6.1980078125000002</v>
      </c>
      <c r="P623" s="7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11">
        <f t="shared" si="58"/>
        <v>42626.208333333328</v>
      </c>
      <c r="T623" s="11">
        <f t="shared" si="59"/>
        <v>42631.208333333328</v>
      </c>
    </row>
    <row r="624" spans="1:20" hidden="1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4"/>
        <v>3.1301587301587303E-2</v>
      </c>
      <c r="P624" s="7">
        <f t="shared" si="55"/>
        <v>92.4375</v>
      </c>
      <c r="Q624" t="str">
        <f t="shared" si="56"/>
        <v>music</v>
      </c>
      <c r="R624" t="str">
        <f t="shared" si="57"/>
        <v>indie rock</v>
      </c>
      <c r="S624" s="11">
        <f t="shared" si="58"/>
        <v>43205.208333333328</v>
      </c>
      <c r="T624" s="11">
        <f t="shared" si="5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4"/>
        <v>1.5992152704135738</v>
      </c>
      <c r="P625" s="7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11">
        <f t="shared" si="58"/>
        <v>42201.208333333328</v>
      </c>
      <c r="T625" s="11">
        <f t="shared" si="5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4"/>
        <v>2.793921568627451</v>
      </c>
      <c r="P626" s="7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11">
        <f t="shared" si="58"/>
        <v>42029.25</v>
      </c>
      <c r="T626" s="11">
        <f t="shared" si="59"/>
        <v>42035.25</v>
      </c>
    </row>
    <row r="627" spans="1:20" ht="31.5" hidden="1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4"/>
        <v>0.77373333333333338</v>
      </c>
      <c r="P627" s="7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11">
        <f t="shared" si="58"/>
        <v>43857.25</v>
      </c>
      <c r="T627" s="11">
        <f t="shared" si="5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4"/>
        <v>2.0632812500000002</v>
      </c>
      <c r="P628" s="7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11">
        <f t="shared" si="58"/>
        <v>40449.208333333336</v>
      </c>
      <c r="T628" s="11">
        <f t="shared" si="5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4"/>
        <v>6.9424999999999999</v>
      </c>
      <c r="P629" s="7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11">
        <f t="shared" si="58"/>
        <v>40345.208333333336</v>
      </c>
      <c r="T629" s="11">
        <f t="shared" si="5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4"/>
        <v>1.5178947368421052</v>
      </c>
      <c r="P630" s="7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11">
        <f t="shared" si="58"/>
        <v>40455.208333333336</v>
      </c>
      <c r="T630" s="11">
        <f t="shared" si="59"/>
        <v>40458.208333333336</v>
      </c>
    </row>
    <row r="631" spans="1:20" hidden="1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4"/>
        <v>0.64582072176949945</v>
      </c>
      <c r="P631" s="7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11">
        <f t="shared" si="58"/>
        <v>42557.208333333328</v>
      </c>
      <c r="T631" s="11">
        <f t="shared" si="59"/>
        <v>42559.208333333328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4"/>
        <v>0.62873684210526315</v>
      </c>
      <c r="P632" s="7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11">
        <f t="shared" si="58"/>
        <v>43586.208333333328</v>
      </c>
      <c r="T632" s="11">
        <f t="shared" si="5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4"/>
        <v>3.1039864864864866</v>
      </c>
      <c r="P633" s="7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11">
        <f t="shared" si="58"/>
        <v>43550.208333333328</v>
      </c>
      <c r="T633" s="11">
        <f t="shared" si="59"/>
        <v>43554.208333333328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4"/>
        <v>0.42859916782246882</v>
      </c>
      <c r="P634" s="7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11">
        <f t="shared" si="58"/>
        <v>41945.208333333336</v>
      </c>
      <c r="T634" s="11">
        <f t="shared" si="59"/>
        <v>41963.25</v>
      </c>
    </row>
    <row r="635" spans="1:20" hidden="1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4"/>
        <v>0.83119402985074631</v>
      </c>
      <c r="P635" s="7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11">
        <f t="shared" si="58"/>
        <v>42315.25</v>
      </c>
      <c r="T635" s="11">
        <f t="shared" si="59"/>
        <v>42319.25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4"/>
        <v>0.78531302876480547</v>
      </c>
      <c r="P636" s="7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11">
        <f t="shared" si="58"/>
        <v>42819.208333333328</v>
      </c>
      <c r="T636" s="11">
        <f t="shared" si="5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4"/>
        <v>1.1409352517985611</v>
      </c>
      <c r="P637" s="7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11">
        <f t="shared" si="58"/>
        <v>41314.25</v>
      </c>
      <c r="T637" s="11">
        <f t="shared" si="59"/>
        <v>41346.208333333336</v>
      </c>
    </row>
    <row r="638" spans="1:20" hidden="1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4"/>
        <v>0.64537683358624176</v>
      </c>
      <c r="P638" s="7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11">
        <f t="shared" si="58"/>
        <v>40926.25</v>
      </c>
      <c r="T638" s="11">
        <f t="shared" si="59"/>
        <v>40971.25</v>
      </c>
    </row>
    <row r="639" spans="1:20" hidden="1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4"/>
        <v>0.79411764705882348</v>
      </c>
      <c r="P639" s="7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11">
        <f t="shared" si="58"/>
        <v>42688.25</v>
      </c>
      <c r="T639" s="11">
        <f t="shared" si="59"/>
        <v>42696.25</v>
      </c>
    </row>
    <row r="640" spans="1:20" hidden="1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4"/>
        <v>0.11419117647058824</v>
      </c>
      <c r="P640" s="7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11">
        <f t="shared" si="58"/>
        <v>40386.208333333336</v>
      </c>
      <c r="T640" s="11">
        <f t="shared" si="59"/>
        <v>40398.208333333336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4"/>
        <v>0.56186046511627907</v>
      </c>
      <c r="P641" s="7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11">
        <f t="shared" si="58"/>
        <v>43309.208333333328</v>
      </c>
      <c r="T641" s="11">
        <f t="shared" si="59"/>
        <v>43309.208333333328</v>
      </c>
    </row>
    <row r="642" spans="1:20" hidden="1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54"/>
        <v>0.16501669449081802</v>
      </c>
      <c r="P642" s="7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11">
        <f t="shared" si="58"/>
        <v>42387.25</v>
      </c>
      <c r="T642" s="11">
        <f t="shared" si="5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60">(E643/D643)</f>
        <v>1.1996808510638297</v>
      </c>
      <c r="P643" s="7">
        <f t="shared" ref="P643:P706" si="61">IF(G643&gt;0,E643/G643,"NA")</f>
        <v>58.128865979381445</v>
      </c>
      <c r="Q643" t="str">
        <f t="shared" ref="Q643:Q706" si="62">LEFT(N643,SEARCH("/",N643)-1)</f>
        <v>theater</v>
      </c>
      <c r="R643" t="str">
        <f t="shared" ref="R643:R706" si="63">RIGHT(N643,LEN(N643)-SEARCH("/",N643))</f>
        <v>plays</v>
      </c>
      <c r="S643" s="11">
        <f t="shared" ref="S643:S706" si="64">(((J643/60)/60)/24)+DATE(1970,1,1)</f>
        <v>42786.25</v>
      </c>
      <c r="T643" s="11">
        <f t="shared" ref="T643:T706" si="65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60"/>
        <v>1.4545652173913044</v>
      </c>
      <c r="P644" s="7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11">
        <f t="shared" si="64"/>
        <v>43451.25</v>
      </c>
      <c r="T644" s="11">
        <f t="shared" si="65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0"/>
        <v>2.2138255033557046</v>
      </c>
      <c r="P645" s="7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11">
        <f t="shared" si="64"/>
        <v>42795.25</v>
      </c>
      <c r="T645" s="11">
        <f t="shared" si="65"/>
        <v>42813.208333333328</v>
      </c>
    </row>
    <row r="646" spans="1:20" hidden="1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0"/>
        <v>0.48396694214876035</v>
      </c>
      <c r="P646" s="7">
        <f t="shared" si="61"/>
        <v>28</v>
      </c>
      <c r="Q646" t="str">
        <f t="shared" si="62"/>
        <v>theater</v>
      </c>
      <c r="R646" t="str">
        <f t="shared" si="63"/>
        <v>plays</v>
      </c>
      <c r="S646" s="11">
        <f t="shared" si="64"/>
        <v>43452.25</v>
      </c>
      <c r="T646" s="11">
        <f t="shared" si="65"/>
        <v>43468.25</v>
      </c>
    </row>
    <row r="647" spans="1:20" hidden="1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0"/>
        <v>0.92911504424778757</v>
      </c>
      <c r="P647" s="7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11">
        <f t="shared" si="64"/>
        <v>43369.208333333328</v>
      </c>
      <c r="T647" s="11">
        <f t="shared" si="65"/>
        <v>43390.208333333328</v>
      </c>
    </row>
    <row r="648" spans="1:20" hidden="1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0"/>
        <v>0.88599797365754818</v>
      </c>
      <c r="P648" s="7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11">
        <f t="shared" si="64"/>
        <v>41346.208333333336</v>
      </c>
      <c r="T648" s="11">
        <f t="shared" si="65"/>
        <v>41357.208333333336</v>
      </c>
    </row>
    <row r="649" spans="1:20" hidden="1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0"/>
        <v>0.41399999999999998</v>
      </c>
      <c r="P649" s="7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11">
        <f t="shared" si="64"/>
        <v>43199.208333333328</v>
      </c>
      <c r="T649" s="11">
        <f t="shared" si="65"/>
        <v>43223.208333333328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0"/>
        <v>0.63056795131845844</v>
      </c>
      <c r="P650" s="7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11">
        <f t="shared" si="64"/>
        <v>42922.208333333328</v>
      </c>
      <c r="T650" s="11">
        <f t="shared" si="65"/>
        <v>42940.208333333328</v>
      </c>
    </row>
    <row r="651" spans="1:20" hidden="1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0"/>
        <v>0.48482333607230893</v>
      </c>
      <c r="P651" s="7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11">
        <f t="shared" si="64"/>
        <v>40471.208333333336</v>
      </c>
      <c r="T651" s="11">
        <f t="shared" si="65"/>
        <v>40482.208333333336</v>
      </c>
    </row>
    <row r="652" spans="1:20" hidden="1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0"/>
        <v>0.02</v>
      </c>
      <c r="P652" s="7">
        <f t="shared" si="61"/>
        <v>2</v>
      </c>
      <c r="Q652" t="str">
        <f t="shared" si="62"/>
        <v>music</v>
      </c>
      <c r="R652" t="str">
        <f t="shared" si="63"/>
        <v>jazz</v>
      </c>
      <c r="S652" s="11">
        <f t="shared" si="64"/>
        <v>41828.208333333336</v>
      </c>
      <c r="T652" s="11">
        <f t="shared" si="65"/>
        <v>41855.208333333336</v>
      </c>
    </row>
    <row r="653" spans="1:20" hidden="1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0"/>
        <v>0.88479410269445857</v>
      </c>
      <c r="P653" s="7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11">
        <f t="shared" si="64"/>
        <v>41692.25</v>
      </c>
      <c r="T653" s="11">
        <f t="shared" si="65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0"/>
        <v>1.2684</v>
      </c>
      <c r="P654" s="7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11">
        <f t="shared" si="64"/>
        <v>42587.208333333328</v>
      </c>
      <c r="T654" s="11">
        <f t="shared" si="65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0"/>
        <v>23.388333333333332</v>
      </c>
      <c r="P655" s="7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11">
        <f t="shared" si="64"/>
        <v>42468.208333333328</v>
      </c>
      <c r="T655" s="11">
        <f t="shared" si="65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0"/>
        <v>5.0838857142857146</v>
      </c>
      <c r="P656" s="7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11">
        <f t="shared" si="64"/>
        <v>42240.208333333328</v>
      </c>
      <c r="T656" s="11">
        <f t="shared" si="65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0"/>
        <v>1.9147826086956521</v>
      </c>
      <c r="P657" s="7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11">
        <f t="shared" si="64"/>
        <v>42796.25</v>
      </c>
      <c r="T657" s="11">
        <f t="shared" si="65"/>
        <v>42809.208333333328</v>
      </c>
    </row>
    <row r="658" spans="1:20" ht="31.5" hidden="1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0"/>
        <v>0.42127533783783783</v>
      </c>
      <c r="P658" s="7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11">
        <f t="shared" si="64"/>
        <v>43097.25</v>
      </c>
      <c r="T658" s="11">
        <f t="shared" si="65"/>
        <v>43102.25</v>
      </c>
    </row>
    <row r="659" spans="1:20" hidden="1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0"/>
        <v>8.2400000000000001E-2</v>
      </c>
      <c r="P659" s="7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11">
        <f t="shared" si="64"/>
        <v>43096.25</v>
      </c>
      <c r="T659" s="11">
        <f t="shared" si="65"/>
        <v>43112.25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0"/>
        <v>0.60064638783269964</v>
      </c>
      <c r="P660" s="7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11">
        <f t="shared" si="64"/>
        <v>42246.208333333328</v>
      </c>
      <c r="T660" s="11">
        <f t="shared" si="65"/>
        <v>42269.208333333328</v>
      </c>
    </row>
    <row r="661" spans="1:20" hidden="1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0"/>
        <v>0.47232808616404309</v>
      </c>
      <c r="P661" s="7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11">
        <f t="shared" si="64"/>
        <v>40570.25</v>
      </c>
      <c r="T661" s="11">
        <f t="shared" si="65"/>
        <v>40571.25</v>
      </c>
    </row>
    <row r="662" spans="1:20" hidden="1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0"/>
        <v>0.81736263736263737</v>
      </c>
      <c r="P662" s="7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11">
        <f t="shared" si="64"/>
        <v>42237.208333333328</v>
      </c>
      <c r="T662" s="11">
        <f t="shared" si="65"/>
        <v>42246.208333333328</v>
      </c>
    </row>
    <row r="663" spans="1:20" hidden="1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0"/>
        <v>0.54187265917603</v>
      </c>
      <c r="P663" s="7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11">
        <f t="shared" si="64"/>
        <v>40996.208333333336</v>
      </c>
      <c r="T663" s="11">
        <f t="shared" si="65"/>
        <v>41026.208333333336</v>
      </c>
    </row>
    <row r="664" spans="1:20" hidden="1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0"/>
        <v>0.97868131868131869</v>
      </c>
      <c r="P664" s="7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11">
        <f t="shared" si="64"/>
        <v>43443.25</v>
      </c>
      <c r="T664" s="11">
        <f t="shared" si="65"/>
        <v>43447.25</v>
      </c>
    </row>
    <row r="665" spans="1:20" hidden="1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0"/>
        <v>0.77239999999999998</v>
      </c>
      <c r="P665" s="7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11">
        <f t="shared" si="64"/>
        <v>40458.208333333336</v>
      </c>
      <c r="T665" s="11">
        <f t="shared" si="65"/>
        <v>40481.208333333336</v>
      </c>
    </row>
    <row r="666" spans="1:20" hidden="1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0"/>
        <v>0.33464735516372796</v>
      </c>
      <c r="P666" s="7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11">
        <f t="shared" si="64"/>
        <v>40959.25</v>
      </c>
      <c r="T666" s="11">
        <f t="shared" si="65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0"/>
        <v>2.3958823529411766</v>
      </c>
      <c r="P667" s="7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11">
        <f t="shared" si="64"/>
        <v>40733.208333333336</v>
      </c>
      <c r="T667" s="11">
        <f t="shared" si="65"/>
        <v>40747.208333333336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0"/>
        <v>0.64032258064516134</v>
      </c>
      <c r="P668" s="7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11">
        <f t="shared" si="64"/>
        <v>41516.208333333336</v>
      </c>
      <c r="T668" s="11">
        <f t="shared" si="65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0"/>
        <v>1.7615942028985507</v>
      </c>
      <c r="P669" s="7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11">
        <f t="shared" si="64"/>
        <v>41892.208333333336</v>
      </c>
      <c r="T669" s="11">
        <f t="shared" si="65"/>
        <v>41901.208333333336</v>
      </c>
    </row>
    <row r="670" spans="1:20" ht="31.5" hidden="1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0"/>
        <v>0.20338181818181819</v>
      </c>
      <c r="P670" s="7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11">
        <f t="shared" si="64"/>
        <v>41122.208333333336</v>
      </c>
      <c r="T670" s="11">
        <f t="shared" si="65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0"/>
        <v>3.5864754098360656</v>
      </c>
      <c r="P671" s="7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11">
        <f t="shared" si="64"/>
        <v>42912.208333333328</v>
      </c>
      <c r="T671" s="11">
        <f t="shared" si="65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0"/>
        <v>4.6885802469135802</v>
      </c>
      <c r="P672" s="7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11">
        <f t="shared" si="64"/>
        <v>42425.25</v>
      </c>
      <c r="T672" s="11">
        <f t="shared" si="65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0"/>
        <v>1.220563524590164</v>
      </c>
      <c r="P673" s="7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11">
        <f t="shared" si="64"/>
        <v>40390.208333333336</v>
      </c>
      <c r="T673" s="11">
        <f t="shared" si="65"/>
        <v>40394.208333333336</v>
      </c>
    </row>
    <row r="674" spans="1:20" hidden="1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0"/>
        <v>0.55931783729156137</v>
      </c>
      <c r="P674" s="7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11">
        <f t="shared" si="64"/>
        <v>43180.208333333328</v>
      </c>
      <c r="T674" s="11">
        <f t="shared" si="65"/>
        <v>43190.208333333328</v>
      </c>
    </row>
    <row r="675" spans="1:20" hidden="1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0"/>
        <v>0.43660714285714286</v>
      </c>
      <c r="P675" s="7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11">
        <f t="shared" si="64"/>
        <v>42475.208333333328</v>
      </c>
      <c r="T675" s="11">
        <f t="shared" si="65"/>
        <v>42496.208333333328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0"/>
        <v>0.33538371411833628</v>
      </c>
      <c r="P676" s="7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11">
        <f t="shared" si="64"/>
        <v>40774.208333333336</v>
      </c>
      <c r="T676" s="11">
        <f t="shared" si="65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0"/>
        <v>1.2297938144329896</v>
      </c>
      <c r="P677" s="7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11">
        <f t="shared" si="64"/>
        <v>43719.208333333328</v>
      </c>
      <c r="T677" s="11">
        <f t="shared" si="65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0"/>
        <v>1.8974959871589085</v>
      </c>
      <c r="P678" s="7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11">
        <f t="shared" si="64"/>
        <v>41178.208333333336</v>
      </c>
      <c r="T678" s="11">
        <f t="shared" si="65"/>
        <v>41187.208333333336</v>
      </c>
    </row>
    <row r="679" spans="1:20" hidden="1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0"/>
        <v>0.83622641509433959</v>
      </c>
      <c r="P679" s="7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11">
        <f t="shared" si="64"/>
        <v>42561.208333333328</v>
      </c>
      <c r="T679" s="11">
        <f t="shared" si="65"/>
        <v>42611.208333333328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0"/>
        <v>0.17968844221105529</v>
      </c>
      <c r="P680" s="7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11">
        <f t="shared" si="64"/>
        <v>43484.25</v>
      </c>
      <c r="T680" s="11">
        <f t="shared" si="65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0"/>
        <v>10.365</v>
      </c>
      <c r="P681" s="7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11">
        <f t="shared" si="64"/>
        <v>43756.208333333328</v>
      </c>
      <c r="T681" s="11">
        <f t="shared" si="65"/>
        <v>43761.208333333328</v>
      </c>
    </row>
    <row r="682" spans="1:20" ht="31.5" hidden="1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0"/>
        <v>0.97405219780219776</v>
      </c>
      <c r="P682" s="7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11">
        <f t="shared" si="64"/>
        <v>43813.25</v>
      </c>
      <c r="T682" s="11">
        <f t="shared" si="65"/>
        <v>43815.25</v>
      </c>
    </row>
    <row r="683" spans="1:20" ht="31.5" hidden="1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0"/>
        <v>0.86386203150461705</v>
      </c>
      <c r="P683" s="7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11">
        <f t="shared" si="64"/>
        <v>40898.25</v>
      </c>
      <c r="T683" s="11">
        <f t="shared" si="65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0"/>
        <v>1.5016666666666667</v>
      </c>
      <c r="P684" s="7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11">
        <f t="shared" si="64"/>
        <v>41619.25</v>
      </c>
      <c r="T684" s="11">
        <f t="shared" si="65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0"/>
        <v>3.5843478260869563</v>
      </c>
      <c r="P685" s="7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11">
        <f t="shared" si="64"/>
        <v>43359.208333333328</v>
      </c>
      <c r="T685" s="11">
        <f t="shared" si="65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0"/>
        <v>5.4285714285714288</v>
      </c>
      <c r="P686" s="7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11">
        <f t="shared" si="64"/>
        <v>40358.208333333336</v>
      </c>
      <c r="T686" s="11">
        <f t="shared" si="65"/>
        <v>40378.208333333336</v>
      </c>
    </row>
    <row r="687" spans="1:20" hidden="1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0"/>
        <v>0.67500714285714281</v>
      </c>
      <c r="P687" s="7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11">
        <f t="shared" si="64"/>
        <v>42239.208333333328</v>
      </c>
      <c r="T687" s="11">
        <f t="shared" si="65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0"/>
        <v>1.9174666666666667</v>
      </c>
      <c r="P688" s="7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11">
        <f t="shared" si="64"/>
        <v>43186.208333333328</v>
      </c>
      <c r="T688" s="11">
        <f t="shared" si="65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0"/>
        <v>9.32</v>
      </c>
      <c r="P689" s="7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11">
        <f t="shared" si="64"/>
        <v>42806.25</v>
      </c>
      <c r="T689" s="11">
        <f t="shared" si="65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0"/>
        <v>4.2927586206896553</v>
      </c>
      <c r="P690" s="7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11">
        <f t="shared" si="64"/>
        <v>43475.25</v>
      </c>
      <c r="T690" s="11">
        <f t="shared" si="65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0"/>
        <v>1.0065753424657535</v>
      </c>
      <c r="P691" s="7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11">
        <f t="shared" si="64"/>
        <v>41576.208333333336</v>
      </c>
      <c r="T691" s="11">
        <f t="shared" si="65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0"/>
        <v>2.266111111111111</v>
      </c>
      <c r="P692" s="7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11">
        <f t="shared" si="64"/>
        <v>40874.25</v>
      </c>
      <c r="T692" s="11">
        <f t="shared" si="65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0"/>
        <v>1.4238</v>
      </c>
      <c r="P693" s="7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11">
        <f t="shared" si="64"/>
        <v>41185.208333333336</v>
      </c>
      <c r="T693" s="11">
        <f t="shared" si="65"/>
        <v>41202.208333333336</v>
      </c>
    </row>
    <row r="694" spans="1:20" hidden="1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0"/>
        <v>0.90633333333333332</v>
      </c>
      <c r="P694" s="7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11">
        <f t="shared" si="64"/>
        <v>43655.208333333328</v>
      </c>
      <c r="T694" s="11">
        <f t="shared" si="65"/>
        <v>43673.208333333328</v>
      </c>
    </row>
    <row r="695" spans="1:20" ht="31.5" hidden="1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0"/>
        <v>0.63966740576496672</v>
      </c>
      <c r="P695" s="7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11">
        <f t="shared" si="64"/>
        <v>43025.208333333328</v>
      </c>
      <c r="T695" s="11">
        <f t="shared" si="65"/>
        <v>43042.208333333328</v>
      </c>
    </row>
    <row r="696" spans="1:20" hidden="1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0"/>
        <v>0.84131868131868137</v>
      </c>
      <c r="P696" s="7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11">
        <f t="shared" si="64"/>
        <v>43066.25</v>
      </c>
      <c r="T696" s="11">
        <f t="shared" si="65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0"/>
        <v>1.3393478260869565</v>
      </c>
      <c r="P697" s="7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11">
        <f t="shared" si="64"/>
        <v>42322.25</v>
      </c>
      <c r="T697" s="11">
        <f t="shared" si="65"/>
        <v>42338.25</v>
      </c>
    </row>
    <row r="698" spans="1:20" hidden="1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0"/>
        <v>0.59042047531992692</v>
      </c>
      <c r="P698" s="7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11">
        <f t="shared" si="64"/>
        <v>42114.208333333328</v>
      </c>
      <c r="T698" s="11">
        <f t="shared" si="65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0"/>
        <v>1.5280062063615205</v>
      </c>
      <c r="P699" s="7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11">
        <f t="shared" si="64"/>
        <v>43190.208333333328</v>
      </c>
      <c r="T699" s="11">
        <f t="shared" si="65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0"/>
        <v>4.466912114014252</v>
      </c>
      <c r="P700" s="7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11">
        <f t="shared" si="64"/>
        <v>40871.25</v>
      </c>
      <c r="T700" s="11">
        <f t="shared" si="65"/>
        <v>40885.25</v>
      </c>
    </row>
    <row r="701" spans="1:20" hidden="1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0"/>
        <v>0.8439189189189189</v>
      </c>
      <c r="P701" s="7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11">
        <f t="shared" si="64"/>
        <v>43641.208333333328</v>
      </c>
      <c r="T701" s="11">
        <f t="shared" si="65"/>
        <v>43642.208333333328</v>
      </c>
    </row>
    <row r="702" spans="1:20" ht="31.5" hidden="1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0"/>
        <v>0.03</v>
      </c>
      <c r="P702" s="7">
        <f t="shared" si="61"/>
        <v>3</v>
      </c>
      <c r="Q702" t="str">
        <f t="shared" si="62"/>
        <v>technology</v>
      </c>
      <c r="R702" t="str">
        <f t="shared" si="63"/>
        <v>wearables</v>
      </c>
      <c r="S702" s="11">
        <f t="shared" si="64"/>
        <v>40203.25</v>
      </c>
      <c r="T702" s="11">
        <f t="shared" si="65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0"/>
        <v>1.7502692307692307</v>
      </c>
      <c r="P703" s="7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11">
        <f t="shared" si="64"/>
        <v>40629.208333333336</v>
      </c>
      <c r="T703" s="11">
        <f t="shared" si="65"/>
        <v>40636.208333333336</v>
      </c>
    </row>
    <row r="704" spans="1:20" ht="31.5" hidden="1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0"/>
        <v>0.54137931034482756</v>
      </c>
      <c r="P704" s="7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11">
        <f t="shared" si="64"/>
        <v>41477.208333333336</v>
      </c>
      <c r="T704" s="11">
        <f t="shared" si="65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0"/>
        <v>3.1187381703470032</v>
      </c>
      <c r="P705" s="7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11">
        <f t="shared" si="64"/>
        <v>41020.208333333336</v>
      </c>
      <c r="T705" s="11">
        <f t="shared" si="65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60"/>
        <v>1.2278160919540231</v>
      </c>
      <c r="P706" s="7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11">
        <f t="shared" si="64"/>
        <v>42555.208333333328</v>
      </c>
      <c r="T706" s="11">
        <f t="shared" si="65"/>
        <v>42570.208333333328</v>
      </c>
    </row>
    <row r="707" spans="1:20" hidden="1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66">(E707/D707)</f>
        <v>0.99026517383618151</v>
      </c>
      <c r="P707" s="7">
        <f t="shared" ref="P707:P770" si="67">IF(G707&gt;0,E707/G707,"NA")</f>
        <v>82.986666666666665</v>
      </c>
      <c r="Q707" t="str">
        <f t="shared" ref="Q707:Q770" si="68">LEFT(N707,SEARCH("/",N707)-1)</f>
        <v>publishing</v>
      </c>
      <c r="R707" t="str">
        <f t="shared" ref="R707:R770" si="69">RIGHT(N707,LEN(N707)-SEARCH("/",N707))</f>
        <v>nonfiction</v>
      </c>
      <c r="S707" s="11">
        <f t="shared" ref="S707:S770" si="70">(((J707/60)/60)/24)+DATE(1970,1,1)</f>
        <v>41619.25</v>
      </c>
      <c r="T707" s="11">
        <f t="shared" ref="T707:T770" si="71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66"/>
        <v>1.278468634686347</v>
      </c>
      <c r="P708" s="7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11">
        <f t="shared" si="70"/>
        <v>43471.25</v>
      </c>
      <c r="T708" s="11">
        <f t="shared" si="71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66"/>
        <v>1.5861643835616439</v>
      </c>
      <c r="P709" s="7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11">
        <f t="shared" si="70"/>
        <v>43442.25</v>
      </c>
      <c r="T709" s="11">
        <f t="shared" si="71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66"/>
        <v>7.0705882352941174</v>
      </c>
      <c r="P710" s="7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11">
        <f t="shared" si="70"/>
        <v>42877.208333333328</v>
      </c>
      <c r="T710" s="11">
        <f t="shared" si="71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66"/>
        <v>1.4238775510204082</v>
      </c>
      <c r="P711" s="7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11">
        <f t="shared" si="70"/>
        <v>41018.208333333336</v>
      </c>
      <c r="T711" s="11">
        <f t="shared" si="71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66"/>
        <v>1.4786046511627906</v>
      </c>
      <c r="P712" s="7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11">
        <f t="shared" si="70"/>
        <v>43295.208333333328</v>
      </c>
      <c r="T712" s="11">
        <f t="shared" si="71"/>
        <v>43302.208333333328</v>
      </c>
    </row>
    <row r="713" spans="1:20" ht="31.5" hidden="1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66"/>
        <v>0.20322580645161289</v>
      </c>
      <c r="P713" s="7">
        <f t="shared" si="67"/>
        <v>90</v>
      </c>
      <c r="Q713" t="str">
        <f t="shared" si="68"/>
        <v>theater</v>
      </c>
      <c r="R713" t="str">
        <f t="shared" si="69"/>
        <v>plays</v>
      </c>
      <c r="S713" s="11">
        <f t="shared" si="70"/>
        <v>42393.25</v>
      </c>
      <c r="T713" s="11">
        <f t="shared" si="71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66"/>
        <v>18.40625</v>
      </c>
      <c r="P714" s="7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11">
        <f t="shared" si="70"/>
        <v>42559.208333333328</v>
      </c>
      <c r="T714" s="11">
        <f t="shared" si="71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66"/>
        <v>1.6194202898550725</v>
      </c>
      <c r="P715" s="7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11">
        <f t="shared" si="70"/>
        <v>42604.208333333328</v>
      </c>
      <c r="T715" s="11">
        <f t="shared" si="71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66"/>
        <v>4.7282077922077921</v>
      </c>
      <c r="P716" s="7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11">
        <f t="shared" si="70"/>
        <v>41870.208333333336</v>
      </c>
      <c r="T716" s="11">
        <f t="shared" si="71"/>
        <v>41871.208333333336</v>
      </c>
    </row>
    <row r="717" spans="1:20" hidden="1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66"/>
        <v>0.24466101694915254</v>
      </c>
      <c r="P717" s="7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11">
        <f t="shared" si="70"/>
        <v>40397.208333333336</v>
      </c>
      <c r="T717" s="11">
        <f t="shared" si="71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66"/>
        <v>5.1764999999999999</v>
      </c>
      <c r="P718" s="7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11">
        <f t="shared" si="70"/>
        <v>41465.208333333336</v>
      </c>
      <c r="T718" s="11">
        <f t="shared" si="71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66"/>
        <v>2.4764285714285714</v>
      </c>
      <c r="P719" s="7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11">
        <f t="shared" si="70"/>
        <v>40777.208333333336</v>
      </c>
      <c r="T719" s="11">
        <f t="shared" si="71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66"/>
        <v>1.0020481927710843</v>
      </c>
      <c r="P720" s="7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11">
        <f t="shared" si="70"/>
        <v>41442.208333333336</v>
      </c>
      <c r="T720" s="11">
        <f t="shared" si="71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66"/>
        <v>1.53</v>
      </c>
      <c r="P721" s="7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11">
        <f t="shared" si="70"/>
        <v>41058.208333333336</v>
      </c>
      <c r="T721" s="11">
        <f t="shared" si="71"/>
        <v>41069.208333333336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66"/>
        <v>0.37091954022988505</v>
      </c>
      <c r="P722" s="7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11">
        <f t="shared" si="70"/>
        <v>43152.25</v>
      </c>
      <c r="T722" s="11">
        <f t="shared" si="71"/>
        <v>43166.25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66"/>
        <v>4.3923948220064728E-2</v>
      </c>
      <c r="P723" s="7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11">
        <f t="shared" si="70"/>
        <v>43194.208333333328</v>
      </c>
      <c r="T723" s="11">
        <f t="shared" si="71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66"/>
        <v>1.5650721649484536</v>
      </c>
      <c r="P724" s="7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11">
        <f t="shared" si="70"/>
        <v>43045.25</v>
      </c>
      <c r="T724" s="11">
        <f t="shared" si="71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66"/>
        <v>2.704081632653061</v>
      </c>
      <c r="P725" s="7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11">
        <f t="shared" si="70"/>
        <v>42431.25</v>
      </c>
      <c r="T725" s="11">
        <f t="shared" si="71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66"/>
        <v>1.3405952380952382</v>
      </c>
      <c r="P726" s="7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11">
        <f t="shared" si="70"/>
        <v>41934.208333333336</v>
      </c>
      <c r="T726" s="11">
        <f t="shared" si="71"/>
        <v>41936.208333333336</v>
      </c>
    </row>
    <row r="727" spans="1:20" hidden="1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66"/>
        <v>0.50398033126293995</v>
      </c>
      <c r="P727" s="7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11">
        <f t="shared" si="70"/>
        <v>41958.25</v>
      </c>
      <c r="T727" s="11">
        <f t="shared" si="71"/>
        <v>41960.25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66"/>
        <v>0.88815837937384901</v>
      </c>
      <c r="P728" s="7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11">
        <f t="shared" si="70"/>
        <v>40476.208333333336</v>
      </c>
      <c r="T728" s="11">
        <f t="shared" si="71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66"/>
        <v>1.65</v>
      </c>
      <c r="P729" s="7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11">
        <f t="shared" si="70"/>
        <v>43485.25</v>
      </c>
      <c r="T729" s="11">
        <f t="shared" si="71"/>
        <v>43543.208333333328</v>
      </c>
    </row>
    <row r="730" spans="1:20" ht="31.5" hidden="1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66"/>
        <v>0.17499999999999999</v>
      </c>
      <c r="P730" s="7">
        <f t="shared" si="67"/>
        <v>73.5</v>
      </c>
      <c r="Q730" t="str">
        <f t="shared" si="68"/>
        <v>theater</v>
      </c>
      <c r="R730" t="str">
        <f t="shared" si="69"/>
        <v>plays</v>
      </c>
      <c r="S730" s="11">
        <f t="shared" si="70"/>
        <v>42515.208333333328</v>
      </c>
      <c r="T730" s="11">
        <f t="shared" si="71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66"/>
        <v>1.8566071428571429</v>
      </c>
      <c r="P731" s="7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11">
        <f t="shared" si="70"/>
        <v>41309.25</v>
      </c>
      <c r="T731" s="11">
        <f t="shared" si="71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66"/>
        <v>4.1266319444444441</v>
      </c>
      <c r="P732" s="7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11">
        <f t="shared" si="70"/>
        <v>42147.208333333328</v>
      </c>
      <c r="T732" s="11">
        <f t="shared" si="71"/>
        <v>42153.208333333328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66"/>
        <v>0.90249999999999997</v>
      </c>
      <c r="P733" s="7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11">
        <f t="shared" si="70"/>
        <v>42939.208333333328</v>
      </c>
      <c r="T733" s="11">
        <f t="shared" si="71"/>
        <v>42940.208333333328</v>
      </c>
    </row>
    <row r="734" spans="1:20" hidden="1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66"/>
        <v>0.91984615384615387</v>
      </c>
      <c r="P734" s="7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11">
        <f t="shared" si="70"/>
        <v>42816.208333333328</v>
      </c>
      <c r="T734" s="11">
        <f t="shared" si="71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66"/>
        <v>5.2700632911392402</v>
      </c>
      <c r="P735" s="7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11">
        <f t="shared" si="70"/>
        <v>41844.208333333336</v>
      </c>
      <c r="T735" s="11">
        <f t="shared" si="71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66"/>
        <v>3.1914285714285713</v>
      </c>
      <c r="P736" s="7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11">
        <f t="shared" si="70"/>
        <v>42763.25</v>
      </c>
      <c r="T736" s="11">
        <f t="shared" si="71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66"/>
        <v>3.5418867924528303</v>
      </c>
      <c r="P737" s="7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11">
        <f t="shared" si="70"/>
        <v>42459.208333333328</v>
      </c>
      <c r="T737" s="11">
        <f t="shared" si="71"/>
        <v>42466.208333333328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66"/>
        <v>0.32896103896103895</v>
      </c>
      <c r="P738" s="7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11">
        <f t="shared" si="70"/>
        <v>42055.25</v>
      </c>
      <c r="T738" s="11">
        <f t="shared" si="71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66"/>
        <v>1.358918918918919</v>
      </c>
      <c r="P739" s="7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11">
        <f t="shared" si="70"/>
        <v>42685.25</v>
      </c>
      <c r="T739" s="11">
        <f t="shared" si="71"/>
        <v>42697.25</v>
      </c>
    </row>
    <row r="740" spans="1:20" hidden="1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66"/>
        <v>2.0843373493975904E-2</v>
      </c>
      <c r="P740" s="7">
        <f t="shared" si="67"/>
        <v>103.8</v>
      </c>
      <c r="Q740" t="str">
        <f t="shared" si="68"/>
        <v>theater</v>
      </c>
      <c r="R740" t="str">
        <f t="shared" si="69"/>
        <v>plays</v>
      </c>
      <c r="S740" s="11">
        <f t="shared" si="70"/>
        <v>41959.25</v>
      </c>
      <c r="T740" s="11">
        <f t="shared" si="71"/>
        <v>41981.25</v>
      </c>
    </row>
    <row r="741" spans="1:20" hidden="1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66"/>
        <v>0.61</v>
      </c>
      <c r="P741" s="7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11">
        <f t="shared" si="70"/>
        <v>41089.208333333336</v>
      </c>
      <c r="T741" s="11">
        <f t="shared" si="71"/>
        <v>41090.208333333336</v>
      </c>
    </row>
    <row r="742" spans="1:20" hidden="1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66"/>
        <v>0.30037735849056602</v>
      </c>
      <c r="P742" s="7">
        <f t="shared" si="67"/>
        <v>99.5</v>
      </c>
      <c r="Q742" t="str">
        <f t="shared" si="68"/>
        <v>theater</v>
      </c>
      <c r="R742" t="str">
        <f t="shared" si="69"/>
        <v>plays</v>
      </c>
      <c r="S742" s="11">
        <f t="shared" si="70"/>
        <v>42769.25</v>
      </c>
      <c r="T742" s="11">
        <f t="shared" si="71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66"/>
        <v>11.791666666666666</v>
      </c>
      <c r="P743" s="7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11">
        <f t="shared" si="70"/>
        <v>40321.208333333336</v>
      </c>
      <c r="T743" s="11">
        <f t="shared" si="71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66"/>
        <v>11.260833333333334</v>
      </c>
      <c r="P744" s="7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11">
        <f t="shared" si="70"/>
        <v>40197.25</v>
      </c>
      <c r="T744" s="11">
        <f t="shared" si="71"/>
        <v>40239.25</v>
      </c>
    </row>
    <row r="745" spans="1:20" ht="31.5" hidden="1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66"/>
        <v>0.12923076923076923</v>
      </c>
      <c r="P745" s="7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11">
        <f t="shared" si="70"/>
        <v>42298.208333333328</v>
      </c>
      <c r="T745" s="11">
        <f t="shared" si="71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66"/>
        <v>7.12</v>
      </c>
      <c r="P746" s="7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11">
        <f t="shared" si="70"/>
        <v>43322.208333333328</v>
      </c>
      <c r="T746" s="11">
        <f t="shared" si="71"/>
        <v>43324.208333333328</v>
      </c>
    </row>
    <row r="747" spans="1:20" ht="31.5" hidden="1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66"/>
        <v>0.30304347826086958</v>
      </c>
      <c r="P747" s="7">
        <f t="shared" si="67"/>
        <v>61.5</v>
      </c>
      <c r="Q747" t="str">
        <f t="shared" si="68"/>
        <v>technology</v>
      </c>
      <c r="R747" t="str">
        <f t="shared" si="69"/>
        <v>wearables</v>
      </c>
      <c r="S747" s="11">
        <f t="shared" si="70"/>
        <v>40328.208333333336</v>
      </c>
      <c r="T747" s="11">
        <f t="shared" si="71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66"/>
        <v>2.1250896057347672</v>
      </c>
      <c r="P748" s="7">
        <f t="shared" si="67"/>
        <v>35</v>
      </c>
      <c r="Q748" t="str">
        <f t="shared" si="68"/>
        <v>technology</v>
      </c>
      <c r="R748" t="str">
        <f t="shared" si="69"/>
        <v>web</v>
      </c>
      <c r="S748" s="11">
        <f t="shared" si="70"/>
        <v>40825.208333333336</v>
      </c>
      <c r="T748" s="11">
        <f t="shared" si="71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66"/>
        <v>2.2885714285714287</v>
      </c>
      <c r="P749" s="7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11">
        <f t="shared" si="70"/>
        <v>40423.208333333336</v>
      </c>
      <c r="T749" s="11">
        <f t="shared" si="71"/>
        <v>40434.208333333336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66"/>
        <v>0.34959979476654696</v>
      </c>
      <c r="P750" s="7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11">
        <f t="shared" si="70"/>
        <v>40238.25</v>
      </c>
      <c r="T750" s="11">
        <f t="shared" si="71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66"/>
        <v>1.5729069767441861</v>
      </c>
      <c r="P751" s="7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11">
        <f t="shared" si="70"/>
        <v>41920.208333333336</v>
      </c>
      <c r="T751" s="11">
        <f t="shared" si="71"/>
        <v>41932.208333333336</v>
      </c>
    </row>
    <row r="752" spans="1:20" hidden="1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66"/>
        <v>0.01</v>
      </c>
      <c r="P752" s="7">
        <f t="shared" si="67"/>
        <v>1</v>
      </c>
      <c r="Q752" t="str">
        <f t="shared" si="68"/>
        <v>music</v>
      </c>
      <c r="R752" t="str">
        <f t="shared" si="69"/>
        <v>electric music</v>
      </c>
      <c r="S752" s="11">
        <f t="shared" si="70"/>
        <v>40360.208333333336</v>
      </c>
      <c r="T752" s="11">
        <f t="shared" si="71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66"/>
        <v>2.3230555555555554</v>
      </c>
      <c r="P753" s="7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11">
        <f t="shared" si="70"/>
        <v>42446.208333333328</v>
      </c>
      <c r="T753" s="11">
        <f t="shared" si="71"/>
        <v>42461.208333333328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66"/>
        <v>0.92448275862068963</v>
      </c>
      <c r="P754" s="7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11">
        <f t="shared" si="70"/>
        <v>40395.208333333336</v>
      </c>
      <c r="T754" s="11">
        <f t="shared" si="71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66"/>
        <v>2.5670212765957445</v>
      </c>
      <c r="P755" s="7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11">
        <f t="shared" si="70"/>
        <v>40321.208333333336</v>
      </c>
      <c r="T755" s="11">
        <f t="shared" si="71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66"/>
        <v>1.6847017045454546</v>
      </c>
      <c r="P756" s="7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11">
        <f t="shared" si="70"/>
        <v>41210.208333333336</v>
      </c>
      <c r="T756" s="11">
        <f t="shared" si="71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66"/>
        <v>1.6657777777777778</v>
      </c>
      <c r="P757" s="7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11">
        <f t="shared" si="70"/>
        <v>43096.25</v>
      </c>
      <c r="T757" s="11">
        <f t="shared" si="71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66"/>
        <v>7.7207692307692311</v>
      </c>
      <c r="P758" s="7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11">
        <f t="shared" si="70"/>
        <v>42024.25</v>
      </c>
      <c r="T758" s="11">
        <f t="shared" si="71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66"/>
        <v>4.0685714285714285</v>
      </c>
      <c r="P759" s="7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11">
        <f t="shared" si="70"/>
        <v>40675.208333333336</v>
      </c>
      <c r="T759" s="11">
        <f t="shared" si="71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66"/>
        <v>5.6420608108108112</v>
      </c>
      <c r="P760" s="7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11">
        <f t="shared" si="70"/>
        <v>41936.208333333336</v>
      </c>
      <c r="T760" s="11">
        <f t="shared" si="71"/>
        <v>41945.208333333336</v>
      </c>
    </row>
    <row r="761" spans="1:20" ht="31.5" hidden="1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66"/>
        <v>0.6842686567164179</v>
      </c>
      <c r="P761" s="7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11">
        <f t="shared" si="70"/>
        <v>43136.25</v>
      </c>
      <c r="T761" s="11">
        <f t="shared" si="71"/>
        <v>43166.25</v>
      </c>
    </row>
    <row r="762" spans="1:20" hidden="1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66"/>
        <v>0.34351966873706002</v>
      </c>
      <c r="P762" s="7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11">
        <f t="shared" si="70"/>
        <v>43678.208333333328</v>
      </c>
      <c r="T762" s="11">
        <f t="shared" si="71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66"/>
        <v>6.5545454545454547</v>
      </c>
      <c r="P763" s="7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11">
        <f t="shared" si="70"/>
        <v>42938.208333333328</v>
      </c>
      <c r="T763" s="11">
        <f t="shared" si="71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66"/>
        <v>1.7725714285714285</v>
      </c>
      <c r="P764" s="7">
        <f t="shared" si="67"/>
        <v>62.04</v>
      </c>
      <c r="Q764" t="str">
        <f t="shared" si="68"/>
        <v>music</v>
      </c>
      <c r="R764" t="str">
        <f t="shared" si="69"/>
        <v>jazz</v>
      </c>
      <c r="S764" s="11">
        <f t="shared" si="70"/>
        <v>41241.25</v>
      </c>
      <c r="T764" s="11">
        <f t="shared" si="71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66"/>
        <v>1.1317857142857144</v>
      </c>
      <c r="P765" s="7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11">
        <f t="shared" si="70"/>
        <v>41037.208333333336</v>
      </c>
      <c r="T765" s="11">
        <f t="shared" si="71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66"/>
        <v>7.2818181818181822</v>
      </c>
      <c r="P766" s="7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11">
        <f t="shared" si="70"/>
        <v>40676.208333333336</v>
      </c>
      <c r="T766" s="11">
        <f t="shared" si="71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66"/>
        <v>2.0833333333333335</v>
      </c>
      <c r="P767" s="7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11">
        <f t="shared" si="70"/>
        <v>42840.208333333328</v>
      </c>
      <c r="T767" s="11">
        <f t="shared" si="71"/>
        <v>42865.208333333328</v>
      </c>
    </row>
    <row r="768" spans="1:20" ht="31.5" hidden="1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66"/>
        <v>0.31171232876712329</v>
      </c>
      <c r="P768" s="7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11">
        <f t="shared" si="70"/>
        <v>43362.208333333328</v>
      </c>
      <c r="T768" s="11">
        <f t="shared" si="71"/>
        <v>43363.208333333328</v>
      </c>
    </row>
    <row r="769" spans="1:20" hidden="1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66"/>
        <v>0.56967078189300413</v>
      </c>
      <c r="P769" s="7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11">
        <f t="shared" si="70"/>
        <v>42283.208333333328</v>
      </c>
      <c r="T769" s="11">
        <f t="shared" si="71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66"/>
        <v>2.31</v>
      </c>
      <c r="P770" s="7">
        <f t="shared" si="67"/>
        <v>73.92</v>
      </c>
      <c r="Q770" t="str">
        <f t="shared" si="68"/>
        <v>theater</v>
      </c>
      <c r="R770" t="str">
        <f t="shared" si="69"/>
        <v>plays</v>
      </c>
      <c r="S770" s="11">
        <f t="shared" si="70"/>
        <v>41619.25</v>
      </c>
      <c r="T770" s="11">
        <f t="shared" si="71"/>
        <v>41634.25</v>
      </c>
    </row>
    <row r="771" spans="1:20" hidden="1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72">(E771/D771)</f>
        <v>0.86867834394904464</v>
      </c>
      <c r="P771" s="7">
        <f t="shared" ref="P771:P834" si="73">IF(G771&gt;0,E771/G771,"NA")</f>
        <v>31.995894428152493</v>
      </c>
      <c r="Q771" t="str">
        <f t="shared" ref="Q771:Q834" si="74">LEFT(N771,SEARCH("/",N771)-1)</f>
        <v>games</v>
      </c>
      <c r="R771" t="str">
        <f t="shared" ref="R771:R834" si="75">RIGHT(N771,LEN(N771)-SEARCH("/",N771))</f>
        <v>video games</v>
      </c>
      <c r="S771" s="11">
        <f t="shared" ref="S771:S834" si="76">(((J771/60)/60)/24)+DATE(1970,1,1)</f>
        <v>41501.208333333336</v>
      </c>
      <c r="T771" s="11">
        <f t="shared" ref="T771:T834" si="77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72"/>
        <v>2.7074418604651163</v>
      </c>
      <c r="P772" s="7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11">
        <f t="shared" si="76"/>
        <v>41743.208333333336</v>
      </c>
      <c r="T772" s="11">
        <f t="shared" si="77"/>
        <v>41750.208333333336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2"/>
        <v>0.49446428571428569</v>
      </c>
      <c r="P773" s="7">
        <f t="shared" si="73"/>
        <v>106.5</v>
      </c>
      <c r="Q773" t="str">
        <f t="shared" si="74"/>
        <v>theater</v>
      </c>
      <c r="R773" t="str">
        <f t="shared" si="75"/>
        <v>plays</v>
      </c>
      <c r="S773" s="11">
        <f t="shared" si="76"/>
        <v>43491.25</v>
      </c>
      <c r="T773" s="11">
        <f t="shared" si="77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2"/>
        <v>1.1335962566844919</v>
      </c>
      <c r="P774" s="7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11">
        <f t="shared" si="76"/>
        <v>43505.25</v>
      </c>
      <c r="T774" s="11">
        <f t="shared" si="77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2"/>
        <v>1.9055555555555554</v>
      </c>
      <c r="P775" s="7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11">
        <f t="shared" si="76"/>
        <v>42838.208333333328</v>
      </c>
      <c r="T775" s="11">
        <f t="shared" si="77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2"/>
        <v>1.355</v>
      </c>
      <c r="P776" s="7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11">
        <f t="shared" si="76"/>
        <v>42513.208333333328</v>
      </c>
      <c r="T776" s="11">
        <f t="shared" si="77"/>
        <v>42554.208333333328</v>
      </c>
    </row>
    <row r="777" spans="1:20" ht="31.5" hidden="1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2"/>
        <v>0.10297872340425532</v>
      </c>
      <c r="P777" s="7">
        <f t="shared" si="73"/>
        <v>96.8</v>
      </c>
      <c r="Q777" t="str">
        <f t="shared" si="74"/>
        <v>music</v>
      </c>
      <c r="R777" t="str">
        <f t="shared" si="75"/>
        <v>rock</v>
      </c>
      <c r="S777" s="11">
        <f t="shared" si="76"/>
        <v>41949.25</v>
      </c>
      <c r="T777" s="11">
        <f t="shared" si="77"/>
        <v>41959.25</v>
      </c>
    </row>
    <row r="778" spans="1:20" hidden="1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2"/>
        <v>0.65544223826714798</v>
      </c>
      <c r="P778" s="7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11">
        <f t="shared" si="76"/>
        <v>43650.208333333328</v>
      </c>
      <c r="T778" s="11">
        <f t="shared" si="77"/>
        <v>43668.208333333328</v>
      </c>
    </row>
    <row r="779" spans="1:20" hidden="1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2"/>
        <v>0.49026652452025588</v>
      </c>
      <c r="P779" s="7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11">
        <f t="shared" si="76"/>
        <v>40809.208333333336</v>
      </c>
      <c r="T779" s="11">
        <f t="shared" si="77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2"/>
        <v>7.8792307692307695</v>
      </c>
      <c r="P780" s="7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11">
        <f t="shared" si="76"/>
        <v>40768.208333333336</v>
      </c>
      <c r="T780" s="11">
        <f t="shared" si="77"/>
        <v>40773.208333333336</v>
      </c>
    </row>
    <row r="781" spans="1:20" hidden="1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2"/>
        <v>0.80306347746090156</v>
      </c>
      <c r="P781" s="7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11">
        <f t="shared" si="76"/>
        <v>42230.208333333328</v>
      </c>
      <c r="T781" s="11">
        <f t="shared" si="77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2"/>
        <v>1.0629411764705883</v>
      </c>
      <c r="P782" s="7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11">
        <f t="shared" si="76"/>
        <v>42573.208333333328</v>
      </c>
      <c r="T782" s="11">
        <f t="shared" si="77"/>
        <v>42592.208333333328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2"/>
        <v>0.50735632183908042</v>
      </c>
      <c r="P783" s="7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11">
        <f t="shared" si="76"/>
        <v>40482.208333333336</v>
      </c>
      <c r="T783" s="11">
        <f t="shared" si="77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2"/>
        <v>2.153137254901961</v>
      </c>
      <c r="P784" s="7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11">
        <f t="shared" si="76"/>
        <v>40603.25</v>
      </c>
      <c r="T784" s="11">
        <f t="shared" si="77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2"/>
        <v>1.4122972972972974</v>
      </c>
      <c r="P785" s="7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11">
        <f t="shared" si="76"/>
        <v>41625.25</v>
      </c>
      <c r="T785" s="11">
        <f t="shared" si="77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2"/>
        <v>1.1533745781777278</v>
      </c>
      <c r="P786" s="7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11">
        <f t="shared" si="76"/>
        <v>42435.25</v>
      </c>
      <c r="T786" s="11">
        <f t="shared" si="77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2"/>
        <v>1.9311940298507462</v>
      </c>
      <c r="P787" s="7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11">
        <f t="shared" si="76"/>
        <v>43582.208333333328</v>
      </c>
      <c r="T787" s="11">
        <f t="shared" si="77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2"/>
        <v>7.2973333333333334</v>
      </c>
      <c r="P788" s="7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11">
        <f t="shared" si="76"/>
        <v>43186.208333333328</v>
      </c>
      <c r="T788" s="11">
        <f t="shared" si="77"/>
        <v>43193.208333333328</v>
      </c>
    </row>
    <row r="789" spans="1:20" hidden="1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2"/>
        <v>0.99663398692810456</v>
      </c>
      <c r="P789" s="7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11">
        <f t="shared" si="76"/>
        <v>40684.208333333336</v>
      </c>
      <c r="T789" s="11">
        <f t="shared" si="77"/>
        <v>40693.208333333336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2"/>
        <v>0.88166666666666671</v>
      </c>
      <c r="P790" s="7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11">
        <f t="shared" si="76"/>
        <v>41202.208333333336</v>
      </c>
      <c r="T790" s="11">
        <f t="shared" si="77"/>
        <v>41223.25</v>
      </c>
    </row>
    <row r="791" spans="1:20" hidden="1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2"/>
        <v>0.37233333333333335</v>
      </c>
      <c r="P791" s="7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11">
        <f t="shared" si="76"/>
        <v>41786.208333333336</v>
      </c>
      <c r="T791" s="11">
        <f t="shared" si="77"/>
        <v>41823.208333333336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2"/>
        <v>0.30540075309306081</v>
      </c>
      <c r="P792" s="7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11">
        <f t="shared" si="76"/>
        <v>40223.25</v>
      </c>
      <c r="T792" s="11">
        <f t="shared" si="77"/>
        <v>40229.25</v>
      </c>
    </row>
    <row r="793" spans="1:20" hidden="1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2"/>
        <v>0.25714285714285712</v>
      </c>
      <c r="P793" s="7">
        <f t="shared" si="73"/>
        <v>90</v>
      </c>
      <c r="Q793" t="str">
        <f t="shared" si="74"/>
        <v>food</v>
      </c>
      <c r="R793" t="str">
        <f t="shared" si="75"/>
        <v>food trucks</v>
      </c>
      <c r="S793" s="11">
        <f t="shared" si="76"/>
        <v>42715.25</v>
      </c>
      <c r="T793" s="11">
        <f t="shared" si="77"/>
        <v>42731.25</v>
      </c>
    </row>
    <row r="794" spans="1:20" hidden="1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2"/>
        <v>0.34</v>
      </c>
      <c r="P794" s="7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11">
        <f t="shared" si="76"/>
        <v>41451.208333333336</v>
      </c>
      <c r="T794" s="11">
        <f t="shared" si="77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2"/>
        <v>11.859090909090909</v>
      </c>
      <c r="P795" s="7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11">
        <f t="shared" si="76"/>
        <v>41450.208333333336</v>
      </c>
      <c r="T795" s="11">
        <f t="shared" si="77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2"/>
        <v>1.2539393939393939</v>
      </c>
      <c r="P796" s="7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11">
        <f t="shared" si="76"/>
        <v>43091.25</v>
      </c>
      <c r="T796" s="11">
        <f t="shared" si="77"/>
        <v>43103.25</v>
      </c>
    </row>
    <row r="797" spans="1:20" ht="31.5" hidden="1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2"/>
        <v>0.14394366197183098</v>
      </c>
      <c r="P797" s="7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11">
        <f t="shared" si="76"/>
        <v>42675.208333333328</v>
      </c>
      <c r="T797" s="11">
        <f t="shared" si="77"/>
        <v>42678.208333333328</v>
      </c>
    </row>
    <row r="798" spans="1:20" hidden="1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2"/>
        <v>0.54807692307692313</v>
      </c>
      <c r="P798" s="7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11">
        <f t="shared" si="76"/>
        <v>41859.208333333336</v>
      </c>
      <c r="T798" s="11">
        <f t="shared" si="77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2"/>
        <v>1.0963157894736841</v>
      </c>
      <c r="P799" s="7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11">
        <f t="shared" si="76"/>
        <v>43464.25</v>
      </c>
      <c r="T799" s="11">
        <f t="shared" si="77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2"/>
        <v>1.8847058823529412</v>
      </c>
      <c r="P800" s="7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11">
        <f t="shared" si="76"/>
        <v>41060.208333333336</v>
      </c>
      <c r="T800" s="11">
        <f t="shared" si="77"/>
        <v>41088.208333333336</v>
      </c>
    </row>
    <row r="801" spans="1:20" hidden="1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2"/>
        <v>0.87008284023668636</v>
      </c>
      <c r="P801" s="7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11">
        <f t="shared" si="76"/>
        <v>42399.25</v>
      </c>
      <c r="T801" s="11">
        <f t="shared" si="77"/>
        <v>42403.25</v>
      </c>
    </row>
    <row r="802" spans="1:20" hidden="1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2"/>
        <v>0.01</v>
      </c>
      <c r="P802" s="7">
        <f t="shared" si="73"/>
        <v>1</v>
      </c>
      <c r="Q802" t="str">
        <f t="shared" si="74"/>
        <v>music</v>
      </c>
      <c r="R802" t="str">
        <f t="shared" si="75"/>
        <v>rock</v>
      </c>
      <c r="S802" s="11">
        <f t="shared" si="76"/>
        <v>42167.208333333328</v>
      </c>
      <c r="T802" s="11">
        <f t="shared" si="77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2"/>
        <v>2.0291304347826089</v>
      </c>
      <c r="P803" s="7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11">
        <f t="shared" si="76"/>
        <v>43830.25</v>
      </c>
      <c r="T803" s="11">
        <f t="shared" si="77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2"/>
        <v>1.9703225806451612</v>
      </c>
      <c r="P804" s="7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11">
        <f t="shared" si="76"/>
        <v>43650.208333333328</v>
      </c>
      <c r="T804" s="11">
        <f t="shared" si="77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2"/>
        <v>1.07</v>
      </c>
      <c r="P805" s="7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11">
        <f t="shared" si="76"/>
        <v>43492.25</v>
      </c>
      <c r="T805" s="11">
        <f t="shared" si="77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2"/>
        <v>2.6873076923076922</v>
      </c>
      <c r="P806" s="7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11">
        <f t="shared" si="76"/>
        <v>43102.25</v>
      </c>
      <c r="T806" s="11">
        <f t="shared" si="77"/>
        <v>43122.25</v>
      </c>
    </row>
    <row r="807" spans="1:20" ht="31.5" hidden="1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2"/>
        <v>0.50845360824742269</v>
      </c>
      <c r="P807" s="7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11">
        <f t="shared" si="76"/>
        <v>41958.25</v>
      </c>
      <c r="T807" s="11">
        <f t="shared" si="77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2"/>
        <v>11.802857142857142</v>
      </c>
      <c r="P808" s="7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11">
        <f t="shared" si="76"/>
        <v>40973.25</v>
      </c>
      <c r="T808" s="11">
        <f t="shared" si="77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2"/>
        <v>2.64</v>
      </c>
      <c r="P809" s="7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11">
        <f t="shared" si="76"/>
        <v>43753.208333333328</v>
      </c>
      <c r="T809" s="11">
        <f t="shared" si="77"/>
        <v>43797.25</v>
      </c>
    </row>
    <row r="810" spans="1:20" hidden="1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2"/>
        <v>0.30442307692307691</v>
      </c>
      <c r="P810" s="7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11">
        <f t="shared" si="76"/>
        <v>42507.208333333328</v>
      </c>
      <c r="T810" s="11">
        <f t="shared" si="77"/>
        <v>42524.208333333328</v>
      </c>
    </row>
    <row r="811" spans="1:20" hidden="1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2"/>
        <v>0.62880681818181816</v>
      </c>
      <c r="P811" s="7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11">
        <f t="shared" si="76"/>
        <v>41135.208333333336</v>
      </c>
      <c r="T811" s="11">
        <f t="shared" si="77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2"/>
        <v>1.9312499999999999</v>
      </c>
      <c r="P812" s="7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11">
        <f t="shared" si="76"/>
        <v>43067.25</v>
      </c>
      <c r="T812" s="11">
        <f t="shared" si="77"/>
        <v>43077.25</v>
      </c>
    </row>
    <row r="813" spans="1:20" hidden="1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2"/>
        <v>0.77102702702702708</v>
      </c>
      <c r="P813" s="7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11">
        <f t="shared" si="76"/>
        <v>42378.25</v>
      </c>
      <c r="T813" s="11">
        <f t="shared" si="77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2"/>
        <v>2.2552763819095478</v>
      </c>
      <c r="P814" s="7">
        <f t="shared" si="73"/>
        <v>48</v>
      </c>
      <c r="Q814" t="str">
        <f t="shared" si="74"/>
        <v>publishing</v>
      </c>
      <c r="R814" t="str">
        <f t="shared" si="75"/>
        <v>nonfiction</v>
      </c>
      <c r="S814" s="11">
        <f t="shared" si="76"/>
        <v>43206.208333333328</v>
      </c>
      <c r="T814" s="11">
        <f t="shared" si="77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2"/>
        <v>2.3940625</v>
      </c>
      <c r="P815" s="7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11">
        <f t="shared" si="76"/>
        <v>41148.208333333336</v>
      </c>
      <c r="T815" s="11">
        <f t="shared" si="77"/>
        <v>41158.208333333336</v>
      </c>
    </row>
    <row r="816" spans="1:20" hidden="1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2"/>
        <v>0.921875</v>
      </c>
      <c r="P816" s="7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11">
        <f t="shared" si="76"/>
        <v>42517.208333333328</v>
      </c>
      <c r="T816" s="11">
        <f t="shared" si="77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2"/>
        <v>1.3023333333333333</v>
      </c>
      <c r="P817" s="7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11">
        <f t="shared" si="76"/>
        <v>43068.25</v>
      </c>
      <c r="T817" s="11">
        <f t="shared" si="77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2"/>
        <v>6.1521739130434785</v>
      </c>
      <c r="P818" s="7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11">
        <f t="shared" si="76"/>
        <v>41680.25</v>
      </c>
      <c r="T818" s="11">
        <f t="shared" si="77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2"/>
        <v>3.687953216374269</v>
      </c>
      <c r="P819" s="7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11">
        <f t="shared" si="76"/>
        <v>43589.208333333328</v>
      </c>
      <c r="T819" s="11">
        <f t="shared" si="77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2"/>
        <v>10.948571428571428</v>
      </c>
      <c r="P820" s="7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11">
        <f t="shared" si="76"/>
        <v>43486.25</v>
      </c>
      <c r="T820" s="11">
        <f t="shared" si="77"/>
        <v>43499.25</v>
      </c>
    </row>
    <row r="821" spans="1:20" ht="31.5" hidden="1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2"/>
        <v>0.50662921348314605</v>
      </c>
      <c r="P821" s="7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11">
        <f t="shared" si="76"/>
        <v>41237.25</v>
      </c>
      <c r="T821" s="11">
        <f t="shared" si="77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2"/>
        <v>8.0060000000000002</v>
      </c>
      <c r="P822" s="7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11">
        <f t="shared" si="76"/>
        <v>43310.208333333328</v>
      </c>
      <c r="T822" s="11">
        <f t="shared" si="77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2"/>
        <v>2.9128571428571428</v>
      </c>
      <c r="P823" s="7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11">
        <f t="shared" si="76"/>
        <v>42794.25</v>
      </c>
      <c r="T823" s="11">
        <f t="shared" si="77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2"/>
        <v>3.4996666666666667</v>
      </c>
      <c r="P824" s="7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11">
        <f t="shared" si="76"/>
        <v>41698.25</v>
      </c>
      <c r="T824" s="11">
        <f t="shared" si="77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2"/>
        <v>3.5707317073170732</v>
      </c>
      <c r="P825" s="7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11">
        <f t="shared" si="76"/>
        <v>41892.208333333336</v>
      </c>
      <c r="T825" s="11">
        <f t="shared" si="77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2"/>
        <v>1.2648941176470587</v>
      </c>
      <c r="P826" s="7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11">
        <f t="shared" si="76"/>
        <v>40348.208333333336</v>
      </c>
      <c r="T826" s="11">
        <f t="shared" si="77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2"/>
        <v>3.875</v>
      </c>
      <c r="P827" s="7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11">
        <f t="shared" si="76"/>
        <v>42941.208333333328</v>
      </c>
      <c r="T827" s="11">
        <f t="shared" si="77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2"/>
        <v>4.5703571428571426</v>
      </c>
      <c r="P828" s="7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11">
        <f t="shared" si="76"/>
        <v>40525.25</v>
      </c>
      <c r="T828" s="11">
        <f t="shared" si="77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2"/>
        <v>2.6669565217391304</v>
      </c>
      <c r="P829" s="7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11">
        <f t="shared" si="76"/>
        <v>40666.208333333336</v>
      </c>
      <c r="T829" s="11">
        <f t="shared" si="77"/>
        <v>40678.208333333336</v>
      </c>
    </row>
    <row r="830" spans="1:20" ht="31.5" hidden="1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2"/>
        <v>0.69</v>
      </c>
      <c r="P830" s="7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11">
        <f t="shared" si="76"/>
        <v>43340.208333333328</v>
      </c>
      <c r="T830" s="11">
        <f t="shared" si="77"/>
        <v>43365.208333333328</v>
      </c>
    </row>
    <row r="831" spans="1:20" hidden="1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2"/>
        <v>0.51343749999999999</v>
      </c>
      <c r="P831" s="7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11">
        <f t="shared" si="76"/>
        <v>42164.208333333328</v>
      </c>
      <c r="T831" s="11">
        <f t="shared" si="77"/>
        <v>42179.208333333328</v>
      </c>
    </row>
    <row r="832" spans="1:20" ht="31.5" hidden="1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2"/>
        <v>1.1710526315789473E-2</v>
      </c>
      <c r="P832" s="7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11">
        <f t="shared" si="76"/>
        <v>43103.25</v>
      </c>
      <c r="T832" s="11">
        <f t="shared" si="77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2"/>
        <v>1.089773429454171</v>
      </c>
      <c r="P833" s="7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11">
        <f t="shared" si="76"/>
        <v>40994.208333333336</v>
      </c>
      <c r="T833" s="11">
        <f t="shared" si="77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72"/>
        <v>3.1517592592592591</v>
      </c>
      <c r="P834" s="7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11">
        <f t="shared" si="76"/>
        <v>42299.208333333328</v>
      </c>
      <c r="T834" s="11">
        <f t="shared" si="77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78">(E835/D835)</f>
        <v>1.5769117647058823</v>
      </c>
      <c r="P835" s="7">
        <f t="shared" ref="P835:P898" si="79">IF(G835&gt;0,E835/G835,"NA")</f>
        <v>64.987878787878785</v>
      </c>
      <c r="Q835" t="str">
        <f t="shared" ref="Q835:Q898" si="80">LEFT(N835,SEARCH("/",N835)-1)</f>
        <v>publishing</v>
      </c>
      <c r="R835" t="str">
        <f t="shared" ref="R835:R898" si="81">RIGHT(N835,LEN(N835)-SEARCH("/",N835))</f>
        <v>translations</v>
      </c>
      <c r="S835" s="11">
        <f t="shared" ref="S835:S898" si="82">(((J835/60)/60)/24)+DATE(1970,1,1)</f>
        <v>40588.25</v>
      </c>
      <c r="T835" s="11">
        <f t="shared" ref="T835:T898" si="83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78"/>
        <v>1.5380821917808218</v>
      </c>
      <c r="P836" s="7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11">
        <f t="shared" si="82"/>
        <v>41448.208333333336</v>
      </c>
      <c r="T836" s="11">
        <f t="shared" si="83"/>
        <v>41454.208333333336</v>
      </c>
    </row>
    <row r="837" spans="1:20" hidden="1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78"/>
        <v>0.89738979118329465</v>
      </c>
      <c r="P837" s="7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11">
        <f t="shared" si="82"/>
        <v>42063.25</v>
      </c>
      <c r="T837" s="11">
        <f t="shared" si="83"/>
        <v>42069.25</v>
      </c>
    </row>
    <row r="838" spans="1:20" hidden="1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78"/>
        <v>0.75135802469135804</v>
      </c>
      <c r="P838" s="7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11">
        <f t="shared" si="82"/>
        <v>40214.25</v>
      </c>
      <c r="T838" s="11">
        <f t="shared" si="83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78"/>
        <v>8.5288135593220336</v>
      </c>
      <c r="P839" s="7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11">
        <f t="shared" si="82"/>
        <v>40629.208333333336</v>
      </c>
      <c r="T839" s="11">
        <f t="shared" si="83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78"/>
        <v>1.3890625000000001</v>
      </c>
      <c r="P840" s="7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11">
        <f t="shared" si="82"/>
        <v>43370.208333333328</v>
      </c>
      <c r="T840" s="11">
        <f t="shared" si="83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78"/>
        <v>1.9018181818181819</v>
      </c>
      <c r="P841" s="7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11">
        <f t="shared" si="82"/>
        <v>41715.208333333336</v>
      </c>
      <c r="T841" s="11">
        <f t="shared" si="83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78"/>
        <v>1.0024333619948409</v>
      </c>
      <c r="P842" s="7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11">
        <f t="shared" si="82"/>
        <v>41836.208333333336</v>
      </c>
      <c r="T842" s="11">
        <f t="shared" si="83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78"/>
        <v>1.4275824175824177</v>
      </c>
      <c r="P843" s="7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11">
        <f t="shared" si="82"/>
        <v>42419.25</v>
      </c>
      <c r="T843" s="11">
        <f t="shared" si="83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78"/>
        <v>5.6313333333333331</v>
      </c>
      <c r="P844" s="7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11">
        <f t="shared" si="82"/>
        <v>43266.208333333328</v>
      </c>
      <c r="T844" s="11">
        <f t="shared" si="83"/>
        <v>43269.208333333328</v>
      </c>
    </row>
    <row r="845" spans="1:20" ht="31.5" hidden="1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78"/>
        <v>0.30715909090909088</v>
      </c>
      <c r="P845" s="7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11">
        <f t="shared" si="82"/>
        <v>43338.208333333328</v>
      </c>
      <c r="T845" s="11">
        <f t="shared" si="83"/>
        <v>43344.208333333328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78"/>
        <v>0.99397727272727276</v>
      </c>
      <c r="P846" s="7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11">
        <f t="shared" si="82"/>
        <v>40930.25</v>
      </c>
      <c r="T846" s="11">
        <f t="shared" si="83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78"/>
        <v>1.9754935622317598</v>
      </c>
      <c r="P847" s="7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11">
        <f t="shared" si="82"/>
        <v>43235.208333333328</v>
      </c>
      <c r="T847" s="11">
        <f t="shared" si="83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8"/>
        <v>5.085</v>
      </c>
      <c r="P848" s="7">
        <f t="shared" si="79"/>
        <v>105.9375</v>
      </c>
      <c r="Q848" t="str">
        <f t="shared" si="80"/>
        <v>technology</v>
      </c>
      <c r="R848" t="str">
        <f t="shared" si="81"/>
        <v>web</v>
      </c>
      <c r="S848" s="11">
        <f t="shared" si="82"/>
        <v>43302.208333333328</v>
      </c>
      <c r="T848" s="11">
        <f t="shared" si="83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78"/>
        <v>2.3774468085106384</v>
      </c>
      <c r="P849" s="7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11">
        <f t="shared" si="82"/>
        <v>43107.25</v>
      </c>
      <c r="T849" s="11">
        <f t="shared" si="83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78"/>
        <v>3.3846875000000001</v>
      </c>
      <c r="P850" s="7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11">
        <f t="shared" si="82"/>
        <v>40341.208333333336</v>
      </c>
      <c r="T850" s="11">
        <f t="shared" si="83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78"/>
        <v>1.3308955223880596</v>
      </c>
      <c r="P851" s="7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11">
        <f t="shared" si="82"/>
        <v>40948.25</v>
      </c>
      <c r="T851" s="11">
        <f t="shared" si="83"/>
        <v>40951.25</v>
      </c>
    </row>
    <row r="852" spans="1:20" hidden="1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78"/>
        <v>0.01</v>
      </c>
      <c r="P852" s="7">
        <f t="shared" si="79"/>
        <v>1</v>
      </c>
      <c r="Q852" t="str">
        <f t="shared" si="80"/>
        <v>music</v>
      </c>
      <c r="R852" t="str">
        <f t="shared" si="81"/>
        <v>rock</v>
      </c>
      <c r="S852" s="11">
        <f t="shared" si="82"/>
        <v>40866.25</v>
      </c>
      <c r="T852" s="11">
        <f t="shared" si="83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78"/>
        <v>2.0779999999999998</v>
      </c>
      <c r="P853" s="7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11">
        <f t="shared" si="82"/>
        <v>41031.208333333336</v>
      </c>
      <c r="T853" s="11">
        <f t="shared" si="83"/>
        <v>41064.208333333336</v>
      </c>
    </row>
    <row r="854" spans="1:20" hidden="1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78"/>
        <v>0.51122448979591839</v>
      </c>
      <c r="P854" s="7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11">
        <f t="shared" si="82"/>
        <v>40740.208333333336</v>
      </c>
      <c r="T854" s="11">
        <f t="shared" si="83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78"/>
        <v>6.5205847953216374</v>
      </c>
      <c r="P855" s="7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11">
        <f t="shared" si="82"/>
        <v>40714.208333333336</v>
      </c>
      <c r="T855" s="11">
        <f t="shared" si="83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78"/>
        <v>1.1363099415204678</v>
      </c>
      <c r="P856" s="7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11">
        <f t="shared" si="82"/>
        <v>43787.25</v>
      </c>
      <c r="T856" s="11">
        <f t="shared" si="83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78"/>
        <v>1.0237606837606839</v>
      </c>
      <c r="P857" s="7">
        <f t="shared" si="79"/>
        <v>53</v>
      </c>
      <c r="Q857" t="str">
        <f t="shared" si="80"/>
        <v>theater</v>
      </c>
      <c r="R857" t="str">
        <f t="shared" si="81"/>
        <v>plays</v>
      </c>
      <c r="S857" s="11">
        <f t="shared" si="82"/>
        <v>40712.208333333336</v>
      </c>
      <c r="T857" s="11">
        <f t="shared" si="83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78"/>
        <v>3.5658333333333334</v>
      </c>
      <c r="P858" s="7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11">
        <f t="shared" si="82"/>
        <v>41023.208333333336</v>
      </c>
      <c r="T858" s="11">
        <f t="shared" si="83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78"/>
        <v>1.3986792452830188</v>
      </c>
      <c r="P859" s="7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11">
        <f t="shared" si="82"/>
        <v>40944.25</v>
      </c>
      <c r="T859" s="11">
        <f t="shared" si="83"/>
        <v>40967.25</v>
      </c>
    </row>
    <row r="860" spans="1:20" ht="31.5" hidden="1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78"/>
        <v>0.69450000000000001</v>
      </c>
      <c r="P860" s="7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11">
        <f t="shared" si="82"/>
        <v>43211.208333333328</v>
      </c>
      <c r="T860" s="11">
        <f t="shared" si="83"/>
        <v>43218.208333333328</v>
      </c>
    </row>
    <row r="861" spans="1:20" ht="31.5" hidden="1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78"/>
        <v>0.35534246575342465</v>
      </c>
      <c r="P861" s="7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11">
        <f t="shared" si="82"/>
        <v>41334.25</v>
      </c>
      <c r="T861" s="11">
        <f t="shared" si="83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78"/>
        <v>2.5165000000000002</v>
      </c>
      <c r="P862" s="7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11">
        <f t="shared" si="82"/>
        <v>43515.25</v>
      </c>
      <c r="T862" s="11">
        <f t="shared" si="83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78"/>
        <v>1.0587500000000001</v>
      </c>
      <c r="P863" s="7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11">
        <f t="shared" si="82"/>
        <v>40258.208333333336</v>
      </c>
      <c r="T863" s="11">
        <f t="shared" si="83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78"/>
        <v>1.8742857142857143</v>
      </c>
      <c r="P864" s="7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11">
        <f t="shared" si="82"/>
        <v>40756.208333333336</v>
      </c>
      <c r="T864" s="11">
        <f t="shared" si="83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78"/>
        <v>3.8678571428571429</v>
      </c>
      <c r="P865" s="7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11">
        <f t="shared" si="82"/>
        <v>42172.208333333328</v>
      </c>
      <c r="T865" s="11">
        <f t="shared" si="83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78"/>
        <v>3.4707142857142856</v>
      </c>
      <c r="P866" s="7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11">
        <f t="shared" si="82"/>
        <v>42601.208333333328</v>
      </c>
      <c r="T866" s="11">
        <f t="shared" si="83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78"/>
        <v>1.8582098765432098</v>
      </c>
      <c r="P867" s="7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11">
        <f t="shared" si="82"/>
        <v>41897.208333333336</v>
      </c>
      <c r="T867" s="11">
        <f t="shared" si="83"/>
        <v>41906.208333333336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78"/>
        <v>0.43241247264770238</v>
      </c>
      <c r="P868" s="7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11">
        <f t="shared" si="82"/>
        <v>40671.208333333336</v>
      </c>
      <c r="T868" s="11">
        <f t="shared" si="83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78"/>
        <v>1.6243749999999999</v>
      </c>
      <c r="P869" s="7">
        <f t="shared" si="79"/>
        <v>25.99</v>
      </c>
      <c r="Q869" t="str">
        <f t="shared" si="80"/>
        <v>food</v>
      </c>
      <c r="R869" t="str">
        <f t="shared" si="81"/>
        <v>food trucks</v>
      </c>
      <c r="S869" s="11">
        <f t="shared" si="82"/>
        <v>43382.208333333328</v>
      </c>
      <c r="T869" s="11">
        <f t="shared" si="83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78"/>
        <v>1.8484285714285715</v>
      </c>
      <c r="P870" s="7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11">
        <f t="shared" si="82"/>
        <v>41559.208333333336</v>
      </c>
      <c r="T870" s="11">
        <f t="shared" si="83"/>
        <v>41570.208333333336</v>
      </c>
    </row>
    <row r="871" spans="1:20" hidden="1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78"/>
        <v>0.23703520691785052</v>
      </c>
      <c r="P871" s="7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11">
        <f t="shared" si="82"/>
        <v>40350.208333333336</v>
      </c>
      <c r="T871" s="11">
        <f t="shared" si="83"/>
        <v>40364.208333333336</v>
      </c>
    </row>
    <row r="872" spans="1:20" hidden="1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78"/>
        <v>0.89870129870129867</v>
      </c>
      <c r="P872" s="7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11">
        <f t="shared" si="82"/>
        <v>42240.208333333328</v>
      </c>
      <c r="T872" s="11">
        <f t="shared" si="83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78"/>
        <v>2.7260419580419581</v>
      </c>
      <c r="P873" s="7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11">
        <f t="shared" si="82"/>
        <v>43040.208333333328</v>
      </c>
      <c r="T873" s="11">
        <f t="shared" si="83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78"/>
        <v>1.7004255319148935</v>
      </c>
      <c r="P874" s="7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11">
        <f t="shared" si="82"/>
        <v>43346.208333333328</v>
      </c>
      <c r="T874" s="11">
        <f t="shared" si="83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78"/>
        <v>1.8828503562945369</v>
      </c>
      <c r="P875" s="7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11">
        <f t="shared" si="82"/>
        <v>41647.25</v>
      </c>
      <c r="T875" s="11">
        <f t="shared" si="83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78"/>
        <v>3.4693532338308457</v>
      </c>
      <c r="P876" s="7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11">
        <f t="shared" si="82"/>
        <v>40291.208333333336</v>
      </c>
      <c r="T876" s="11">
        <f t="shared" si="83"/>
        <v>40329.208333333336</v>
      </c>
    </row>
    <row r="877" spans="1:20" hidden="1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78"/>
        <v>0.6917721518987342</v>
      </c>
      <c r="P877" s="7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11">
        <f t="shared" si="82"/>
        <v>40556.25</v>
      </c>
      <c r="T877" s="11">
        <f t="shared" si="83"/>
        <v>40557.25</v>
      </c>
    </row>
    <row r="878" spans="1:20" ht="31.5" hidden="1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78"/>
        <v>0.25433734939759034</v>
      </c>
      <c r="P878" s="7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11">
        <f t="shared" si="82"/>
        <v>43624.208333333328</v>
      </c>
      <c r="T878" s="11">
        <f t="shared" si="83"/>
        <v>43648.208333333328</v>
      </c>
    </row>
    <row r="879" spans="1:20" hidden="1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78"/>
        <v>0.77400977995110021</v>
      </c>
      <c r="P879" s="7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11">
        <f t="shared" si="82"/>
        <v>42577.208333333328</v>
      </c>
      <c r="T879" s="11">
        <f t="shared" si="83"/>
        <v>42578.208333333328</v>
      </c>
    </row>
    <row r="880" spans="1:20" hidden="1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78"/>
        <v>0.37481481481481482</v>
      </c>
      <c r="P880" s="7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11">
        <f t="shared" si="82"/>
        <v>43845.25</v>
      </c>
      <c r="T880" s="11">
        <f t="shared" si="83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78"/>
        <v>5.4379999999999997</v>
      </c>
      <c r="P881" s="7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11">
        <f t="shared" si="82"/>
        <v>42788.25</v>
      </c>
      <c r="T881" s="11">
        <f t="shared" si="83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78"/>
        <v>2.2852189349112426</v>
      </c>
      <c r="P882" s="7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11">
        <f t="shared" si="82"/>
        <v>43667.208333333328</v>
      </c>
      <c r="T882" s="11">
        <f t="shared" si="83"/>
        <v>43669.208333333328</v>
      </c>
    </row>
    <row r="883" spans="1:20" hidden="1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78"/>
        <v>0.38948339483394834</v>
      </c>
      <c r="P883" s="7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11">
        <f t="shared" si="82"/>
        <v>42194.208333333328</v>
      </c>
      <c r="T883" s="11">
        <f t="shared" si="83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78"/>
        <v>3.7</v>
      </c>
      <c r="P884" s="7">
        <f t="shared" si="79"/>
        <v>37</v>
      </c>
      <c r="Q884" t="str">
        <f t="shared" si="80"/>
        <v>theater</v>
      </c>
      <c r="R884" t="str">
        <f t="shared" si="81"/>
        <v>plays</v>
      </c>
      <c r="S884" s="11">
        <f t="shared" si="82"/>
        <v>42025.25</v>
      </c>
      <c r="T884" s="11">
        <f t="shared" si="83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78"/>
        <v>2.3791176470588233</v>
      </c>
      <c r="P885" s="7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11">
        <f t="shared" si="82"/>
        <v>40323.208333333336</v>
      </c>
      <c r="T885" s="11">
        <f t="shared" si="83"/>
        <v>40359.208333333336</v>
      </c>
    </row>
    <row r="886" spans="1:20" hidden="1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78"/>
        <v>0.64036299765807958</v>
      </c>
      <c r="P886" s="7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11">
        <f t="shared" si="82"/>
        <v>41763.208333333336</v>
      </c>
      <c r="T886" s="11">
        <f t="shared" si="83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78"/>
        <v>1.1827777777777777</v>
      </c>
      <c r="P887" s="7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11">
        <f t="shared" si="82"/>
        <v>40335.208333333336</v>
      </c>
      <c r="T887" s="11">
        <f t="shared" si="83"/>
        <v>40373.208333333336</v>
      </c>
    </row>
    <row r="888" spans="1:20" hidden="1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78"/>
        <v>0.84824037184594958</v>
      </c>
      <c r="P888" s="7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11">
        <f t="shared" si="82"/>
        <v>40416.208333333336</v>
      </c>
      <c r="T888" s="11">
        <f t="shared" si="83"/>
        <v>40434.208333333336</v>
      </c>
    </row>
    <row r="889" spans="1:20" ht="31.5" hidden="1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78"/>
        <v>0.29346153846153844</v>
      </c>
      <c r="P889" s="7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11">
        <f t="shared" si="82"/>
        <v>42202.208333333328</v>
      </c>
      <c r="T889" s="11">
        <f t="shared" si="83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78"/>
        <v>2.0989655172413793</v>
      </c>
      <c r="P890" s="7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11">
        <f t="shared" si="82"/>
        <v>42836.208333333328</v>
      </c>
      <c r="T890" s="11">
        <f t="shared" si="83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78"/>
        <v>1.697857142857143</v>
      </c>
      <c r="P891" s="7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11">
        <f t="shared" si="82"/>
        <v>41710.208333333336</v>
      </c>
      <c r="T891" s="11">
        <f t="shared" si="83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78"/>
        <v>1.1595907738095239</v>
      </c>
      <c r="P892" s="7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11">
        <f t="shared" si="82"/>
        <v>43640.208333333328</v>
      </c>
      <c r="T892" s="11">
        <f t="shared" si="83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78"/>
        <v>2.5859999999999999</v>
      </c>
      <c r="P893" s="7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11">
        <f t="shared" si="82"/>
        <v>40880.25</v>
      </c>
      <c r="T893" s="11">
        <f t="shared" si="83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78"/>
        <v>2.3058333333333332</v>
      </c>
      <c r="P894" s="7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11">
        <f t="shared" si="82"/>
        <v>40319.208333333336</v>
      </c>
      <c r="T894" s="11">
        <f t="shared" si="83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78"/>
        <v>1.2821428571428573</v>
      </c>
      <c r="P895" s="7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11">
        <f t="shared" si="82"/>
        <v>42170.208333333328</v>
      </c>
      <c r="T895" s="11">
        <f t="shared" si="83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78"/>
        <v>1.8870588235294117</v>
      </c>
      <c r="P896" s="7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11">
        <f t="shared" si="82"/>
        <v>41466.208333333336</v>
      </c>
      <c r="T896" s="11">
        <f t="shared" si="83"/>
        <v>41496.208333333336</v>
      </c>
    </row>
    <row r="897" spans="1:20" ht="31.5" hidden="1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78"/>
        <v>6.9511889862327911E-2</v>
      </c>
      <c r="P897" s="7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11">
        <f t="shared" si="82"/>
        <v>43134.25</v>
      </c>
      <c r="T897" s="11">
        <f t="shared" si="83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78"/>
        <v>7.7443434343434348</v>
      </c>
      <c r="P898" s="7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11">
        <f t="shared" si="82"/>
        <v>40738.208333333336</v>
      </c>
      <c r="T898" s="11">
        <f t="shared" si="83"/>
        <v>40741.208333333336</v>
      </c>
    </row>
    <row r="899" spans="1:20" hidden="1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84">(E899/D899)</f>
        <v>0.27693181818181817</v>
      </c>
      <c r="P899" s="7">
        <f t="shared" ref="P899:P962" si="85">IF(G899&gt;0,E899/G899,"NA")</f>
        <v>90.259259259259252</v>
      </c>
      <c r="Q899" t="str">
        <f t="shared" ref="Q899:Q962" si="86">LEFT(N899,SEARCH("/",N899)-1)</f>
        <v>theater</v>
      </c>
      <c r="R899" t="str">
        <f t="shared" ref="R899:R962" si="87">RIGHT(N899,LEN(N899)-SEARCH("/",N899))</f>
        <v>plays</v>
      </c>
      <c r="S899" s="11">
        <f t="shared" ref="S899:S962" si="88">(((J899/60)/60)/24)+DATE(1970,1,1)</f>
        <v>43583.208333333328</v>
      </c>
      <c r="T899" s="11">
        <f t="shared" ref="T899:T962" si="89">(((K899/60)/60)/24)+DATE(1970,1,1)</f>
        <v>43585.208333333328</v>
      </c>
    </row>
    <row r="900" spans="1:20" hidden="1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84"/>
        <v>0.52479620323841425</v>
      </c>
      <c r="P900" s="7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11">
        <f t="shared" si="88"/>
        <v>43815.25</v>
      </c>
      <c r="T900" s="11">
        <f t="shared" si="8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4"/>
        <v>4.0709677419354842</v>
      </c>
      <c r="P901" s="7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11">
        <f t="shared" si="88"/>
        <v>41554.208333333336</v>
      </c>
      <c r="T901" s="11">
        <f t="shared" si="89"/>
        <v>41572.208333333336</v>
      </c>
    </row>
    <row r="902" spans="1:20" hidden="1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4"/>
        <v>0.02</v>
      </c>
      <c r="P902" s="7">
        <f t="shared" si="85"/>
        <v>2</v>
      </c>
      <c r="Q902" t="str">
        <f t="shared" si="86"/>
        <v>technology</v>
      </c>
      <c r="R902" t="str">
        <f t="shared" si="87"/>
        <v>web</v>
      </c>
      <c r="S902" s="11">
        <f t="shared" si="88"/>
        <v>41901.208333333336</v>
      </c>
      <c r="T902" s="11">
        <f t="shared" si="8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4"/>
        <v>1.5617857142857143</v>
      </c>
      <c r="P903" s="7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11">
        <f t="shared" si="88"/>
        <v>43298.208333333328</v>
      </c>
      <c r="T903" s="11">
        <f t="shared" si="8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4"/>
        <v>2.5242857142857145</v>
      </c>
      <c r="P904" s="7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11">
        <f t="shared" si="88"/>
        <v>42399.25</v>
      </c>
      <c r="T904" s="11">
        <f t="shared" si="89"/>
        <v>42441.25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4"/>
        <v>1.729268292682927E-2</v>
      </c>
      <c r="P905" s="7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11">
        <f t="shared" si="88"/>
        <v>41034.208333333336</v>
      </c>
      <c r="T905" s="11">
        <f t="shared" si="89"/>
        <v>41049.208333333336</v>
      </c>
    </row>
    <row r="906" spans="1:20" hidden="1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4"/>
        <v>0.12230769230769231</v>
      </c>
      <c r="P906" s="7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11">
        <f t="shared" si="88"/>
        <v>41186.208333333336</v>
      </c>
      <c r="T906" s="11">
        <f t="shared" si="8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4"/>
        <v>1.6398734177215191</v>
      </c>
      <c r="P907" s="7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11">
        <f t="shared" si="88"/>
        <v>41536.208333333336</v>
      </c>
      <c r="T907" s="11">
        <f t="shared" si="8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4"/>
        <v>1.6298181818181818</v>
      </c>
      <c r="P908" s="7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11">
        <f t="shared" si="88"/>
        <v>42868.208333333328</v>
      </c>
      <c r="T908" s="11">
        <f t="shared" si="89"/>
        <v>42904.208333333328</v>
      </c>
    </row>
    <row r="909" spans="1:20" hidden="1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4"/>
        <v>0.20252747252747252</v>
      </c>
      <c r="P909" s="7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11">
        <f t="shared" si="88"/>
        <v>40660.208333333336</v>
      </c>
      <c r="T909" s="11">
        <f t="shared" si="8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4"/>
        <v>3.1924083769633507</v>
      </c>
      <c r="P910" s="7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11">
        <f t="shared" si="88"/>
        <v>41031.208333333336</v>
      </c>
      <c r="T910" s="11">
        <f t="shared" si="8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4"/>
        <v>4.7894444444444444</v>
      </c>
      <c r="P911" s="7">
        <f t="shared" si="85"/>
        <v>107.7625</v>
      </c>
      <c r="Q911" t="str">
        <f t="shared" si="86"/>
        <v>theater</v>
      </c>
      <c r="R911" t="str">
        <f t="shared" si="87"/>
        <v>plays</v>
      </c>
      <c r="S911" s="11">
        <f t="shared" si="88"/>
        <v>43255.208333333328</v>
      </c>
      <c r="T911" s="11">
        <f t="shared" si="89"/>
        <v>43282.208333333328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4"/>
        <v>0.19556634304207121</v>
      </c>
      <c r="P912" s="7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11">
        <f t="shared" si="88"/>
        <v>42026.25</v>
      </c>
      <c r="T912" s="11">
        <f t="shared" si="8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4"/>
        <v>1.9894827586206896</v>
      </c>
      <c r="P913" s="7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11">
        <f t="shared" si="88"/>
        <v>43717.208333333328</v>
      </c>
      <c r="T913" s="11">
        <f t="shared" si="8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4"/>
        <v>7.95</v>
      </c>
      <c r="P914" s="7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11">
        <f t="shared" si="88"/>
        <v>41157.208333333336</v>
      </c>
      <c r="T914" s="11">
        <f t="shared" si="89"/>
        <v>41170.208333333336</v>
      </c>
    </row>
    <row r="915" spans="1:20" hidden="1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4"/>
        <v>0.50621082621082625</v>
      </c>
      <c r="P915" s="7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11">
        <f t="shared" si="88"/>
        <v>43597.208333333328</v>
      </c>
      <c r="T915" s="11">
        <f t="shared" si="89"/>
        <v>43610.208333333328</v>
      </c>
    </row>
    <row r="916" spans="1:20" hidden="1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4"/>
        <v>0.57437499999999997</v>
      </c>
      <c r="P916" s="7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11">
        <f t="shared" si="88"/>
        <v>41490.208333333336</v>
      </c>
      <c r="T916" s="11">
        <f t="shared" si="8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4"/>
        <v>1.5562827640984909</v>
      </c>
      <c r="P917" s="7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11">
        <f t="shared" si="88"/>
        <v>42976.208333333328</v>
      </c>
      <c r="T917" s="11">
        <f t="shared" si="89"/>
        <v>42985.208333333328</v>
      </c>
    </row>
    <row r="918" spans="1:20" ht="31.5" hidden="1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4"/>
        <v>0.36297297297297298</v>
      </c>
      <c r="P918" s="7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11">
        <f t="shared" si="88"/>
        <v>41991.25</v>
      </c>
      <c r="T918" s="11">
        <f t="shared" si="89"/>
        <v>42000.25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4"/>
        <v>0.58250000000000002</v>
      </c>
      <c r="P919" s="7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11">
        <f t="shared" si="88"/>
        <v>40722.208333333336</v>
      </c>
      <c r="T919" s="11">
        <f t="shared" si="8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4"/>
        <v>2.3739473684210526</v>
      </c>
      <c r="P920" s="7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11">
        <f t="shared" si="88"/>
        <v>41117.208333333336</v>
      </c>
      <c r="T920" s="11">
        <f t="shared" si="89"/>
        <v>41128.208333333336</v>
      </c>
    </row>
    <row r="921" spans="1:20" hidden="1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4"/>
        <v>0.58750000000000002</v>
      </c>
      <c r="P921" s="7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11">
        <f t="shared" si="88"/>
        <v>43022.208333333328</v>
      </c>
      <c r="T921" s="11">
        <f t="shared" si="8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4"/>
        <v>1.8256603773584905</v>
      </c>
      <c r="P922" s="7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11">
        <f t="shared" si="88"/>
        <v>43503.25</v>
      </c>
      <c r="T922" s="11">
        <f t="shared" si="89"/>
        <v>43523.25</v>
      </c>
    </row>
    <row r="923" spans="1:20" hidden="1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4"/>
        <v>7.5436408977556111E-3</v>
      </c>
      <c r="P923" s="7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11">
        <f t="shared" si="88"/>
        <v>40951.25</v>
      </c>
      <c r="T923" s="11">
        <f t="shared" si="8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4"/>
        <v>1.7595330739299611</v>
      </c>
      <c r="P924" s="7">
        <f t="shared" si="85"/>
        <v>40</v>
      </c>
      <c r="Q924" t="str">
        <f t="shared" si="86"/>
        <v>music</v>
      </c>
      <c r="R924" t="str">
        <f t="shared" si="87"/>
        <v>world music</v>
      </c>
      <c r="S924" s="11">
        <f t="shared" si="88"/>
        <v>43443.25</v>
      </c>
      <c r="T924" s="11">
        <f t="shared" si="8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4"/>
        <v>2.3788235294117648</v>
      </c>
      <c r="P925" s="7">
        <f t="shared" si="85"/>
        <v>101.1</v>
      </c>
      <c r="Q925" t="str">
        <f t="shared" si="86"/>
        <v>theater</v>
      </c>
      <c r="R925" t="str">
        <f t="shared" si="87"/>
        <v>plays</v>
      </c>
      <c r="S925" s="11">
        <f t="shared" si="88"/>
        <v>40373.208333333336</v>
      </c>
      <c r="T925" s="11">
        <f t="shared" si="8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4"/>
        <v>4.8805076142131982</v>
      </c>
      <c r="P926" s="7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11">
        <f t="shared" si="88"/>
        <v>43769.208333333328</v>
      </c>
      <c r="T926" s="11">
        <f t="shared" si="8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4"/>
        <v>2.2406666666666668</v>
      </c>
      <c r="P927" s="7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11">
        <f t="shared" si="88"/>
        <v>43000.208333333328</v>
      </c>
      <c r="T927" s="11">
        <f t="shared" si="89"/>
        <v>43012.208333333328</v>
      </c>
    </row>
    <row r="928" spans="1:20" hidden="1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4"/>
        <v>0.18126436781609195</v>
      </c>
      <c r="P928" s="7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11">
        <f t="shared" si="88"/>
        <v>42502.208333333328</v>
      </c>
      <c r="T928" s="11">
        <f t="shared" si="89"/>
        <v>42506.208333333328</v>
      </c>
    </row>
    <row r="929" spans="1:20" hidden="1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4"/>
        <v>0.45847222222222223</v>
      </c>
      <c r="P929" s="7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11">
        <f t="shared" si="88"/>
        <v>41102.208333333336</v>
      </c>
      <c r="T929" s="11">
        <f t="shared" si="8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4"/>
        <v>1.1731541218637993</v>
      </c>
      <c r="P930" s="7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11">
        <f t="shared" si="88"/>
        <v>41637.25</v>
      </c>
      <c r="T930" s="11">
        <f t="shared" si="8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4"/>
        <v>2.173090909090909</v>
      </c>
      <c r="P931" s="7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11">
        <f t="shared" si="88"/>
        <v>42858.208333333328</v>
      </c>
      <c r="T931" s="11">
        <f t="shared" si="8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4"/>
        <v>1.1228571428571428</v>
      </c>
      <c r="P932" s="7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11">
        <f t="shared" si="88"/>
        <v>42060.25</v>
      </c>
      <c r="T932" s="11">
        <f t="shared" si="89"/>
        <v>42067.25</v>
      </c>
    </row>
    <row r="933" spans="1:20" hidden="1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4"/>
        <v>0.72518987341772156</v>
      </c>
      <c r="P933" s="7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11">
        <f t="shared" si="88"/>
        <v>41818.208333333336</v>
      </c>
      <c r="T933" s="11">
        <f t="shared" si="8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4"/>
        <v>2.1230434782608696</v>
      </c>
      <c r="P934" s="7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11">
        <f t="shared" si="88"/>
        <v>41709.208333333336</v>
      </c>
      <c r="T934" s="11">
        <f t="shared" si="8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4"/>
        <v>2.3974657534246577</v>
      </c>
      <c r="P935" s="7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11">
        <f t="shared" si="88"/>
        <v>41372.208333333336</v>
      </c>
      <c r="T935" s="11">
        <f t="shared" si="8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4"/>
        <v>1.8193548387096774</v>
      </c>
      <c r="P936" s="7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11">
        <f t="shared" si="88"/>
        <v>42422.25</v>
      </c>
      <c r="T936" s="11">
        <f t="shared" si="8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4"/>
        <v>1.6413114754098361</v>
      </c>
      <c r="P937" s="7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11">
        <f t="shared" si="88"/>
        <v>42209.208333333328</v>
      </c>
      <c r="T937" s="11">
        <f t="shared" si="89"/>
        <v>42216.208333333328</v>
      </c>
    </row>
    <row r="938" spans="1:20" hidden="1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4"/>
        <v>1.6375968992248063E-2</v>
      </c>
      <c r="P938" s="7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11">
        <f t="shared" si="88"/>
        <v>43668.208333333328</v>
      </c>
      <c r="T938" s="11">
        <f t="shared" si="89"/>
        <v>43671.208333333328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4"/>
        <v>0.49643859649122807</v>
      </c>
      <c r="P939" s="7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11">
        <f t="shared" si="88"/>
        <v>42334.25</v>
      </c>
      <c r="T939" s="11">
        <f t="shared" si="8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4"/>
        <v>1.0970652173913042</v>
      </c>
      <c r="P940" s="7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11">
        <f t="shared" si="88"/>
        <v>43263.208333333328</v>
      </c>
      <c r="T940" s="11">
        <f t="shared" si="89"/>
        <v>43299.208333333328</v>
      </c>
    </row>
    <row r="941" spans="1:20" ht="31.5" hidden="1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4"/>
        <v>0.49217948717948717</v>
      </c>
      <c r="P941" s="7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11">
        <f t="shared" si="88"/>
        <v>40670.208333333336</v>
      </c>
      <c r="T941" s="11">
        <f t="shared" si="89"/>
        <v>40687.208333333336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4"/>
        <v>0.62232323232323228</v>
      </c>
      <c r="P942" s="7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11">
        <f t="shared" si="88"/>
        <v>41244.25</v>
      </c>
      <c r="T942" s="11">
        <f t="shared" si="89"/>
        <v>41266.25</v>
      </c>
    </row>
    <row r="943" spans="1:20" hidden="1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4"/>
        <v>0.1305813953488372</v>
      </c>
      <c r="P943" s="7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11">
        <f t="shared" si="88"/>
        <v>40552.25</v>
      </c>
      <c r="T943" s="11">
        <f t="shared" si="89"/>
        <v>40587.25</v>
      </c>
    </row>
    <row r="944" spans="1:20" hidden="1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4"/>
        <v>0.64635416666666667</v>
      </c>
      <c r="P944" s="7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11">
        <f t="shared" si="88"/>
        <v>40568.25</v>
      </c>
      <c r="T944" s="11">
        <f t="shared" si="8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4"/>
        <v>1.5958666666666668</v>
      </c>
      <c r="P945" s="7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11">
        <f t="shared" si="88"/>
        <v>41906.208333333336</v>
      </c>
      <c r="T945" s="11">
        <f t="shared" si="89"/>
        <v>41941.208333333336</v>
      </c>
    </row>
    <row r="946" spans="1:20" hidden="1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4"/>
        <v>0.81420000000000003</v>
      </c>
      <c r="P946" s="7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11">
        <f t="shared" si="88"/>
        <v>42776.25</v>
      </c>
      <c r="T946" s="11">
        <f t="shared" si="89"/>
        <v>42795.25</v>
      </c>
    </row>
    <row r="947" spans="1:20" hidden="1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4"/>
        <v>0.32444767441860467</v>
      </c>
      <c r="P947" s="7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11">
        <f t="shared" si="88"/>
        <v>41004.208333333336</v>
      </c>
      <c r="T947" s="11">
        <f t="shared" si="89"/>
        <v>41019.208333333336</v>
      </c>
    </row>
    <row r="948" spans="1:20" ht="31.5" hidden="1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4"/>
        <v>9.9141184124918666E-2</v>
      </c>
      <c r="P948" s="7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11">
        <f t="shared" si="88"/>
        <v>40710.208333333336</v>
      </c>
      <c r="T948" s="11">
        <f t="shared" si="89"/>
        <v>40712.208333333336</v>
      </c>
    </row>
    <row r="949" spans="1:20" hidden="1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4"/>
        <v>0.26694444444444443</v>
      </c>
      <c r="P949" s="7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11">
        <f t="shared" si="88"/>
        <v>41908.208333333336</v>
      </c>
      <c r="T949" s="11">
        <f t="shared" si="89"/>
        <v>41915.208333333336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4"/>
        <v>0.62957446808510642</v>
      </c>
      <c r="P950" s="7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11">
        <f t="shared" si="88"/>
        <v>41985.25</v>
      </c>
      <c r="T950" s="11">
        <f t="shared" si="8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4"/>
        <v>1.6135593220338984</v>
      </c>
      <c r="P951" s="7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11">
        <f t="shared" si="88"/>
        <v>42112.208333333328</v>
      </c>
      <c r="T951" s="11">
        <f t="shared" si="89"/>
        <v>42131.208333333328</v>
      </c>
    </row>
    <row r="952" spans="1:20" hidden="1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4"/>
        <v>0.05</v>
      </c>
      <c r="P952" s="7">
        <f t="shared" si="85"/>
        <v>5</v>
      </c>
      <c r="Q952" t="str">
        <f t="shared" si="86"/>
        <v>theater</v>
      </c>
      <c r="R952" t="str">
        <f t="shared" si="87"/>
        <v>plays</v>
      </c>
      <c r="S952" s="11">
        <f t="shared" si="88"/>
        <v>43571.208333333328</v>
      </c>
      <c r="T952" s="11">
        <f t="shared" si="8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4"/>
        <v>10.969379310344827</v>
      </c>
      <c r="P953" s="7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11">
        <f t="shared" si="88"/>
        <v>42730.25</v>
      </c>
      <c r="T953" s="11">
        <f t="shared" si="89"/>
        <v>42731.25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4"/>
        <v>0.70094158075601376</v>
      </c>
      <c r="P954" s="7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11">
        <f t="shared" si="88"/>
        <v>42591.208333333328</v>
      </c>
      <c r="T954" s="11">
        <f t="shared" si="89"/>
        <v>42605.208333333328</v>
      </c>
    </row>
    <row r="955" spans="1:20" ht="31.5" hidden="1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4"/>
        <v>0.6</v>
      </c>
      <c r="P955" s="7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11">
        <f t="shared" si="88"/>
        <v>42358.25</v>
      </c>
      <c r="T955" s="11">
        <f t="shared" si="8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4"/>
        <v>3.6709859154929578</v>
      </c>
      <c r="P956" s="7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11">
        <f t="shared" si="88"/>
        <v>41174.208333333336</v>
      </c>
      <c r="T956" s="11">
        <f t="shared" si="8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4"/>
        <v>11.09</v>
      </c>
      <c r="P957" s="7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11">
        <f t="shared" si="88"/>
        <v>41238.25</v>
      </c>
      <c r="T957" s="11">
        <f t="shared" si="89"/>
        <v>41240.25</v>
      </c>
    </row>
    <row r="958" spans="1:20" hidden="1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4"/>
        <v>0.19028784648187633</v>
      </c>
      <c r="P958" s="7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11">
        <f t="shared" si="88"/>
        <v>42360.25</v>
      </c>
      <c r="T958" s="11">
        <f t="shared" si="8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4"/>
        <v>1.2687755102040816</v>
      </c>
      <c r="P959" s="7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11">
        <f t="shared" si="88"/>
        <v>40955.25</v>
      </c>
      <c r="T959" s="11">
        <f t="shared" si="8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4"/>
        <v>7.3463636363636367</v>
      </c>
      <c r="P960" s="7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11">
        <f t="shared" si="88"/>
        <v>40350.208333333336</v>
      </c>
      <c r="T960" s="11">
        <f t="shared" si="89"/>
        <v>40372.208333333336</v>
      </c>
    </row>
    <row r="961" spans="1:20" hidden="1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4"/>
        <v>4.5731034482758622E-2</v>
      </c>
      <c r="P961" s="7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11">
        <f t="shared" si="88"/>
        <v>40357.208333333336</v>
      </c>
      <c r="T961" s="11">
        <f t="shared" si="89"/>
        <v>40385.208333333336</v>
      </c>
    </row>
    <row r="962" spans="1:20" hidden="1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84"/>
        <v>0.85054545454545449</v>
      </c>
      <c r="P962" s="7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11">
        <f t="shared" si="88"/>
        <v>42408.25</v>
      </c>
      <c r="T962" s="11">
        <f t="shared" si="8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90">(E963/D963)</f>
        <v>1.1929824561403508</v>
      </c>
      <c r="P963" s="7">
        <f t="shared" ref="P963:P1001" si="91">IF(G963&gt;0,E963/G963,"NA")</f>
        <v>43.87096774193548</v>
      </c>
      <c r="Q963" t="str">
        <f t="shared" ref="Q963:Q1001" si="92">LEFT(N963,SEARCH("/",N963)-1)</f>
        <v>publishing</v>
      </c>
      <c r="R963" t="str">
        <f t="shared" ref="R963:R1001" si="93">RIGHT(N963,LEN(N963)-SEARCH("/",N963))</f>
        <v>translations</v>
      </c>
      <c r="S963" s="11">
        <f t="shared" ref="S963:S1001" si="94">(((J963/60)/60)/24)+DATE(1970,1,1)</f>
        <v>40591.25</v>
      </c>
      <c r="T963" s="11">
        <f t="shared" ref="T963:T1001" si="95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90"/>
        <v>2.9602777777777778</v>
      </c>
      <c r="P964" s="7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11">
        <f t="shared" si="94"/>
        <v>41592.25</v>
      </c>
      <c r="T964" s="11">
        <f t="shared" si="95"/>
        <v>41613.25</v>
      </c>
    </row>
    <row r="965" spans="1:20" hidden="1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0"/>
        <v>0.84694915254237291</v>
      </c>
      <c r="P965" s="7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11">
        <f t="shared" si="94"/>
        <v>40607.25</v>
      </c>
      <c r="T965" s="11">
        <f t="shared" si="95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0"/>
        <v>3.5578378378378379</v>
      </c>
      <c r="P966" s="7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11">
        <f t="shared" si="94"/>
        <v>42135.208333333328</v>
      </c>
      <c r="T966" s="11">
        <f t="shared" si="95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0"/>
        <v>3.8640909090909092</v>
      </c>
      <c r="P967" s="7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11">
        <f t="shared" si="94"/>
        <v>40203.25</v>
      </c>
      <c r="T967" s="11">
        <f t="shared" si="95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0"/>
        <v>7.9223529411764702</v>
      </c>
      <c r="P968" s="7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11">
        <f t="shared" si="94"/>
        <v>42901.208333333328</v>
      </c>
      <c r="T968" s="11">
        <f t="shared" si="95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0"/>
        <v>1.3703393665158372</v>
      </c>
      <c r="P969" s="7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11">
        <f t="shared" si="94"/>
        <v>41005.208333333336</v>
      </c>
      <c r="T969" s="11">
        <f t="shared" si="95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0"/>
        <v>3.3820833333333336</v>
      </c>
      <c r="P970" s="7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11">
        <f t="shared" si="94"/>
        <v>40544.25</v>
      </c>
      <c r="T970" s="11">
        <f t="shared" si="95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0"/>
        <v>1.0822784810126582</v>
      </c>
      <c r="P971" s="7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11">
        <f t="shared" si="94"/>
        <v>43821.25</v>
      </c>
      <c r="T971" s="11">
        <f t="shared" si="95"/>
        <v>43828.25</v>
      </c>
    </row>
    <row r="972" spans="1:20" ht="31.5" hidden="1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0"/>
        <v>0.60757639620653314</v>
      </c>
      <c r="P972" s="7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11">
        <f t="shared" si="94"/>
        <v>40672.208333333336</v>
      </c>
      <c r="T972" s="11">
        <f t="shared" si="95"/>
        <v>40673.208333333336</v>
      </c>
    </row>
    <row r="973" spans="1:20" hidden="1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0"/>
        <v>0.27725490196078434</v>
      </c>
      <c r="P973" s="7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11">
        <f t="shared" si="94"/>
        <v>41555.208333333336</v>
      </c>
      <c r="T973" s="11">
        <f t="shared" si="95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0"/>
        <v>2.283934426229508</v>
      </c>
      <c r="P974" s="7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11">
        <f t="shared" si="94"/>
        <v>41792.208333333336</v>
      </c>
      <c r="T974" s="11">
        <f t="shared" si="95"/>
        <v>41801.208333333336</v>
      </c>
    </row>
    <row r="975" spans="1:20" hidden="1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0"/>
        <v>0.21615194054500414</v>
      </c>
      <c r="P975" s="7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11">
        <f t="shared" si="94"/>
        <v>40522.25</v>
      </c>
      <c r="T975" s="11">
        <f t="shared" si="95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0"/>
        <v>3.73875</v>
      </c>
      <c r="P976" s="7">
        <f t="shared" si="91"/>
        <v>93.46875</v>
      </c>
      <c r="Q976" t="str">
        <f t="shared" si="92"/>
        <v>music</v>
      </c>
      <c r="R976" t="str">
        <f t="shared" si="93"/>
        <v>indie rock</v>
      </c>
      <c r="S976" s="11">
        <f t="shared" si="94"/>
        <v>41412.208333333336</v>
      </c>
      <c r="T976" s="11">
        <f t="shared" si="95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0"/>
        <v>1.5492592592592593</v>
      </c>
      <c r="P977" s="7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11">
        <f t="shared" si="94"/>
        <v>42337.25</v>
      </c>
      <c r="T977" s="11">
        <f t="shared" si="95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0"/>
        <v>3.2214999999999998</v>
      </c>
      <c r="P978" s="7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11">
        <f t="shared" si="94"/>
        <v>40571.25</v>
      </c>
      <c r="T978" s="11">
        <f t="shared" si="95"/>
        <v>40577.25</v>
      </c>
    </row>
    <row r="979" spans="1:20" hidden="1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0"/>
        <v>0.73957142857142855</v>
      </c>
      <c r="P979" s="7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11">
        <f t="shared" si="94"/>
        <v>43138.25</v>
      </c>
      <c r="T979" s="11">
        <f t="shared" si="95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0"/>
        <v>8.641</v>
      </c>
      <c r="P980" s="7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11">
        <f t="shared" si="94"/>
        <v>42686.25</v>
      </c>
      <c r="T980" s="11">
        <f t="shared" si="95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0"/>
        <v>1.432624584717608</v>
      </c>
      <c r="P981" s="7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11">
        <f t="shared" si="94"/>
        <v>42078.208333333328</v>
      </c>
      <c r="T981" s="11">
        <f t="shared" si="95"/>
        <v>42084.208333333328</v>
      </c>
    </row>
    <row r="982" spans="1:20" hidden="1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0"/>
        <v>0.40281762295081969</v>
      </c>
      <c r="P982" s="7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11">
        <f t="shared" si="94"/>
        <v>42307.208333333328</v>
      </c>
      <c r="T982" s="11">
        <f t="shared" si="95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0"/>
        <v>1.7822388059701493</v>
      </c>
      <c r="P983" s="7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11">
        <f t="shared" si="94"/>
        <v>43094.25</v>
      </c>
      <c r="T983" s="11">
        <f t="shared" si="95"/>
        <v>43127.25</v>
      </c>
    </row>
    <row r="984" spans="1:20" hidden="1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0"/>
        <v>0.84930555555555554</v>
      </c>
      <c r="P984" s="7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11">
        <f t="shared" si="94"/>
        <v>40743.208333333336</v>
      </c>
      <c r="T984" s="11">
        <f t="shared" si="95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0"/>
        <v>1.4593648334624323</v>
      </c>
      <c r="P985" s="7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11">
        <f t="shared" si="94"/>
        <v>43681.208333333328</v>
      </c>
      <c r="T985" s="11">
        <f t="shared" si="95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0"/>
        <v>1.5246153846153847</v>
      </c>
      <c r="P986" s="7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11">
        <f t="shared" si="94"/>
        <v>43716.208333333328</v>
      </c>
      <c r="T986" s="11">
        <f t="shared" si="95"/>
        <v>43742.208333333328</v>
      </c>
    </row>
    <row r="987" spans="1:20" hidden="1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0"/>
        <v>0.67129542790152408</v>
      </c>
      <c r="P987" s="7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11">
        <f t="shared" si="94"/>
        <v>41614.25</v>
      </c>
      <c r="T987" s="11">
        <f t="shared" si="95"/>
        <v>41640.25</v>
      </c>
    </row>
    <row r="988" spans="1:20" hidden="1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0"/>
        <v>0.40307692307692305</v>
      </c>
      <c r="P988" s="7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11">
        <f t="shared" si="94"/>
        <v>40638.208333333336</v>
      </c>
      <c r="T988" s="11">
        <f t="shared" si="95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0"/>
        <v>2.1679032258064517</v>
      </c>
      <c r="P989" s="7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11">
        <f t="shared" si="94"/>
        <v>42852.208333333328</v>
      </c>
      <c r="T989" s="11">
        <f t="shared" si="95"/>
        <v>42866.208333333328</v>
      </c>
    </row>
    <row r="990" spans="1:20" hidden="1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0"/>
        <v>0.52117021276595743</v>
      </c>
      <c r="P990" s="7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11">
        <f t="shared" si="94"/>
        <v>42686.25</v>
      </c>
      <c r="T990" s="11">
        <f t="shared" si="95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0"/>
        <v>4.9958333333333336</v>
      </c>
      <c r="P991" s="7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11">
        <f t="shared" si="94"/>
        <v>43571.208333333328</v>
      </c>
      <c r="T991" s="11">
        <f t="shared" si="95"/>
        <v>43576.208333333328</v>
      </c>
    </row>
    <row r="992" spans="1:20" hidden="1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0"/>
        <v>0.87679487179487181</v>
      </c>
      <c r="P992" s="7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11">
        <f t="shared" si="94"/>
        <v>42432.25</v>
      </c>
      <c r="T992" s="11">
        <f t="shared" si="95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0"/>
        <v>1.131734693877551</v>
      </c>
      <c r="P993" s="7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11">
        <f t="shared" si="94"/>
        <v>41907.208333333336</v>
      </c>
      <c r="T993" s="11">
        <f t="shared" si="95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0"/>
        <v>4.2654838709677421</v>
      </c>
      <c r="P994" s="7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11">
        <f t="shared" si="94"/>
        <v>43227.208333333328</v>
      </c>
      <c r="T994" s="11">
        <f t="shared" si="95"/>
        <v>43241.208333333328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0"/>
        <v>0.77632653061224488</v>
      </c>
      <c r="P995" s="7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11">
        <f t="shared" si="94"/>
        <v>42362.25</v>
      </c>
      <c r="T995" s="11">
        <f t="shared" si="95"/>
        <v>42379.25</v>
      </c>
    </row>
    <row r="996" spans="1:20" hidden="1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0"/>
        <v>0.52496810772501767</v>
      </c>
      <c r="P996" s="7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11">
        <f t="shared" si="94"/>
        <v>41929.208333333336</v>
      </c>
      <c r="T996" s="11">
        <f t="shared" si="95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0"/>
        <v>1.5746762589928058</v>
      </c>
      <c r="P997" s="7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11">
        <f t="shared" si="94"/>
        <v>43408.208333333328</v>
      </c>
      <c r="T997" s="11">
        <f t="shared" si="95"/>
        <v>43437.25</v>
      </c>
    </row>
    <row r="998" spans="1:20" ht="31.5" hidden="1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0"/>
        <v>0.72939393939393937</v>
      </c>
      <c r="P998" s="7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11">
        <f t="shared" si="94"/>
        <v>41276.25</v>
      </c>
      <c r="T998" s="11">
        <f t="shared" si="95"/>
        <v>41306.25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0"/>
        <v>0.60565789473684206</v>
      </c>
      <c r="P999" s="7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11">
        <f t="shared" si="94"/>
        <v>41659.25</v>
      </c>
      <c r="T999" s="11">
        <f t="shared" si="95"/>
        <v>41664.25</v>
      </c>
    </row>
    <row r="1000" spans="1:20" hidden="1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0"/>
        <v>0.5679129129129129</v>
      </c>
      <c r="P1000" s="7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11">
        <f t="shared" si="94"/>
        <v>40220.25</v>
      </c>
      <c r="T1000" s="11">
        <f t="shared" si="95"/>
        <v>40234.25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0"/>
        <v>0.56542754275427543</v>
      </c>
      <c r="P1001" s="7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11">
        <f t="shared" si="94"/>
        <v>42550.208333333328</v>
      </c>
      <c r="T1001" s="11">
        <f t="shared" si="95"/>
        <v>42557.208333333328</v>
      </c>
    </row>
  </sheetData>
  <autoFilter ref="A1:T1001" xr:uid="{00000000-0001-0000-0000-000000000000}">
    <filterColumn colId="5">
      <filters>
        <filter val="successful"/>
      </filters>
    </filterColumn>
  </autoFilter>
  <conditionalFormatting sqref="F1:F1048576">
    <cfRule type="containsText" dxfId="3" priority="4" operator="containsText" text="live">
      <formula>NOT(ISERROR(SEARCH("live",F1)))</formula>
    </cfRule>
    <cfRule type="containsText" dxfId="2" priority="5" operator="containsText" text="canceled">
      <formula>NOT(ISERROR(SEARCH("canceled",F1)))</formula>
    </cfRule>
    <cfRule type="containsText" dxfId="1" priority="6" operator="containsText" text="failed">
      <formula>NOT(ISERROR(SEARCH("failed",F1)))</formula>
    </cfRule>
    <cfRule type="containsText" dxfId="0" priority="7" operator="containsText" text="successful">
      <formula>NOT(ISERROR(SEARCH("successful",F1)))</formula>
    </cfRule>
  </conditionalFormatting>
  <conditionalFormatting sqref="O1:O1048576">
    <cfRule type="colorScale" priority="1">
      <colorScale>
        <cfvo type="percentile" val="10"/>
        <cfvo type="percentile" val="50"/>
        <cfvo type="percentile" val="90"/>
        <color rgb="FFC00000"/>
        <color theme="9" tint="-0.249977111117893"/>
        <color theme="4" tint="-0.249977111117893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Parent-category</vt:lpstr>
      <vt:lpstr>Sub-category</vt:lpstr>
      <vt:lpstr>Line Graph</vt:lpstr>
      <vt:lpstr>Goal Analysis</vt:lpstr>
      <vt:lpstr>Statisical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Arnold Miranda Reynoso</cp:lastModifiedBy>
  <dcterms:created xsi:type="dcterms:W3CDTF">2021-09-29T18:52:28Z</dcterms:created>
  <dcterms:modified xsi:type="dcterms:W3CDTF">2023-07-05T23:15:39Z</dcterms:modified>
</cp:coreProperties>
</file>