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ecious Onu\"/>
    </mc:Choice>
  </mc:AlternateContent>
  <bookViews>
    <workbookView xWindow="0" yWindow="0" windowWidth="29070" windowHeight="17820" activeTab="2"/>
  </bookViews>
  <sheets>
    <sheet name="Training" sheetId="14" r:id="rId1"/>
    <sheet name="Testing" sheetId="5" r:id="rId2"/>
    <sheet name="Pob" sheetId="18" r:id="rId3"/>
    <sheet name="Bob" sheetId="19" r:id="rId4"/>
    <sheet name="GOR" sheetId="20" r:id="rId5"/>
    <sheet name="Results" sheetId="17" r:id="rId6"/>
  </sheets>
  <definedNames>
    <definedName name="solver_eng" localSheetId="4" hidden="1">2</definedName>
    <definedName name="solver_neg" localSheetId="4" hidden="1">1</definedName>
    <definedName name="solver_num" localSheetId="4" hidden="1">0</definedName>
    <definedName name="solver_opt" localSheetId="4" hidden="1">GOR!$T$30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1" i="20" l="1"/>
  <c r="T42" i="20"/>
  <c r="T43" i="20"/>
  <c r="T44" i="20"/>
  <c r="T45" i="20"/>
  <c r="T46" i="20"/>
  <c r="T47" i="20"/>
  <c r="T48" i="20"/>
  <c r="T49" i="20"/>
  <c r="T40" i="20"/>
  <c r="S42" i="20"/>
  <c r="S43" i="20"/>
  <c r="S44" i="20"/>
  <c r="S45" i="20"/>
  <c r="S46" i="20"/>
  <c r="S47" i="20"/>
  <c r="S48" i="20"/>
  <c r="S49" i="20"/>
  <c r="S41" i="20"/>
  <c r="S40" i="20"/>
  <c r="L41" i="20"/>
  <c r="N41" i="20" s="1"/>
  <c r="L42" i="20"/>
  <c r="N42" i="20" s="1"/>
  <c r="L43" i="20"/>
  <c r="N43" i="20" s="1"/>
  <c r="L44" i="20"/>
  <c r="N44" i="20" s="1"/>
  <c r="L45" i="20"/>
  <c r="N45" i="20" s="1"/>
  <c r="L46" i="20"/>
  <c r="N46" i="20" s="1"/>
  <c r="L47" i="20"/>
  <c r="N47" i="20" s="1"/>
  <c r="L48" i="20"/>
  <c r="N48" i="20" s="1"/>
  <c r="L49" i="20"/>
  <c r="N49" i="20" s="1"/>
  <c r="L40" i="20"/>
  <c r="N40" i="20" s="1"/>
  <c r="K41" i="20"/>
  <c r="M41" i="20" s="1"/>
  <c r="K42" i="20"/>
  <c r="M42" i="20" s="1"/>
  <c r="K43" i="20"/>
  <c r="M43" i="20" s="1"/>
  <c r="K44" i="20"/>
  <c r="M44" i="20" s="1"/>
  <c r="K45" i="20"/>
  <c r="M45" i="20" s="1"/>
  <c r="K46" i="20"/>
  <c r="M46" i="20" s="1"/>
  <c r="K47" i="20"/>
  <c r="M47" i="20" s="1"/>
  <c r="K48" i="20"/>
  <c r="M48" i="20" s="1"/>
  <c r="K49" i="20"/>
  <c r="M49" i="20" s="1"/>
  <c r="K40" i="20"/>
  <c r="AB17" i="19"/>
  <c r="AG4" i="19"/>
  <c r="AF4" i="19"/>
  <c r="J51" i="20"/>
  <c r="I51" i="20"/>
  <c r="Q17" i="19"/>
  <c r="X40" i="20"/>
  <c r="Z40" i="20" s="1"/>
  <c r="W40" i="20"/>
  <c r="Y40" i="20" s="1"/>
  <c r="H24" i="20"/>
  <c r="H25" i="20"/>
  <c r="H26" i="20"/>
  <c r="C23" i="20"/>
  <c r="D23" i="20" s="1"/>
  <c r="C24" i="20"/>
  <c r="D24" i="20" s="1"/>
  <c r="C25" i="20"/>
  <c r="D25" i="20" s="1"/>
  <c r="H22" i="19"/>
  <c r="H23" i="19"/>
  <c r="H24" i="19"/>
  <c r="D21" i="19"/>
  <c r="C20" i="19"/>
  <c r="D20" i="19" s="1"/>
  <c r="C21" i="19"/>
  <c r="C22" i="19"/>
  <c r="D22" i="19" s="1"/>
  <c r="C23" i="19"/>
  <c r="D23" i="19" s="1"/>
  <c r="C24" i="19"/>
  <c r="D24" i="19" s="1"/>
  <c r="H28" i="18"/>
  <c r="D28" i="18"/>
  <c r="C33" i="18"/>
  <c r="C28" i="18"/>
  <c r="C29" i="18"/>
  <c r="C30" i="18"/>
  <c r="C31" i="18"/>
  <c r="C32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4" i="18"/>
  <c r="F4" i="18" s="1"/>
  <c r="O40" i="20" l="1"/>
  <c r="M40" i="20"/>
  <c r="F31" i="14"/>
  <c r="F30" i="14"/>
  <c r="F29" i="14"/>
  <c r="F28" i="14"/>
  <c r="F26" i="14"/>
  <c r="F25" i="14"/>
  <c r="F24" i="14"/>
  <c r="F23" i="14"/>
  <c r="F22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B34" i="20" l="1"/>
  <c r="B34" i="19"/>
  <c r="B36" i="18"/>
  <c r="S18" i="18"/>
  <c r="Q18" i="18"/>
  <c r="H33" i="20" l="1"/>
  <c r="C33" i="20"/>
  <c r="D33" i="20" s="1"/>
  <c r="H32" i="20"/>
  <c r="C32" i="20"/>
  <c r="D32" i="20" s="1"/>
  <c r="H31" i="20"/>
  <c r="C31" i="20"/>
  <c r="D31" i="20" s="1"/>
  <c r="H30" i="20"/>
  <c r="D30" i="20"/>
  <c r="C30" i="20"/>
  <c r="H29" i="20"/>
  <c r="C29" i="20"/>
  <c r="D29" i="20" s="1"/>
  <c r="H28" i="20"/>
  <c r="C28" i="20"/>
  <c r="D28" i="20" s="1"/>
  <c r="H27" i="20"/>
  <c r="C27" i="20"/>
  <c r="D27" i="20" s="1"/>
  <c r="D26" i="20"/>
  <c r="C26" i="20"/>
  <c r="H23" i="20"/>
  <c r="H22" i="20"/>
  <c r="C22" i="20"/>
  <c r="D22" i="20" s="1"/>
  <c r="H21" i="20"/>
  <c r="C21" i="20"/>
  <c r="D21" i="20" s="1"/>
  <c r="H20" i="20"/>
  <c r="C20" i="20"/>
  <c r="D20" i="20" s="1"/>
  <c r="H19" i="20"/>
  <c r="C19" i="20"/>
  <c r="D19" i="20" s="1"/>
  <c r="H18" i="20"/>
  <c r="C18" i="20"/>
  <c r="D18" i="20" s="1"/>
  <c r="H17" i="20"/>
  <c r="C17" i="20"/>
  <c r="D17" i="20" s="1"/>
  <c r="H16" i="20"/>
  <c r="C16" i="20"/>
  <c r="D16" i="20" s="1"/>
  <c r="H15" i="20"/>
  <c r="C15" i="20"/>
  <c r="D15" i="20" s="1"/>
  <c r="H14" i="20"/>
  <c r="C14" i="20"/>
  <c r="D14" i="20" s="1"/>
  <c r="H13" i="20"/>
  <c r="C13" i="20"/>
  <c r="D13" i="20" s="1"/>
  <c r="H12" i="20"/>
  <c r="C12" i="20"/>
  <c r="D12" i="20" s="1"/>
  <c r="H11" i="20"/>
  <c r="C11" i="20"/>
  <c r="D11" i="20" s="1"/>
  <c r="H10" i="20"/>
  <c r="C10" i="20"/>
  <c r="D10" i="20" s="1"/>
  <c r="H9" i="20"/>
  <c r="C9" i="20"/>
  <c r="D9" i="20" s="1"/>
  <c r="H8" i="20"/>
  <c r="C8" i="20"/>
  <c r="D8" i="20" s="1"/>
  <c r="H7" i="20"/>
  <c r="C7" i="20"/>
  <c r="D7" i="20" s="1"/>
  <c r="H6" i="20"/>
  <c r="C6" i="20"/>
  <c r="H5" i="20"/>
  <c r="C5" i="20"/>
  <c r="D5" i="20" s="1"/>
  <c r="K4" i="20"/>
  <c r="J4" i="20"/>
  <c r="H4" i="20"/>
  <c r="C4" i="20"/>
  <c r="D4" i="20" s="1"/>
  <c r="AH4" i="19"/>
  <c r="AE4" i="19"/>
  <c r="AB15" i="19"/>
  <c r="AA15" i="19"/>
  <c r="T15" i="19"/>
  <c r="V15" i="19" s="1"/>
  <c r="S15" i="19"/>
  <c r="U15" i="19" s="1"/>
  <c r="AB14" i="19"/>
  <c r="AA14" i="19"/>
  <c r="T14" i="19"/>
  <c r="V14" i="19" s="1"/>
  <c r="S14" i="19"/>
  <c r="U14" i="19" s="1"/>
  <c r="AB13" i="19"/>
  <c r="AA13" i="19"/>
  <c r="T13" i="19"/>
  <c r="V13" i="19" s="1"/>
  <c r="S13" i="19"/>
  <c r="U13" i="19" s="1"/>
  <c r="AB12" i="19"/>
  <c r="AA12" i="19"/>
  <c r="V12" i="19"/>
  <c r="U12" i="19"/>
  <c r="T12" i="19"/>
  <c r="S12" i="19"/>
  <c r="AB11" i="19"/>
  <c r="AA11" i="19"/>
  <c r="T11" i="19"/>
  <c r="V11" i="19" s="1"/>
  <c r="S11" i="19"/>
  <c r="U11" i="19" s="1"/>
  <c r="AB10" i="19"/>
  <c r="AA10" i="19"/>
  <c r="T10" i="19"/>
  <c r="V10" i="19" s="1"/>
  <c r="S10" i="19"/>
  <c r="U10" i="19" s="1"/>
  <c r="AB9" i="19"/>
  <c r="AA9" i="19"/>
  <c r="T9" i="19"/>
  <c r="V9" i="19" s="1"/>
  <c r="S9" i="19"/>
  <c r="U9" i="19" s="1"/>
  <c r="AB8" i="19"/>
  <c r="AA8" i="19"/>
  <c r="V8" i="19"/>
  <c r="U8" i="19"/>
  <c r="T8" i="19"/>
  <c r="S8" i="19"/>
  <c r="AB7" i="19"/>
  <c r="AA7" i="19"/>
  <c r="T7" i="19"/>
  <c r="V7" i="19" s="1"/>
  <c r="S7" i="19"/>
  <c r="U7" i="19" s="1"/>
  <c r="AB6" i="19"/>
  <c r="AA6" i="19"/>
  <c r="T6" i="19"/>
  <c r="V6" i="19" s="1"/>
  <c r="S6" i="19"/>
  <c r="U6" i="19" s="1"/>
  <c r="AB5" i="19"/>
  <c r="AA5" i="19"/>
  <c r="T5" i="19"/>
  <c r="V5" i="19" s="1"/>
  <c r="S5" i="19"/>
  <c r="U5" i="19" s="1"/>
  <c r="AB4" i="19"/>
  <c r="AA4" i="19"/>
  <c r="T4" i="19"/>
  <c r="S4" i="19"/>
  <c r="J4" i="19"/>
  <c r="K4" i="19" s="1"/>
  <c r="H33" i="19"/>
  <c r="C33" i="19"/>
  <c r="D33" i="19" s="1"/>
  <c r="H32" i="19"/>
  <c r="C32" i="19"/>
  <c r="D32" i="19" s="1"/>
  <c r="H31" i="19"/>
  <c r="C31" i="19"/>
  <c r="D31" i="19" s="1"/>
  <c r="H30" i="19"/>
  <c r="D30" i="19"/>
  <c r="C30" i="19"/>
  <c r="H29" i="19"/>
  <c r="C29" i="19"/>
  <c r="D29" i="19" s="1"/>
  <c r="H28" i="19"/>
  <c r="C28" i="19"/>
  <c r="D28" i="19" s="1"/>
  <c r="H27" i="19"/>
  <c r="C27" i="19"/>
  <c r="D27" i="19" s="1"/>
  <c r="H26" i="19"/>
  <c r="C26" i="19"/>
  <c r="D26" i="19" s="1"/>
  <c r="H25" i="19"/>
  <c r="C25" i="19"/>
  <c r="D25" i="19" s="1"/>
  <c r="H21" i="19"/>
  <c r="H20" i="19"/>
  <c r="H19" i="19"/>
  <c r="C19" i="19"/>
  <c r="D19" i="19" s="1"/>
  <c r="H18" i="19"/>
  <c r="C18" i="19"/>
  <c r="D18" i="19" s="1"/>
  <c r="H17" i="19"/>
  <c r="C17" i="19"/>
  <c r="D17" i="19" s="1"/>
  <c r="H16" i="19"/>
  <c r="C16" i="19"/>
  <c r="D16" i="19" s="1"/>
  <c r="H15" i="19"/>
  <c r="C15" i="19"/>
  <c r="D15" i="19" s="1"/>
  <c r="H14" i="19"/>
  <c r="C14" i="19"/>
  <c r="D14" i="19" s="1"/>
  <c r="H13" i="19"/>
  <c r="C13" i="19"/>
  <c r="D13" i="19" s="1"/>
  <c r="H12" i="19"/>
  <c r="C12" i="19"/>
  <c r="D12" i="19" s="1"/>
  <c r="H11" i="19"/>
  <c r="C11" i="19"/>
  <c r="D11" i="19" s="1"/>
  <c r="H10" i="19"/>
  <c r="C10" i="19"/>
  <c r="D10" i="19" s="1"/>
  <c r="H9" i="19"/>
  <c r="C9" i="19"/>
  <c r="D9" i="19" s="1"/>
  <c r="H8" i="19"/>
  <c r="D8" i="19"/>
  <c r="C8" i="19"/>
  <c r="H7" i="19"/>
  <c r="C7" i="19"/>
  <c r="D7" i="19" s="1"/>
  <c r="H6" i="19"/>
  <c r="C6" i="19"/>
  <c r="H5" i="19"/>
  <c r="C5" i="19"/>
  <c r="H4" i="19"/>
  <c r="C4" i="19"/>
  <c r="D4" i="19" s="1"/>
  <c r="AF4" i="18"/>
  <c r="AH4" i="18" s="1"/>
  <c r="AE4" i="18"/>
  <c r="AG4" i="18" s="1"/>
  <c r="AB9" i="18"/>
  <c r="AB5" i="18"/>
  <c r="AB6" i="18"/>
  <c r="AB7" i="18"/>
  <c r="AB8" i="18"/>
  <c r="AB10" i="18"/>
  <c r="AB11" i="18"/>
  <c r="AB12" i="18"/>
  <c r="AB13" i="18"/>
  <c r="AB14" i="18"/>
  <c r="AB15" i="18"/>
  <c r="AA10" i="18"/>
  <c r="AA5" i="18"/>
  <c r="AA6" i="18"/>
  <c r="AA7" i="18"/>
  <c r="AA8" i="18"/>
  <c r="AA9" i="18"/>
  <c r="AA11" i="18"/>
  <c r="AA12" i="18"/>
  <c r="AA13" i="18"/>
  <c r="AA14" i="18"/>
  <c r="AA15" i="18"/>
  <c r="AB4" i="18"/>
  <c r="AB17" i="18" s="1"/>
  <c r="AD4" i="18" s="1"/>
  <c r="AA4" i="18"/>
  <c r="AA17" i="18" s="1"/>
  <c r="AC4" i="18" s="1"/>
  <c r="T4" i="18"/>
  <c r="S4" i="18"/>
  <c r="U4" i="18"/>
  <c r="V4" i="18"/>
  <c r="V7" i="18"/>
  <c r="V8" i="18"/>
  <c r="V11" i="18"/>
  <c r="V12" i="18"/>
  <c r="V15" i="18"/>
  <c r="U8" i="18"/>
  <c r="U9" i="18"/>
  <c r="T5" i="18"/>
  <c r="V5" i="18" s="1"/>
  <c r="T6" i="18"/>
  <c r="V6" i="18" s="1"/>
  <c r="T7" i="18"/>
  <c r="T8" i="18"/>
  <c r="T9" i="18"/>
  <c r="V9" i="18" s="1"/>
  <c r="T10" i="18"/>
  <c r="V10" i="18" s="1"/>
  <c r="T11" i="18"/>
  <c r="T12" i="18"/>
  <c r="T13" i="18"/>
  <c r="V13" i="18" s="1"/>
  <c r="T14" i="18"/>
  <c r="V14" i="18" s="1"/>
  <c r="T15" i="18"/>
  <c r="S5" i="18"/>
  <c r="U5" i="18" s="1"/>
  <c r="S6" i="18"/>
  <c r="U6" i="18" s="1"/>
  <c r="S7" i="18"/>
  <c r="U7" i="18" s="1"/>
  <c r="S8" i="18"/>
  <c r="S9" i="18"/>
  <c r="S10" i="18"/>
  <c r="U10" i="18" s="1"/>
  <c r="S11" i="18"/>
  <c r="U11" i="18" s="1"/>
  <c r="S12" i="18"/>
  <c r="U12" i="18" s="1"/>
  <c r="S13" i="18"/>
  <c r="U13" i="18" s="1"/>
  <c r="S14" i="18"/>
  <c r="U14" i="18" s="1"/>
  <c r="S15" i="18"/>
  <c r="U15" i="18" s="1"/>
  <c r="D7" i="18"/>
  <c r="D8" i="18"/>
  <c r="D11" i="18"/>
  <c r="D12" i="18"/>
  <c r="D15" i="18"/>
  <c r="D16" i="18"/>
  <c r="D19" i="18"/>
  <c r="D20" i="18"/>
  <c r="D23" i="18"/>
  <c r="D24" i="18"/>
  <c r="D27" i="18"/>
  <c r="D29" i="18"/>
  <c r="D32" i="18"/>
  <c r="D33" i="18"/>
  <c r="D4" i="18"/>
  <c r="D6" i="18"/>
  <c r="D9" i="18"/>
  <c r="D10" i="18"/>
  <c r="D13" i="18"/>
  <c r="D14" i="18"/>
  <c r="D17" i="18"/>
  <c r="D18" i="18"/>
  <c r="D21" i="18"/>
  <c r="D22" i="18"/>
  <c r="D25" i="18"/>
  <c r="D26" i="18"/>
  <c r="D30" i="18"/>
  <c r="D31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9" i="18"/>
  <c r="H30" i="18"/>
  <c r="H31" i="18"/>
  <c r="H32" i="18"/>
  <c r="H33" i="18"/>
  <c r="H4" i="18"/>
  <c r="J4" i="18"/>
  <c r="K4" i="18" s="1"/>
  <c r="T51" i="20" l="1"/>
  <c r="V40" i="20" s="1"/>
  <c r="N52" i="20"/>
  <c r="N53" i="20"/>
  <c r="M53" i="20"/>
  <c r="M52" i="20"/>
  <c r="F4" i="20"/>
  <c r="K53" i="20"/>
  <c r="K52" i="20"/>
  <c r="S51" i="20"/>
  <c r="U40" i="20" s="1"/>
  <c r="P40" i="20"/>
  <c r="L53" i="20"/>
  <c r="L52" i="20"/>
  <c r="V4" i="19"/>
  <c r="T17" i="19"/>
  <c r="T18" i="19"/>
  <c r="AA17" i="19"/>
  <c r="AC4" i="19" s="1"/>
  <c r="AD4" i="19"/>
  <c r="U4" i="19"/>
  <c r="S18" i="19"/>
  <c r="S17" i="19"/>
  <c r="F4" i="19"/>
  <c r="H35" i="19"/>
  <c r="I4" i="19" s="1"/>
  <c r="Y4" i="18"/>
  <c r="W4" i="18"/>
  <c r="Y20" i="18"/>
  <c r="Y19" i="18"/>
  <c r="V19" i="18"/>
  <c r="V20" i="18"/>
  <c r="X4" i="18"/>
  <c r="X20" i="18"/>
  <c r="X19" i="18"/>
  <c r="Z4" i="18"/>
  <c r="W20" i="18"/>
  <c r="W19" i="18"/>
  <c r="H35" i="18"/>
  <c r="I4" i="18" s="1"/>
  <c r="C36" i="20"/>
  <c r="C35" i="20"/>
  <c r="D5" i="19"/>
  <c r="C35" i="19"/>
  <c r="C36" i="19"/>
  <c r="H35" i="20"/>
  <c r="I4" i="20" s="1"/>
  <c r="D36" i="18"/>
  <c r="D35" i="18"/>
  <c r="D5" i="18"/>
  <c r="D6" i="20"/>
  <c r="D35" i="20" s="1"/>
  <c r="Q40" i="20"/>
  <c r="R40" i="20"/>
  <c r="W4" i="19"/>
  <c r="X4" i="19"/>
  <c r="D6" i="19"/>
  <c r="G10" i="19" s="1"/>
  <c r="G4" i="18"/>
  <c r="G8" i="18"/>
  <c r="G10" i="20" l="1"/>
  <c r="D36" i="20"/>
  <c r="Y4" i="19"/>
  <c r="U18" i="19"/>
  <c r="U17" i="19"/>
  <c r="Z4" i="19"/>
  <c r="V18" i="19"/>
  <c r="V17" i="19"/>
  <c r="G10" i="18"/>
  <c r="E36" i="18"/>
  <c r="E35" i="18"/>
  <c r="D35" i="19"/>
  <c r="D36" i="19"/>
  <c r="G4" i="20"/>
  <c r="G8" i="20"/>
  <c r="G4" i="19"/>
  <c r="G8" i="19"/>
</calcChain>
</file>

<file path=xl/sharedStrings.xml><?xml version="1.0" encoding="utf-8"?>
<sst xmlns="http://schemas.openxmlformats.org/spreadsheetml/2006/main" count="200" uniqueCount="60">
  <si>
    <t>Oil formation Volume Factor</t>
  </si>
  <si>
    <t>Oil gravity</t>
  </si>
  <si>
    <t>Solution GOR</t>
  </si>
  <si>
    <t>Bubble Point Pressure</t>
  </si>
  <si>
    <t>Reservoir Temperature ()</t>
  </si>
  <si>
    <t>Oil gravity,api</t>
  </si>
  <si>
    <t>max</t>
  </si>
  <si>
    <t>min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</si>
  <si>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</si>
  <si>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s</t>
    </r>
  </si>
  <si>
    <t>Simplex</t>
  </si>
  <si>
    <t>Yt(Bob)</t>
  </si>
  <si>
    <t>Grid Search</t>
  </si>
  <si>
    <t>Yp(Bob)</t>
  </si>
  <si>
    <t xml:space="preserve">Yp(Pob) </t>
  </si>
  <si>
    <t>Yt(Pob)</t>
  </si>
  <si>
    <t>Y(t) Pob</t>
  </si>
  <si>
    <t>(Yp)Rso</t>
  </si>
  <si>
    <t>Yt(Rso)</t>
  </si>
  <si>
    <t xml:space="preserve">Ytexp(Pob) </t>
  </si>
  <si>
    <t>Training</t>
  </si>
  <si>
    <t>exp</t>
  </si>
  <si>
    <t>pred</t>
  </si>
  <si>
    <t>Testing</t>
  </si>
  <si>
    <t>Ytexp(Bob)</t>
  </si>
  <si>
    <t>Vpred</t>
  </si>
  <si>
    <t>Vexp</t>
  </si>
  <si>
    <t>(Ytexp)Rso</t>
  </si>
  <si>
    <t>R2</t>
  </si>
  <si>
    <t>R</t>
  </si>
  <si>
    <t>MSE</t>
  </si>
  <si>
    <t>RMSE</t>
  </si>
  <si>
    <t>Sum/n</t>
  </si>
  <si>
    <t>APRE</t>
  </si>
  <si>
    <t>Ei</t>
  </si>
  <si>
    <t>AAPRE</t>
  </si>
  <si>
    <t>|Ei|</t>
  </si>
  <si>
    <t>Yts(Pob)</t>
  </si>
  <si>
    <t>Ytg Pob</t>
  </si>
  <si>
    <t>Eig</t>
  </si>
  <si>
    <t>Eis</t>
  </si>
  <si>
    <t>|Eis|</t>
  </si>
  <si>
    <t>|Eig|</t>
  </si>
  <si>
    <t>s</t>
  </si>
  <si>
    <t>g</t>
  </si>
  <si>
    <t>gs</t>
  </si>
  <si>
    <t>std</t>
  </si>
  <si>
    <t>Max</t>
  </si>
  <si>
    <t>Min</t>
  </si>
  <si>
    <t>stb</t>
  </si>
  <si>
    <t>Gas gravity</t>
  </si>
  <si>
    <r>
      <t>B</t>
    </r>
    <r>
      <rPr>
        <b/>
        <vertAlign val="subscript"/>
        <sz val="11"/>
        <color theme="1"/>
        <rFont val="Calibri"/>
        <family val="2"/>
        <scheme val="minor"/>
      </rPr>
      <t>ob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</si>
  <si>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g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</si>
  <si>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API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</si>
  <si>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o</t>
    </r>
  </si>
  <si>
    <t>Temp</t>
  </si>
  <si>
    <t>alpha</t>
  </si>
  <si>
    <t>bias</t>
  </si>
  <si>
    <t>Grid search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</si>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</sst>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%"/>
    <numFmt numFmtId="165" formatCode="0.0%"/>
    <numFmt numFmtId="166" formatCode="0.000"/>
    <numFmt numFmtId="167" formatCode="0.0000"/>
    <numFmt numFmtId="168" formatCode="0.00000"/>
    <numFmt numFmtId="169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Fill="1" applyBorder="1"/>
    <xf numFmtId="0" fontId="0" fillId="0" borderId="0" xfId="0" applyAlignment="1"/>
    <xf numFmtId="0" fontId="0" fillId="0" borderId="2" xfId="0" applyBorder="1"/>
    <xf numFmtId="10" fontId="0" fillId="0" borderId="0" xfId="1" applyNumberFormat="1" applyFont="1"/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164" fontId="0" fillId="0" borderId="0" xfId="1" applyNumberFormat="1" applyFont="1" applyBorder="1"/>
    <xf numFmtId="164" fontId="0" fillId="0" borderId="0" xfId="0" applyNumberFormat="1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/>
    <xf numFmtId="0" fontId="0" fillId="0" borderId="0" xfId="0" applyFill="1" applyBorder="1"/>
    <xf numFmtId="2" fontId="0" fillId="0" borderId="0" xfId="1" applyNumberFormat="1" applyFont="1"/>
    <xf numFmtId="2" fontId="0" fillId="0" borderId="0" xfId="0" applyNumberFormat="1"/>
    <xf numFmtId="165" fontId="0" fillId="0" borderId="0" xfId="1" applyNumberFormat="1" applyFont="1"/>
    <xf numFmtId="164" fontId="0" fillId="0" borderId="2" xfId="0" applyNumberFormat="1" applyBorder="1"/>
    <xf numFmtId="164" fontId="0" fillId="0" borderId="0" xfId="0" applyNumberFormat="1"/>
    <xf numFmtId="2" fontId="0" fillId="0" borderId="0" xfId="1" applyNumberFormat="1" applyFont="1" applyBorder="1"/>
    <xf numFmtId="167" fontId="0" fillId="0" borderId="0" xfId="1" applyNumberFormat="1" applyFont="1" applyBorder="1"/>
    <xf numFmtId="167" fontId="0" fillId="0" borderId="0" xfId="0" applyNumberFormat="1" applyBorder="1"/>
    <xf numFmtId="168" fontId="0" fillId="0" borderId="0" xfId="0" applyNumberFormat="1" applyBorder="1"/>
    <xf numFmtId="0" fontId="0" fillId="0" borderId="0" xfId="0" applyNumberFormat="1" applyBorder="1"/>
    <xf numFmtId="166" fontId="0" fillId="0" borderId="0" xfId="1" applyNumberFormat="1" applyFont="1"/>
    <xf numFmtId="167" fontId="0" fillId="0" borderId="0" xfId="1" applyNumberFormat="1" applyFont="1"/>
    <xf numFmtId="168" fontId="0" fillId="0" borderId="0" xfId="1" applyNumberFormat="1" applyFont="1"/>
    <xf numFmtId="10" fontId="0" fillId="0" borderId="0" xfId="1" applyNumberFormat="1" applyFont="1" applyBorder="1"/>
    <xf numFmtId="167" fontId="0" fillId="0" borderId="2" xfId="0" applyNumberFormat="1" applyBorder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4" xfId="0" applyFill="1" applyBorder="1"/>
    <xf numFmtId="169" fontId="0" fillId="0" borderId="0" xfId="0" applyNumberForma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2"/>
  <sheetViews>
    <sheetView zoomScale="50" zoomScaleNormal="50" workbookViewId="0">
      <selection activeCell="E38" sqref="E38"/>
    </sheetView>
  </sheetViews>
  <sheetFormatPr defaultRowHeight="15" x14ac:dyDescent="0.25"/>
  <cols>
    <col min="1" max="1" width="24.42578125" bestFit="1" customWidth="1"/>
    <col min="2" max="2" width="30.42578125" bestFit="1" customWidth="1"/>
    <col min="3" max="3" width="15.42578125" bestFit="1" customWidth="1"/>
    <col min="4" max="4" width="14.42578125" bestFit="1" customWidth="1"/>
    <col min="5" max="5" width="14.7109375" bestFit="1" customWidth="1"/>
    <col min="6" max="6" width="27" bestFit="1" customWidth="1"/>
    <col min="7" max="8" width="27" customWidth="1"/>
    <col min="10" max="10" width="30.42578125" bestFit="1" customWidth="1"/>
    <col min="11" max="11" width="12" bestFit="1" customWidth="1"/>
    <col min="12" max="14" width="26.7109375" customWidth="1"/>
    <col min="15" max="15" width="12" bestFit="1" customWidth="1"/>
    <col min="16" max="16" width="10.42578125" bestFit="1" customWidth="1"/>
    <col min="17" max="20" width="12" bestFit="1" customWidth="1"/>
    <col min="21" max="21" width="12" customWidth="1"/>
  </cols>
  <sheetData>
    <row r="1" spans="1:7" x14ac:dyDescent="0.25">
      <c r="A1" t="s">
        <v>3</v>
      </c>
      <c r="B1" t="s">
        <v>0</v>
      </c>
      <c r="C1" t="s">
        <v>2</v>
      </c>
      <c r="D1" t="s">
        <v>50</v>
      </c>
      <c r="E1" t="s">
        <v>5</v>
      </c>
      <c r="F1" t="s">
        <v>1</v>
      </c>
      <c r="G1" t="s">
        <v>4</v>
      </c>
    </row>
    <row r="2" spans="1:7" x14ac:dyDescent="0.25">
      <c r="A2">
        <v>348.78500000000003</v>
      </c>
      <c r="B2">
        <v>1.0509999999999999</v>
      </c>
      <c r="C2">
        <v>40</v>
      </c>
      <c r="D2">
        <v>0.92745604866019027</v>
      </c>
      <c r="E2">
        <v>26.1</v>
      </c>
      <c r="F2">
        <v>0.89784263959390864</v>
      </c>
      <c r="G2">
        <v>152.69999999999999</v>
      </c>
    </row>
    <row r="3" spans="1:7" x14ac:dyDescent="0.25">
      <c r="A3">
        <v>3264</v>
      </c>
      <c r="B3">
        <v>1.91</v>
      </c>
      <c r="C3">
        <v>1428</v>
      </c>
      <c r="D3">
        <v>0.84230141404901993</v>
      </c>
      <c r="E3">
        <v>43</v>
      </c>
      <c r="F3">
        <v>0.81088825214899718</v>
      </c>
      <c r="G3">
        <v>198</v>
      </c>
    </row>
    <row r="4" spans="1:7" x14ac:dyDescent="0.25">
      <c r="A4">
        <v>1005</v>
      </c>
      <c r="B4">
        <v>1.105</v>
      </c>
      <c r="C4">
        <v>129.30000000000001</v>
      </c>
      <c r="D4">
        <v>0.8756363821172134</v>
      </c>
      <c r="E4">
        <v>26.7</v>
      </c>
      <c r="F4">
        <f t="shared" ref="F4:F19" si="0">141.5/(E4+131.5)</f>
        <v>0.89443742098609358</v>
      </c>
      <c r="G4">
        <v>149.6</v>
      </c>
    </row>
    <row r="5" spans="1:7" x14ac:dyDescent="0.25">
      <c r="A5">
        <v>302.86500000000001</v>
      </c>
      <c r="B5">
        <v>1.0489999999999999</v>
      </c>
      <c r="C5">
        <v>30</v>
      </c>
      <c r="D5">
        <v>0.95809382507979579</v>
      </c>
      <c r="E5">
        <v>23.7</v>
      </c>
      <c r="F5">
        <f t="shared" si="0"/>
        <v>0.91172680412371143</v>
      </c>
      <c r="G5">
        <v>147.75</v>
      </c>
    </row>
    <row r="6" spans="1:7" x14ac:dyDescent="0.25">
      <c r="A6">
        <v>2105</v>
      </c>
      <c r="B6">
        <v>1.349</v>
      </c>
      <c r="C6">
        <v>243</v>
      </c>
      <c r="D6">
        <v>0.80757023172148901</v>
      </c>
      <c r="E6">
        <v>25.6</v>
      </c>
      <c r="F6">
        <f t="shared" si="0"/>
        <v>0.90070019096117127</v>
      </c>
      <c r="G6">
        <v>165</v>
      </c>
    </row>
    <row r="7" spans="1:7" x14ac:dyDescent="0.25">
      <c r="A7">
        <v>2975</v>
      </c>
      <c r="B7">
        <v>1.7390000000000001</v>
      </c>
      <c r="C7">
        <v>1262</v>
      </c>
      <c r="D7">
        <v>0.65002619805475581</v>
      </c>
      <c r="E7">
        <v>41.9</v>
      </c>
      <c r="F7">
        <f t="shared" si="0"/>
        <v>0.81603229527104959</v>
      </c>
      <c r="G7">
        <v>171</v>
      </c>
    </row>
    <row r="8" spans="1:7" x14ac:dyDescent="0.25">
      <c r="A8">
        <v>1898</v>
      </c>
      <c r="B8">
        <v>1.2549999999999999</v>
      </c>
      <c r="C8">
        <v>525</v>
      </c>
      <c r="D8">
        <v>0.91923240349209867</v>
      </c>
      <c r="E8">
        <v>39.5</v>
      </c>
      <c r="F8">
        <f t="shared" si="0"/>
        <v>0.82748538011695905</v>
      </c>
      <c r="G8">
        <v>148</v>
      </c>
    </row>
    <row r="9" spans="1:7" x14ac:dyDescent="0.25">
      <c r="A9">
        <v>2511</v>
      </c>
      <c r="B9">
        <v>1.278</v>
      </c>
      <c r="C9">
        <v>562</v>
      </c>
      <c r="D9">
        <v>0.92803077843845605</v>
      </c>
      <c r="E9">
        <v>37.9</v>
      </c>
      <c r="F9">
        <f t="shared" si="0"/>
        <v>0.83530106257378978</v>
      </c>
      <c r="G9">
        <v>160</v>
      </c>
    </row>
    <row r="10" spans="1:7" x14ac:dyDescent="0.25">
      <c r="A10">
        <v>5503</v>
      </c>
      <c r="B10">
        <v>1.7304999999999999</v>
      </c>
      <c r="C10">
        <v>1314.9</v>
      </c>
      <c r="D10">
        <v>0.73741363954113825</v>
      </c>
      <c r="E10">
        <v>35.9</v>
      </c>
      <c r="F10">
        <f t="shared" si="0"/>
        <v>0.84528076463560331</v>
      </c>
      <c r="G10">
        <v>204</v>
      </c>
    </row>
    <row r="11" spans="1:7" x14ac:dyDescent="0.25">
      <c r="A11">
        <v>2271</v>
      </c>
      <c r="B11">
        <v>1.224</v>
      </c>
      <c r="C11">
        <v>465.5</v>
      </c>
      <c r="D11">
        <v>0.72661769747663696</v>
      </c>
      <c r="E11">
        <v>38.200000000000003</v>
      </c>
      <c r="F11">
        <f t="shared" si="0"/>
        <v>0.83382439599292879</v>
      </c>
      <c r="G11">
        <v>191</v>
      </c>
    </row>
    <row r="12" spans="1:7" x14ac:dyDescent="0.25">
      <c r="A12">
        <v>3303</v>
      </c>
      <c r="B12">
        <v>1.143</v>
      </c>
      <c r="C12">
        <v>752</v>
      </c>
      <c r="D12">
        <v>0.7926951382973586</v>
      </c>
      <c r="E12">
        <v>32</v>
      </c>
      <c r="F12">
        <f t="shared" si="0"/>
        <v>0.86544342507645255</v>
      </c>
      <c r="G12">
        <v>210</v>
      </c>
    </row>
    <row r="13" spans="1:7" x14ac:dyDescent="0.25">
      <c r="A13">
        <v>1761</v>
      </c>
      <c r="B13">
        <v>1.113</v>
      </c>
      <c r="C13">
        <v>221</v>
      </c>
      <c r="D13">
        <v>0.75293986820479952</v>
      </c>
      <c r="E13">
        <v>25.3</v>
      </c>
      <c r="F13">
        <f t="shared" si="0"/>
        <v>0.90242346938775508</v>
      </c>
      <c r="G13">
        <v>146</v>
      </c>
    </row>
    <row r="14" spans="1:7" x14ac:dyDescent="0.25">
      <c r="A14">
        <v>3109</v>
      </c>
      <c r="B14">
        <v>1.5669999999999999</v>
      </c>
      <c r="C14">
        <v>964</v>
      </c>
      <c r="D14">
        <v>0.88258029928673554</v>
      </c>
      <c r="E14">
        <v>41.2</v>
      </c>
      <c r="F14">
        <f t="shared" si="0"/>
        <v>0.8193398957730168</v>
      </c>
      <c r="G14">
        <v>190</v>
      </c>
    </row>
    <row r="15" spans="1:7" x14ac:dyDescent="0.25">
      <c r="A15">
        <v>132.51</v>
      </c>
      <c r="B15">
        <v>1.034</v>
      </c>
      <c r="C15">
        <v>10</v>
      </c>
      <c r="D15">
        <v>0.8521680369045489</v>
      </c>
      <c r="E15">
        <v>19</v>
      </c>
      <c r="F15">
        <f t="shared" si="0"/>
        <v>0.94019933554817281</v>
      </c>
      <c r="G15">
        <v>135.79</v>
      </c>
    </row>
    <row r="16" spans="1:7" x14ac:dyDescent="0.25">
      <c r="A16">
        <v>138.29</v>
      </c>
      <c r="B16">
        <v>1.0389999999999999</v>
      </c>
      <c r="C16">
        <v>11</v>
      </c>
      <c r="D16">
        <v>0.90914436110458996</v>
      </c>
      <c r="E16">
        <v>21.8</v>
      </c>
      <c r="F16">
        <f t="shared" si="0"/>
        <v>0.92302674494455306</v>
      </c>
      <c r="G16">
        <v>139.69999999999999</v>
      </c>
    </row>
    <row r="17" spans="1:10" x14ac:dyDescent="0.25">
      <c r="A17">
        <v>2908</v>
      </c>
      <c r="B17">
        <v>1.2889999999999999</v>
      </c>
      <c r="C17">
        <v>529</v>
      </c>
      <c r="D17">
        <v>0.65</v>
      </c>
      <c r="E17">
        <v>36.700000000000003</v>
      </c>
      <c r="F17">
        <f t="shared" si="0"/>
        <v>0.84126040428061832</v>
      </c>
      <c r="G17">
        <v>207</v>
      </c>
    </row>
    <row r="18" spans="1:10" x14ac:dyDescent="0.25">
      <c r="A18">
        <v>2851</v>
      </c>
      <c r="B18">
        <v>1.379</v>
      </c>
      <c r="C18">
        <v>700</v>
      </c>
      <c r="D18">
        <v>0.65001356018585665</v>
      </c>
      <c r="E18">
        <v>40</v>
      </c>
      <c r="F18">
        <f t="shared" si="0"/>
        <v>0.82507288629737607</v>
      </c>
      <c r="G18">
        <v>185</v>
      </c>
    </row>
    <row r="19" spans="1:10" x14ac:dyDescent="0.25">
      <c r="A19">
        <v>2195</v>
      </c>
      <c r="B19">
        <v>1.18</v>
      </c>
      <c r="C19">
        <v>616.9</v>
      </c>
      <c r="D19">
        <v>0.67419223639400838</v>
      </c>
      <c r="E19">
        <v>38.200000000000003</v>
      </c>
      <c r="F19">
        <f t="shared" si="0"/>
        <v>0.83382439599292879</v>
      </c>
      <c r="G19">
        <v>168.1</v>
      </c>
    </row>
    <row r="20" spans="1:10" x14ac:dyDescent="0.25">
      <c r="A20">
        <v>1965.7</v>
      </c>
      <c r="B20">
        <v>1.17</v>
      </c>
      <c r="C20">
        <v>342</v>
      </c>
      <c r="D20">
        <v>0.82411841711059508</v>
      </c>
      <c r="E20">
        <v>26.8</v>
      </c>
      <c r="F20">
        <v>0.89387239418825004</v>
      </c>
      <c r="G20">
        <v>135</v>
      </c>
    </row>
    <row r="21" spans="1:10" x14ac:dyDescent="0.25">
      <c r="A21">
        <v>2723</v>
      </c>
      <c r="B21">
        <v>1.446</v>
      </c>
      <c r="C21">
        <v>816</v>
      </c>
      <c r="D21">
        <v>0.88304691053831885</v>
      </c>
      <c r="E21">
        <v>39.700000000000003</v>
      </c>
      <c r="F21">
        <v>0.8265186915887851</v>
      </c>
      <c r="G21">
        <v>180</v>
      </c>
    </row>
    <row r="22" spans="1:10" x14ac:dyDescent="0.25">
      <c r="A22">
        <v>1574</v>
      </c>
      <c r="B22">
        <v>1.1060000000000001</v>
      </c>
      <c r="C22">
        <v>150.1</v>
      </c>
      <c r="D22">
        <v>0.89837818770730016</v>
      </c>
      <c r="E22">
        <v>20.6</v>
      </c>
      <c r="F22">
        <f>141.5/(E22+131.5)</f>
        <v>0.93030900723208421</v>
      </c>
      <c r="G22">
        <v>156</v>
      </c>
    </row>
    <row r="23" spans="1:10" x14ac:dyDescent="0.25">
      <c r="A23">
        <v>2919</v>
      </c>
      <c r="B23">
        <v>1.34</v>
      </c>
      <c r="C23">
        <v>689</v>
      </c>
      <c r="D23">
        <v>0.66528519740074887</v>
      </c>
      <c r="E23">
        <v>36.6</v>
      </c>
      <c r="F23">
        <f>141.5/(E23+131.5)</f>
        <v>0.84176085663295663</v>
      </c>
      <c r="G23">
        <v>176</v>
      </c>
    </row>
    <row r="24" spans="1:10" x14ac:dyDescent="0.25">
      <c r="A24">
        <v>139.83000000000001</v>
      </c>
      <c r="B24">
        <v>1.038</v>
      </c>
      <c r="C24">
        <v>11</v>
      </c>
      <c r="D24">
        <v>0.81471004834381855</v>
      </c>
      <c r="E24">
        <v>20.100000000000001</v>
      </c>
      <c r="F24">
        <f>141.5/(E24+131.5)</f>
        <v>0.9333773087071241</v>
      </c>
      <c r="G24">
        <v>137.6</v>
      </c>
    </row>
    <row r="25" spans="1:10" x14ac:dyDescent="0.25">
      <c r="A25">
        <v>2706</v>
      </c>
      <c r="B25">
        <v>1.5469999999999999</v>
      </c>
      <c r="C25">
        <v>981</v>
      </c>
      <c r="D25">
        <v>0.82462795150109558</v>
      </c>
      <c r="E25">
        <v>43.7</v>
      </c>
      <c r="F25">
        <f>141.5/(E25+131.5)</f>
        <v>0.80764840182648412</v>
      </c>
      <c r="G25">
        <v>179</v>
      </c>
    </row>
    <row r="26" spans="1:10" x14ac:dyDescent="0.25">
      <c r="A26">
        <v>2316</v>
      </c>
      <c r="B26">
        <v>1.37</v>
      </c>
      <c r="C26">
        <v>620</v>
      </c>
      <c r="D26">
        <v>0.75680139949130487</v>
      </c>
      <c r="E26">
        <v>36.200000000000003</v>
      </c>
      <c r="F26">
        <f>141.5/(E26+131.5)</f>
        <v>0.8437686344663089</v>
      </c>
      <c r="G26">
        <v>176</v>
      </c>
    </row>
    <row r="27" spans="1:10" x14ac:dyDescent="0.25">
      <c r="A27">
        <v>2155</v>
      </c>
      <c r="B27">
        <v>1.2190000000000001</v>
      </c>
      <c r="C27">
        <v>324</v>
      </c>
      <c r="D27">
        <v>0.79530577401303026</v>
      </c>
      <c r="E27">
        <v>34.700000000000003</v>
      </c>
      <c r="F27">
        <v>0.85138387484957889</v>
      </c>
      <c r="G27">
        <v>224</v>
      </c>
    </row>
    <row r="28" spans="1:10" x14ac:dyDescent="0.25">
      <c r="A28">
        <v>5921</v>
      </c>
      <c r="B28">
        <v>1.7927</v>
      </c>
      <c r="C28">
        <v>1529</v>
      </c>
      <c r="D28">
        <v>0.65</v>
      </c>
      <c r="E28">
        <v>32</v>
      </c>
      <c r="F28">
        <f t="shared" ref="F28:F31" si="1">141.5/(E28+131.5)</f>
        <v>0.86544342507645255</v>
      </c>
      <c r="G28">
        <v>212</v>
      </c>
    </row>
    <row r="29" spans="1:10" x14ac:dyDescent="0.25">
      <c r="A29">
        <v>2820</v>
      </c>
      <c r="B29">
        <v>1.5649999999999999</v>
      </c>
      <c r="C29">
        <v>1127</v>
      </c>
      <c r="D29">
        <v>0.90465372387492327</v>
      </c>
      <c r="E29">
        <v>45</v>
      </c>
      <c r="F29">
        <f t="shared" si="1"/>
        <v>0.80169971671388107</v>
      </c>
      <c r="G29">
        <v>180</v>
      </c>
    </row>
    <row r="30" spans="1:10" x14ac:dyDescent="0.25">
      <c r="A30">
        <v>2809</v>
      </c>
      <c r="B30">
        <v>1.61</v>
      </c>
      <c r="C30">
        <v>1017</v>
      </c>
      <c r="D30">
        <v>0.81463766337291299</v>
      </c>
      <c r="E30">
        <v>43.5</v>
      </c>
      <c r="F30">
        <f t="shared" si="1"/>
        <v>0.80857142857142861</v>
      </c>
      <c r="G30">
        <v>184</v>
      </c>
    </row>
    <row r="31" spans="1:10" x14ac:dyDescent="0.25">
      <c r="A31">
        <v>3710</v>
      </c>
      <c r="B31">
        <v>3.1720000000000002</v>
      </c>
      <c r="C31">
        <v>3455</v>
      </c>
      <c r="D31">
        <v>0.71604703117305368</v>
      </c>
      <c r="E31">
        <v>44.2</v>
      </c>
      <c r="F31">
        <f t="shared" si="1"/>
        <v>0.80535002845759818</v>
      </c>
      <c r="G31">
        <v>216</v>
      </c>
    </row>
    <row r="32" spans="1:10" x14ac:dyDescent="0.25">
      <c r="I32" s="5"/>
      <c r="J32" s="5"/>
    </row>
    <row r="33" spans="1:11" x14ac:dyDescent="0.25">
      <c r="I33" s="3"/>
      <c r="J33" s="3"/>
    </row>
    <row r="36" spans="1:11" x14ac:dyDescent="0.25">
      <c r="J36" s="4"/>
    </row>
    <row r="44" spans="1:11" x14ac:dyDescent="0.25">
      <c r="A44" s="49"/>
      <c r="B44" s="49"/>
      <c r="C44" s="49"/>
      <c r="D44" s="49"/>
      <c r="E44" s="49"/>
      <c r="F44" s="49"/>
      <c r="G44" s="3"/>
      <c r="H44" s="35"/>
    </row>
    <row r="48" spans="1:11" x14ac:dyDescent="0.25">
      <c r="K48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</sheetData>
  <mergeCells count="1">
    <mergeCell ref="A44:F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4"/>
  <sheetViews>
    <sheetView topLeftCell="B1" zoomScale="50" zoomScaleNormal="50" workbookViewId="0">
      <selection activeCell="B40" sqref="B40"/>
    </sheetView>
  </sheetViews>
  <sheetFormatPr defaultRowHeight="15" x14ac:dyDescent="0.25"/>
  <cols>
    <col min="1" max="1" width="22.42578125" bestFit="1" customWidth="1"/>
    <col min="2" max="2" width="28.140625" bestFit="1" customWidth="1"/>
    <col min="3" max="3" width="13.85546875" bestFit="1" customWidth="1"/>
    <col min="4" max="4" width="14.42578125" bestFit="1" customWidth="1"/>
    <col min="5" max="5" width="13.85546875" bestFit="1" customWidth="1"/>
    <col min="6" max="6" width="25.85546875" bestFit="1" customWidth="1"/>
    <col min="7" max="7" width="24.5703125" bestFit="1" customWidth="1"/>
    <col min="8" max="8" width="24.5703125" customWidth="1"/>
    <col min="9" max="9" width="13.42578125" bestFit="1" customWidth="1"/>
    <col min="10" max="10" width="6.42578125" bestFit="1" customWidth="1"/>
    <col min="11" max="14" width="13.85546875" bestFit="1" customWidth="1"/>
    <col min="15" max="16" width="14.85546875" bestFit="1" customWidth="1"/>
    <col min="17" max="17" width="7.140625" bestFit="1" customWidth="1"/>
    <col min="18" max="22" width="12" bestFit="1" customWidth="1"/>
  </cols>
  <sheetData>
    <row r="1" spans="1:8" ht="18" x14ac:dyDescent="0.25">
      <c r="A1" s="36" t="s">
        <v>8</v>
      </c>
      <c r="B1" s="36" t="s">
        <v>51</v>
      </c>
      <c r="C1" s="36" t="s">
        <v>9</v>
      </c>
      <c r="D1" s="37" t="s">
        <v>52</v>
      </c>
      <c r="E1" s="37" t="s">
        <v>53</v>
      </c>
      <c r="F1" s="37" t="s">
        <v>54</v>
      </c>
      <c r="G1" s="38" t="s">
        <v>55</v>
      </c>
    </row>
    <row r="2" spans="1:8" x14ac:dyDescent="0.25">
      <c r="A2">
        <v>567</v>
      </c>
      <c r="B2">
        <v>1.143</v>
      </c>
      <c r="C2">
        <v>82</v>
      </c>
      <c r="D2">
        <v>0.79251015466892083</v>
      </c>
      <c r="E2">
        <v>32.299999999999997</v>
      </c>
      <c r="F2">
        <v>0.86385836385836379</v>
      </c>
      <c r="G2">
        <v>231</v>
      </c>
    </row>
    <row r="3" spans="1:8" x14ac:dyDescent="0.25">
      <c r="A3">
        <v>2954</v>
      </c>
      <c r="B3">
        <v>1.5629999999999999</v>
      </c>
      <c r="C3">
        <v>968</v>
      </c>
      <c r="D3">
        <v>0.81312337750111341</v>
      </c>
      <c r="E3">
        <v>36</v>
      </c>
      <c r="F3">
        <v>0.84477611940298503</v>
      </c>
      <c r="G3">
        <v>195</v>
      </c>
    </row>
    <row r="4" spans="1:8" x14ac:dyDescent="0.25">
      <c r="A4">
        <v>2209</v>
      </c>
      <c r="B4">
        <v>1.2889999999999999</v>
      </c>
      <c r="C4">
        <v>417</v>
      </c>
      <c r="D4">
        <v>0.87278635389092063</v>
      </c>
      <c r="E4">
        <v>37.799999999999997</v>
      </c>
      <c r="F4">
        <v>0.83579444772593026</v>
      </c>
      <c r="G4">
        <v>197</v>
      </c>
    </row>
    <row r="5" spans="1:8" x14ac:dyDescent="0.25">
      <c r="A5">
        <v>2740</v>
      </c>
      <c r="B5">
        <v>1.512</v>
      </c>
      <c r="C5">
        <v>875</v>
      </c>
      <c r="D5">
        <v>0.73606734271110319</v>
      </c>
      <c r="E5">
        <v>38</v>
      </c>
      <c r="F5">
        <v>0.83480825958702065</v>
      </c>
      <c r="G5">
        <v>186</v>
      </c>
    </row>
    <row r="6" spans="1:8" x14ac:dyDescent="0.25">
      <c r="A6">
        <v>1622</v>
      </c>
      <c r="B6">
        <v>1.2889999999999999</v>
      </c>
      <c r="C6">
        <v>346</v>
      </c>
      <c r="D6">
        <v>0.82289666841100806</v>
      </c>
      <c r="E6">
        <v>30.9</v>
      </c>
      <c r="F6">
        <v>0.87130541871921174</v>
      </c>
      <c r="G6">
        <v>163</v>
      </c>
    </row>
    <row r="7" spans="1:8" x14ac:dyDescent="0.25">
      <c r="A7">
        <v>1994.7</v>
      </c>
      <c r="B7">
        <v>1.1399999999999999</v>
      </c>
      <c r="C7">
        <v>263</v>
      </c>
      <c r="D7">
        <v>0.87041031859609297</v>
      </c>
      <c r="E7">
        <v>27.4</v>
      </c>
      <c r="F7">
        <v>0.89049716803020762</v>
      </c>
      <c r="G7">
        <v>159</v>
      </c>
    </row>
    <row r="8" spans="1:8" x14ac:dyDescent="0.25">
      <c r="A8">
        <v>1109</v>
      </c>
      <c r="B8">
        <v>1.081</v>
      </c>
      <c r="C8">
        <v>173</v>
      </c>
      <c r="D8">
        <v>0.78106484554532651</v>
      </c>
      <c r="E8">
        <v>23</v>
      </c>
      <c r="F8">
        <v>0.91585760517799353</v>
      </c>
      <c r="G8">
        <v>156.19999999999999</v>
      </c>
    </row>
    <row r="9" spans="1:8" x14ac:dyDescent="0.25">
      <c r="A9">
        <v>2302</v>
      </c>
      <c r="B9">
        <v>1.1639999999999999</v>
      </c>
      <c r="C9">
        <v>290</v>
      </c>
      <c r="D9">
        <v>0.86025505566035221</v>
      </c>
      <c r="E9">
        <v>28</v>
      </c>
      <c r="F9">
        <v>0.88714733542319746</v>
      </c>
      <c r="G9">
        <v>166</v>
      </c>
    </row>
    <row r="10" spans="1:8" x14ac:dyDescent="0.25">
      <c r="A10">
        <v>2333</v>
      </c>
      <c r="B10">
        <v>1.2310000000000001</v>
      </c>
      <c r="C10">
        <v>441</v>
      </c>
      <c r="D10">
        <v>0.85783163803122864</v>
      </c>
      <c r="E10">
        <v>34.6</v>
      </c>
      <c r="F10">
        <v>0.85189644792293806</v>
      </c>
      <c r="G10">
        <v>168</v>
      </c>
    </row>
    <row r="11" spans="1:8" x14ac:dyDescent="0.25">
      <c r="A11">
        <v>2860</v>
      </c>
      <c r="B11">
        <v>1.5229999999999999</v>
      </c>
      <c r="C11">
        <v>1069</v>
      </c>
      <c r="D11">
        <v>0.80113981460308914</v>
      </c>
      <c r="E11">
        <v>43.7</v>
      </c>
      <c r="F11">
        <v>0.80764840182648412</v>
      </c>
      <c r="G11">
        <v>171</v>
      </c>
    </row>
    <row r="12" spans="1:8" x14ac:dyDescent="0.25">
      <c r="A12">
        <v>3740</v>
      </c>
      <c r="B12">
        <v>1.0189999999999999</v>
      </c>
      <c r="C12">
        <v>1958</v>
      </c>
      <c r="D12">
        <v>0.77205273955895881</v>
      </c>
      <c r="E12">
        <v>43.6</v>
      </c>
      <c r="F12">
        <v>0.80810965162764137</v>
      </c>
      <c r="G12">
        <v>180</v>
      </c>
    </row>
    <row r="13" spans="1:8" x14ac:dyDescent="0.25">
      <c r="A13">
        <v>348.78500000000003</v>
      </c>
      <c r="B13">
        <v>1.0509999999999999</v>
      </c>
      <c r="C13">
        <v>40</v>
      </c>
      <c r="D13">
        <v>0.92745604866019027</v>
      </c>
      <c r="E13">
        <v>26.1</v>
      </c>
      <c r="F13">
        <v>0.89784263959390864</v>
      </c>
      <c r="G13">
        <v>152.69999999999999</v>
      </c>
    </row>
    <row r="14" spans="1:8" x14ac:dyDescent="0.25">
      <c r="H14" s="5"/>
    </row>
  </sheetData>
  <sortState ref="E2:K13">
    <sortCondition descending="1" ref="F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36"/>
  <sheetViews>
    <sheetView tabSelected="1" topLeftCell="L1" zoomScale="60" zoomScaleNormal="60" workbookViewId="0">
      <selection activeCell="X40" sqref="X40"/>
    </sheetView>
  </sheetViews>
  <sheetFormatPr defaultRowHeight="15" x14ac:dyDescent="0.25"/>
  <cols>
    <col min="1" max="1" width="10" bestFit="1" customWidth="1"/>
    <col min="2" max="2" width="14.85546875" bestFit="1" customWidth="1"/>
    <col min="3" max="7" width="14.85546875" customWidth="1"/>
    <col min="8" max="8" width="15.85546875" bestFit="1" customWidth="1"/>
    <col min="12" max="12" width="12.42578125" bestFit="1" customWidth="1"/>
    <col min="13" max="14" width="14.85546875" bestFit="1" customWidth="1"/>
    <col min="16" max="16" width="12.42578125" bestFit="1" customWidth="1"/>
    <col min="17" max="18" width="14.85546875" bestFit="1" customWidth="1"/>
    <col min="19" max="19" width="15.85546875" bestFit="1" customWidth="1"/>
    <col min="22" max="22" width="14.85546875" bestFit="1" customWidth="1"/>
    <col min="23" max="23" width="10.5703125" bestFit="1" customWidth="1"/>
    <col min="24" max="24" width="9.7109375" bestFit="1" customWidth="1"/>
    <col min="25" max="25" width="8.5703125" bestFit="1" customWidth="1"/>
    <col min="26" max="26" width="8.7109375" bestFit="1" customWidth="1"/>
    <col min="27" max="27" width="14.7109375" bestFit="1" customWidth="1"/>
    <col min="28" max="28" width="11.7109375" bestFit="1" customWidth="1"/>
  </cols>
  <sheetData>
    <row r="1" spans="1:34" x14ac:dyDescent="0.25">
      <c r="A1" s="50" t="s">
        <v>20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2"/>
      <c r="P1" s="49" t="s">
        <v>23</v>
      </c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</row>
    <row r="2" spans="1:34" x14ac:dyDescent="0.25">
      <c r="A2" s="8"/>
      <c r="B2" s="9"/>
      <c r="C2" s="10"/>
      <c r="D2" s="10"/>
      <c r="E2" s="10"/>
      <c r="F2" s="10"/>
      <c r="G2" s="10"/>
      <c r="H2" s="10"/>
      <c r="I2" s="9"/>
      <c r="J2" s="9"/>
      <c r="K2" s="9"/>
      <c r="L2" s="11"/>
      <c r="P2" s="2"/>
      <c r="Q2" s="16" t="s">
        <v>10</v>
      </c>
      <c r="R2" s="2" t="s">
        <v>12</v>
      </c>
      <c r="S2" s="54" t="s">
        <v>34</v>
      </c>
      <c r="T2" s="49"/>
      <c r="U2" s="49" t="s">
        <v>36</v>
      </c>
      <c r="V2" s="49"/>
      <c r="W2" s="53" t="s">
        <v>33</v>
      </c>
      <c r="X2" s="53"/>
      <c r="Y2" s="53" t="s">
        <v>35</v>
      </c>
      <c r="Z2" s="53"/>
      <c r="AA2" s="53" t="s">
        <v>30</v>
      </c>
      <c r="AB2" s="53"/>
      <c r="AC2" s="53" t="s">
        <v>31</v>
      </c>
      <c r="AD2" s="53"/>
      <c r="AE2" s="53" t="s">
        <v>29</v>
      </c>
      <c r="AF2" s="53"/>
      <c r="AG2" s="53" t="s">
        <v>28</v>
      </c>
      <c r="AH2" s="53"/>
    </row>
    <row r="3" spans="1:34" x14ac:dyDescent="0.25">
      <c r="A3" s="8" t="s">
        <v>21</v>
      </c>
      <c r="B3" s="9" t="s">
        <v>22</v>
      </c>
      <c r="C3" s="9" t="s">
        <v>34</v>
      </c>
      <c r="D3" s="9" t="s">
        <v>36</v>
      </c>
      <c r="E3" s="9"/>
      <c r="F3" s="9" t="s">
        <v>33</v>
      </c>
      <c r="G3" s="9" t="s">
        <v>35</v>
      </c>
      <c r="H3" s="9" t="s">
        <v>30</v>
      </c>
      <c r="I3" s="9" t="s">
        <v>31</v>
      </c>
      <c r="J3" s="9" t="s">
        <v>29</v>
      </c>
      <c r="K3" s="9" t="s">
        <v>28</v>
      </c>
      <c r="L3" s="11"/>
      <c r="P3" s="2" t="s">
        <v>19</v>
      </c>
      <c r="Q3" s="2" t="s">
        <v>37</v>
      </c>
      <c r="R3" s="2" t="s">
        <v>38</v>
      </c>
      <c r="S3" s="17" t="s">
        <v>40</v>
      </c>
      <c r="T3" s="17" t="s">
        <v>39</v>
      </c>
      <c r="U3" s="17" t="s">
        <v>41</v>
      </c>
      <c r="V3" s="17" t="s">
        <v>42</v>
      </c>
      <c r="W3" s="17" t="s">
        <v>43</v>
      </c>
      <c r="X3" s="17" t="s">
        <v>44</v>
      </c>
      <c r="Y3" s="17" t="s">
        <v>43</v>
      </c>
      <c r="Z3" s="17" t="s">
        <v>44</v>
      </c>
      <c r="AA3" s="17" t="s">
        <v>43</v>
      </c>
      <c r="AB3" s="17" t="s">
        <v>45</v>
      </c>
      <c r="AC3" s="17" t="s">
        <v>43</v>
      </c>
      <c r="AD3" s="17" t="s">
        <v>44</v>
      </c>
      <c r="AE3" s="17" t="s">
        <v>43</v>
      </c>
      <c r="AF3" s="17" t="s">
        <v>44</v>
      </c>
      <c r="AG3" s="17" t="s">
        <v>43</v>
      </c>
      <c r="AH3" s="17" t="s">
        <v>44</v>
      </c>
    </row>
    <row r="4" spans="1:34" x14ac:dyDescent="0.25">
      <c r="A4" s="8">
        <v>348.78500000000003</v>
      </c>
      <c r="B4" s="9">
        <v>649.08174911273397</v>
      </c>
      <c r="C4" s="12">
        <f>(A4-B4)/A4</f>
        <v>-0.86097954072776617</v>
      </c>
      <c r="D4" s="12">
        <f>ABS(C4)</f>
        <v>0.86097954072776617</v>
      </c>
      <c r="E4" s="12"/>
      <c r="F4" s="25">
        <f>AVERAGE(C4:C33)</f>
        <v>-0.15656421953071076</v>
      </c>
      <c r="G4" s="23">
        <f>AVERAGE(D4:D33)</f>
        <v>0.228274097388701</v>
      </c>
      <c r="H4" s="9">
        <f>(A4-B4)^2</f>
        <v>90178.137527676285</v>
      </c>
      <c r="I4" s="9">
        <f>SQRT(H35)</f>
        <v>239.37235519273852</v>
      </c>
      <c r="J4" s="9">
        <f>CORREL(A4:A33,B4:B33)</f>
        <v>0.98456038161314452</v>
      </c>
      <c r="K4" s="9">
        <f>J4^2</f>
        <v>0.96935914504222076</v>
      </c>
      <c r="L4" s="11"/>
      <c r="P4">
        <v>567</v>
      </c>
      <c r="Q4" s="2">
        <v>579.69534618295995</v>
      </c>
      <c r="R4" s="2">
        <v>1438.8377483040399</v>
      </c>
      <c r="S4">
        <f>(P4-Q4)/P4</f>
        <v>-2.2390381275061644E-2</v>
      </c>
      <c r="T4">
        <f>(P4-R4)/P4</f>
        <v>-1.5376327130582714</v>
      </c>
      <c r="U4">
        <f>ABS(S4)</f>
        <v>2.2390381275061644E-2</v>
      </c>
      <c r="V4">
        <f>ABS(T4)</f>
        <v>1.5376327130582714</v>
      </c>
      <c r="W4" s="29">
        <f>AVERAGE(S4:S15)</f>
        <v>-2.5394915718138577E-2</v>
      </c>
      <c r="X4" s="29">
        <f>AVERAGE(T4:T15)</f>
        <v>-0.25972199976245131</v>
      </c>
      <c r="Y4" s="28">
        <f>AVERAGE(U4:U15)</f>
        <v>7.6840387543938335E-2</v>
      </c>
      <c r="Z4" s="28">
        <f>AVERAGE(V4:V15)</f>
        <v>0.34420542579871061</v>
      </c>
      <c r="AA4" s="18">
        <f>($P4-Q4)^2</f>
        <v>161.17181470519583</v>
      </c>
      <c r="AB4" s="18">
        <f>($P4-R4)^2</f>
        <v>760101.05936785846</v>
      </c>
      <c r="AC4">
        <f>SQRT(AA17)</f>
        <v>209.26375936459198</v>
      </c>
      <c r="AD4">
        <f>SQRT(AB17)</f>
        <v>513.95689680497742</v>
      </c>
      <c r="AE4">
        <f>CORREL(P4:P15,Q4:Q15)</f>
        <v>0.9788209497755983</v>
      </c>
      <c r="AF4">
        <f>CORREL(P4:P15,R4:R15)</f>
        <v>0.90149256421865032</v>
      </c>
      <c r="AG4">
        <f>AE4^2</f>
        <v>0.95809045171960439</v>
      </c>
      <c r="AH4">
        <f>AF4^2</f>
        <v>0.81268884334151736</v>
      </c>
    </row>
    <row r="5" spans="1:34" x14ac:dyDescent="0.25">
      <c r="A5" s="8">
        <v>3264</v>
      </c>
      <c r="B5" s="9">
        <v>3584.46871303131</v>
      </c>
      <c r="C5" s="12">
        <f t="shared" ref="C5:C32" si="0">(A5-B5)/A5</f>
        <v>-9.8182816492435668E-2</v>
      </c>
      <c r="D5" s="12">
        <f t="shared" ref="D5:D33" si="1">ABS(C5)</f>
        <v>9.8182816492435668E-2</v>
      </c>
      <c r="E5" s="12"/>
      <c r="F5" s="9"/>
      <c r="G5" s="27"/>
      <c r="H5" s="9">
        <f t="shared" ref="H5:H33" si="2">(A5-B5)^2</f>
        <v>102700.19603194413</v>
      </c>
      <c r="I5" s="9"/>
      <c r="J5" s="9"/>
      <c r="K5" s="9"/>
      <c r="L5" s="11"/>
      <c r="P5">
        <v>2954</v>
      </c>
      <c r="Q5" s="2">
        <v>3092.9775265067401</v>
      </c>
      <c r="R5" s="2">
        <v>3835.26706356159</v>
      </c>
      <c r="S5">
        <f t="shared" ref="S5:S15" si="3">(P5-Q5)/P5</f>
        <v>-4.7047233076079928E-2</v>
      </c>
      <c r="T5">
        <f t="shared" ref="T5:T15" si="4">(P5-R5)/P5</f>
        <v>-0.29833008245145226</v>
      </c>
      <c r="U5">
        <f t="shared" ref="U5:U15" si="5">ABS(S5)</f>
        <v>4.7047233076079928E-2</v>
      </c>
      <c r="V5">
        <f t="shared" ref="V5:V15" si="6">ABS(T5)</f>
        <v>0.29833008245145226</v>
      </c>
      <c r="AA5" s="18">
        <f t="shared" ref="AA5:AA15" si="7">($P5-Q5)^2</f>
        <v>19314.752873931648</v>
      </c>
      <c r="AB5" s="18">
        <f t="shared" ref="AB5:AB15" si="8">($P5-R5)^2</f>
        <v>776631.63731846749</v>
      </c>
    </row>
    <row r="6" spans="1:34" x14ac:dyDescent="0.25">
      <c r="A6" s="8">
        <v>1005</v>
      </c>
      <c r="B6" s="9">
        <v>1050.2163609582001</v>
      </c>
      <c r="C6" s="12">
        <f t="shared" si="0"/>
        <v>-4.4991403938507549E-2</v>
      </c>
      <c r="D6" s="12">
        <f t="shared" si="1"/>
        <v>4.4991403938507549E-2</v>
      </c>
      <c r="E6" s="12"/>
      <c r="F6" s="9"/>
      <c r="G6" s="27"/>
      <c r="H6" s="9">
        <f t="shared" si="2"/>
        <v>2044.5192983022409</v>
      </c>
      <c r="I6" s="9"/>
      <c r="J6" s="9"/>
      <c r="K6" s="9"/>
      <c r="L6" s="11"/>
      <c r="P6">
        <v>2209</v>
      </c>
      <c r="Q6" s="2">
        <v>1892.4715239799</v>
      </c>
      <c r="R6" s="2">
        <v>1781.44139510895</v>
      </c>
      <c r="S6">
        <f t="shared" si="3"/>
        <v>0.14329039204169308</v>
      </c>
      <c r="T6">
        <f t="shared" si="4"/>
        <v>0.19355301262609778</v>
      </c>
      <c r="U6">
        <f t="shared" si="5"/>
        <v>0.14329039204169308</v>
      </c>
      <c r="V6">
        <f t="shared" si="6"/>
        <v>0.19355301262609778</v>
      </c>
      <c r="AA6" s="18">
        <f t="shared" si="7"/>
        <v>100190.27613160702</v>
      </c>
      <c r="AB6" s="18">
        <f t="shared" si="8"/>
        <v>182806.36061638099</v>
      </c>
    </row>
    <row r="7" spans="1:34" x14ac:dyDescent="0.25">
      <c r="A7" s="8">
        <v>302.86500000000001</v>
      </c>
      <c r="B7" s="9">
        <v>388.495904306586</v>
      </c>
      <c r="C7" s="12">
        <f t="shared" si="0"/>
        <v>-0.28273621681800798</v>
      </c>
      <c r="D7" s="12">
        <f t="shared" si="1"/>
        <v>0.28273621681800798</v>
      </c>
      <c r="E7" s="12"/>
      <c r="F7" s="9"/>
      <c r="G7" s="27" t="s">
        <v>6</v>
      </c>
      <c r="H7" s="9">
        <f t="shared" si="2"/>
        <v>7332.6517723636871</v>
      </c>
      <c r="I7" s="9"/>
      <c r="J7" s="9"/>
      <c r="K7" s="9"/>
      <c r="L7" s="11"/>
      <c r="P7">
        <v>2740</v>
      </c>
      <c r="Q7" s="2">
        <v>2563.3069377010602</v>
      </c>
      <c r="R7" s="2">
        <v>3353.7701141483399</v>
      </c>
      <c r="S7">
        <f t="shared" si="3"/>
        <v>6.4486519087204319E-2</v>
      </c>
      <c r="T7">
        <f t="shared" si="4"/>
        <v>-0.22400369129501455</v>
      </c>
      <c r="U7">
        <f t="shared" si="5"/>
        <v>6.4486519087204319E-2</v>
      </c>
      <c r="V7">
        <f t="shared" si="6"/>
        <v>0.22400369129501455</v>
      </c>
      <c r="AA7" s="18">
        <f t="shared" si="7"/>
        <v>31220.438264577027</v>
      </c>
      <c r="AB7" s="18">
        <f t="shared" si="8"/>
        <v>376713.75302166614</v>
      </c>
    </row>
    <row r="8" spans="1:34" x14ac:dyDescent="0.25">
      <c r="A8" s="8">
        <v>2105</v>
      </c>
      <c r="B8" s="9">
        <v>1960.64128157147</v>
      </c>
      <c r="C8" s="12">
        <f t="shared" si="0"/>
        <v>6.8578963624004743E-2</v>
      </c>
      <c r="D8" s="12">
        <f t="shared" si="1"/>
        <v>6.8578963624004743E-2</v>
      </c>
      <c r="E8" s="12"/>
      <c r="F8" s="9"/>
      <c r="G8" s="27">
        <f>MAX(D4:D33)</f>
        <v>2.349187338595673</v>
      </c>
      <c r="H8" s="9">
        <f t="shared" si="2"/>
        <v>20839.4395863276</v>
      </c>
      <c r="I8" s="9"/>
      <c r="J8" s="9"/>
      <c r="K8" s="9"/>
      <c r="L8" s="11"/>
      <c r="P8">
        <v>1622</v>
      </c>
      <c r="Q8" s="2">
        <v>2058.3152165538099</v>
      </c>
      <c r="R8" s="2">
        <v>2098.06326315346</v>
      </c>
      <c r="S8">
        <f t="shared" si="3"/>
        <v>-0.26899828394192965</v>
      </c>
      <c r="T8">
        <f t="shared" si="4"/>
        <v>-0.29350386137697904</v>
      </c>
      <c r="U8">
        <f t="shared" si="5"/>
        <v>0.26899828394192965</v>
      </c>
      <c r="V8">
        <f t="shared" si="6"/>
        <v>0.29350386137697904</v>
      </c>
      <c r="AA8" s="18">
        <f t="shared" si="7"/>
        <v>190370.96819639805</v>
      </c>
      <c r="AB8" s="18">
        <f t="shared" si="8"/>
        <v>226636.23052432048</v>
      </c>
    </row>
    <row r="9" spans="1:34" x14ac:dyDescent="0.25">
      <c r="A9" s="8">
        <v>2975</v>
      </c>
      <c r="B9" s="9">
        <v>3158.1557840661799</v>
      </c>
      <c r="C9" s="12">
        <f t="shared" si="0"/>
        <v>-6.156496943401004E-2</v>
      </c>
      <c r="D9" s="12">
        <f t="shared" si="1"/>
        <v>6.156496943401004E-2</v>
      </c>
      <c r="E9" s="12"/>
      <c r="F9" s="9"/>
      <c r="G9" s="27" t="s">
        <v>7</v>
      </c>
      <c r="H9" s="9">
        <f t="shared" si="2"/>
        <v>33546.041236897108</v>
      </c>
      <c r="I9" s="9"/>
      <c r="J9" s="9"/>
      <c r="K9" s="9"/>
      <c r="L9" s="11"/>
      <c r="P9">
        <v>1994.7</v>
      </c>
      <c r="Q9" s="2">
        <v>1904.62304093222</v>
      </c>
      <c r="R9" s="2">
        <v>1793.83665335776</v>
      </c>
      <c r="S9">
        <f t="shared" si="3"/>
        <v>4.5158148627753587E-2</v>
      </c>
      <c r="T9">
        <f t="shared" si="4"/>
        <v>0.10069852441080865</v>
      </c>
      <c r="U9">
        <f t="shared" si="5"/>
        <v>4.5158148627753587E-2</v>
      </c>
      <c r="V9">
        <f t="shared" si="6"/>
        <v>0.10069852441080865</v>
      </c>
      <c r="AA9" s="18">
        <f t="shared" si="7"/>
        <v>8113.8585548985284</v>
      </c>
      <c r="AB9" s="18">
        <f>($P9-R9)^2</f>
        <v>40346.084024320669</v>
      </c>
    </row>
    <row r="10" spans="1:34" x14ac:dyDescent="0.25">
      <c r="A10" s="8">
        <v>1898</v>
      </c>
      <c r="B10" s="9">
        <v>1969.9578738272401</v>
      </c>
      <c r="C10" s="12">
        <f t="shared" si="0"/>
        <v>-3.7912473038588024E-2</v>
      </c>
      <c r="D10" s="12">
        <f t="shared" si="1"/>
        <v>3.7912473038588024E-2</v>
      </c>
      <c r="E10" s="12"/>
      <c r="F10" s="9"/>
      <c r="G10" s="27">
        <f>MIN(D4:D33)</f>
        <v>6.8444033909731926E-4</v>
      </c>
      <c r="H10" s="9">
        <f t="shared" si="2"/>
        <v>5177.9356057370005</v>
      </c>
      <c r="I10" s="9"/>
      <c r="J10" s="9"/>
      <c r="K10" s="9"/>
      <c r="L10" s="11"/>
      <c r="P10">
        <v>1109</v>
      </c>
      <c r="Q10" s="2">
        <v>1246.3735691151601</v>
      </c>
      <c r="R10" s="2">
        <v>1657.73546631371</v>
      </c>
      <c r="S10">
        <f t="shared" si="3"/>
        <v>-0.12387156818319214</v>
      </c>
      <c r="T10">
        <f t="shared" si="4"/>
        <v>-0.49480204356511276</v>
      </c>
      <c r="U10">
        <f t="shared" si="5"/>
        <v>0.12387156818319214</v>
      </c>
      <c r="V10">
        <f t="shared" si="6"/>
        <v>0.49480204356511276</v>
      </c>
      <c r="AA10" s="18">
        <f>($P10-Q10)^2</f>
        <v>18871.497491437665</v>
      </c>
      <c r="AB10" s="18">
        <f t="shared" si="8"/>
        <v>301110.61199052481</v>
      </c>
    </row>
    <row r="11" spans="1:34" x14ac:dyDescent="0.25">
      <c r="A11" s="8">
        <v>2511</v>
      </c>
      <c r="B11" s="9">
        <v>2222.5628574580301</v>
      </c>
      <c r="C11" s="12">
        <f t="shared" si="0"/>
        <v>0.1148694315181083</v>
      </c>
      <c r="D11" s="12">
        <f t="shared" si="1"/>
        <v>0.1148694315181083</v>
      </c>
      <c r="E11" s="12"/>
      <c r="F11" s="9"/>
      <c r="G11" s="27"/>
      <c r="H11" s="9">
        <f t="shared" si="2"/>
        <v>83195.985197776681</v>
      </c>
      <c r="I11" s="9"/>
      <c r="J11" s="9"/>
      <c r="K11" s="9"/>
      <c r="L11" s="11"/>
      <c r="P11">
        <v>2302</v>
      </c>
      <c r="Q11" s="2">
        <v>2424.3219287011002</v>
      </c>
      <c r="R11" s="2">
        <v>1991.03975961526</v>
      </c>
      <c r="S11">
        <f t="shared" si="3"/>
        <v>-5.3137240964856738E-2</v>
      </c>
      <c r="T11">
        <f t="shared" si="4"/>
        <v>0.13508264134871417</v>
      </c>
      <c r="U11">
        <f t="shared" si="5"/>
        <v>5.3137240964856738E-2</v>
      </c>
      <c r="V11">
        <f t="shared" si="6"/>
        <v>0.13508264134871417</v>
      </c>
      <c r="AA11" s="18">
        <f t="shared" si="7"/>
        <v>14962.654241157043</v>
      </c>
      <c r="AB11" s="18">
        <f t="shared" si="8"/>
        <v>96696.271100135302</v>
      </c>
    </row>
    <row r="12" spans="1:34" x14ac:dyDescent="0.25">
      <c r="A12" s="8">
        <v>5503</v>
      </c>
      <c r="B12" s="9">
        <v>4857.5307655974402</v>
      </c>
      <c r="C12" s="12">
        <f t="shared" si="0"/>
        <v>0.11729406403826273</v>
      </c>
      <c r="D12" s="12">
        <f t="shared" si="1"/>
        <v>0.11729406403826273</v>
      </c>
      <c r="E12" s="12"/>
      <c r="F12" s="9"/>
      <c r="G12" s="9"/>
      <c r="H12" s="9">
        <f t="shared" si="2"/>
        <v>416630.53256022668</v>
      </c>
      <c r="I12" s="9"/>
      <c r="J12" s="9"/>
      <c r="K12" s="9"/>
      <c r="L12" s="11"/>
      <c r="P12">
        <v>2333</v>
      </c>
      <c r="Q12" s="2">
        <v>2264.0990332771598</v>
      </c>
      <c r="R12" s="2">
        <v>2181.4699177162702</v>
      </c>
      <c r="S12">
        <f t="shared" si="3"/>
        <v>2.9533204767612588E-2</v>
      </c>
      <c r="T12">
        <f t="shared" si="4"/>
        <v>6.4950742513386117E-2</v>
      </c>
      <c r="U12">
        <f t="shared" si="5"/>
        <v>2.9533204767612588E-2</v>
      </c>
      <c r="V12">
        <f t="shared" si="6"/>
        <v>6.4950742513386117E-2</v>
      </c>
      <c r="AA12" s="18">
        <f t="shared" si="7"/>
        <v>4747.343215341928</v>
      </c>
      <c r="AB12" s="18">
        <f t="shared" si="8"/>
        <v>22961.36583691393</v>
      </c>
    </row>
    <row r="13" spans="1:34" x14ac:dyDescent="0.25">
      <c r="A13" s="8">
        <v>2271</v>
      </c>
      <c r="B13" s="9">
        <v>2269.44563598991</v>
      </c>
      <c r="C13" s="12">
        <f t="shared" si="0"/>
        <v>6.8444033909731926E-4</v>
      </c>
      <c r="D13" s="12">
        <f t="shared" si="1"/>
        <v>6.8444033909731926E-4</v>
      </c>
      <c r="E13" s="12"/>
      <c r="F13" s="9"/>
      <c r="G13" s="9"/>
      <c r="H13" s="9">
        <f t="shared" si="2"/>
        <v>2.416047475863103</v>
      </c>
      <c r="I13" s="9"/>
      <c r="J13" s="9"/>
      <c r="K13" s="9"/>
      <c r="L13" s="11"/>
      <c r="P13">
        <v>2860</v>
      </c>
      <c r="Q13" s="2">
        <v>2785.0549400086702</v>
      </c>
      <c r="R13" s="2">
        <v>2823.9192829889498</v>
      </c>
      <c r="S13">
        <f t="shared" si="3"/>
        <v>2.6204566430534895E-2</v>
      </c>
      <c r="T13">
        <f t="shared" si="4"/>
        <v>1.2615635318549015E-2</v>
      </c>
      <c r="U13">
        <f t="shared" si="5"/>
        <v>2.6204566430534895E-2</v>
      </c>
      <c r="V13">
        <f t="shared" si="6"/>
        <v>1.2615635318549015E-2</v>
      </c>
      <c r="AA13" s="18">
        <f t="shared" si="7"/>
        <v>5616.7620171040226</v>
      </c>
      <c r="AB13" s="18">
        <f t="shared" si="8"/>
        <v>1301.8181400314861</v>
      </c>
    </row>
    <row r="14" spans="1:34" x14ac:dyDescent="0.25">
      <c r="A14" s="8">
        <v>3303</v>
      </c>
      <c r="B14" s="9">
        <v>3683.8020060362001</v>
      </c>
      <c r="C14" s="12">
        <f t="shared" si="0"/>
        <v>-0.11528973843057828</v>
      </c>
      <c r="D14" s="12">
        <f t="shared" si="1"/>
        <v>0.11528973843057828</v>
      </c>
      <c r="E14" s="12"/>
      <c r="F14" s="9"/>
      <c r="G14" s="9"/>
      <c r="H14" s="9">
        <f t="shared" si="2"/>
        <v>145010.16780119415</v>
      </c>
      <c r="I14" s="9"/>
      <c r="J14" s="9"/>
      <c r="K14" s="9"/>
      <c r="L14" s="11"/>
      <c r="P14">
        <v>3740</v>
      </c>
      <c r="Q14" s="2">
        <v>4103.2162455202497</v>
      </c>
      <c r="R14" s="2">
        <v>4321.1781303176704</v>
      </c>
      <c r="S14">
        <f t="shared" si="3"/>
        <v>-9.7116643187232538E-2</v>
      </c>
      <c r="T14">
        <f t="shared" si="4"/>
        <v>-0.1553952220100723</v>
      </c>
      <c r="U14">
        <f t="shared" si="5"/>
        <v>9.7116643187232538E-2</v>
      </c>
      <c r="V14">
        <f t="shared" si="6"/>
        <v>0.1553952220100723</v>
      </c>
      <c r="AA14" s="18">
        <f t="shared" si="7"/>
        <v>131926.04100982629</v>
      </c>
      <c r="AB14" s="18">
        <f t="shared" si="8"/>
        <v>337768.01915954304</v>
      </c>
    </row>
    <row r="15" spans="1:34" x14ac:dyDescent="0.25">
      <c r="A15" s="8">
        <v>1761</v>
      </c>
      <c r="B15" s="9">
        <v>1607.33454085471</v>
      </c>
      <c r="C15" s="12">
        <f t="shared" si="0"/>
        <v>8.7260340230147657E-2</v>
      </c>
      <c r="D15" s="12">
        <f t="shared" si="1"/>
        <v>8.7260340230147657E-2</v>
      </c>
      <c r="E15" s="12"/>
      <c r="F15" s="9"/>
      <c r="G15" s="9"/>
      <c r="H15" s="9">
        <f t="shared" si="2"/>
        <v>23613.073334332796</v>
      </c>
      <c r="I15" s="9"/>
      <c r="J15" s="9"/>
      <c r="K15" s="9"/>
      <c r="L15" s="11"/>
      <c r="P15">
        <v>348.78500000000003</v>
      </c>
      <c r="Q15" s="2">
        <v>349.08163081067102</v>
      </c>
      <c r="R15" s="2">
        <v>564.99575408189799</v>
      </c>
      <c r="S15">
        <f t="shared" si="3"/>
        <v>-8.5046894410880703E-4</v>
      </c>
      <c r="T15">
        <f t="shared" si="4"/>
        <v>-0.61989693961006909</v>
      </c>
      <c r="U15">
        <f t="shared" si="5"/>
        <v>8.5046894410880703E-4</v>
      </c>
      <c r="V15">
        <f t="shared" si="6"/>
        <v>0.61989693961006909</v>
      </c>
      <c r="AA15" s="18">
        <f t="shared" si="7"/>
        <v>8.7989837839328885E-2</v>
      </c>
      <c r="AB15" s="18">
        <f t="shared" si="8"/>
        <v>46747.090180662955</v>
      </c>
    </row>
    <row r="16" spans="1:34" x14ac:dyDescent="0.25">
      <c r="A16" s="8">
        <v>3109</v>
      </c>
      <c r="B16" s="9">
        <v>2936.8724147785902</v>
      </c>
      <c r="C16" s="12">
        <f t="shared" si="0"/>
        <v>5.5364292448185859E-2</v>
      </c>
      <c r="D16" s="12">
        <f t="shared" si="1"/>
        <v>5.5364292448185859E-2</v>
      </c>
      <c r="E16" s="12"/>
      <c r="F16" s="9"/>
      <c r="G16" s="9"/>
      <c r="H16" s="9">
        <f t="shared" si="2"/>
        <v>29627.905594153708</v>
      </c>
      <c r="I16" s="9"/>
      <c r="J16" s="9"/>
      <c r="K16" s="9"/>
      <c r="L16" s="11"/>
      <c r="AA16" s="49" t="s">
        <v>32</v>
      </c>
      <c r="AB16" s="49"/>
    </row>
    <row r="17" spans="1:28" x14ac:dyDescent="0.25">
      <c r="A17" s="8">
        <v>132.51</v>
      </c>
      <c r="B17" s="9">
        <v>252.36015342779999</v>
      </c>
      <c r="C17" s="12">
        <f t="shared" si="0"/>
        <v>-0.90446119860991625</v>
      </c>
      <c r="D17" s="12">
        <f t="shared" si="1"/>
        <v>0.90446119860991625</v>
      </c>
      <c r="E17" s="12"/>
      <c r="F17" s="9"/>
      <c r="G17" s="9"/>
      <c r="H17" s="9">
        <f t="shared" si="2"/>
        <v>14364.0592766672</v>
      </c>
      <c r="I17" s="9"/>
      <c r="J17" s="9"/>
      <c r="K17" s="9"/>
      <c r="L17" s="11"/>
      <c r="AA17" s="19">
        <f>AVERAGE(AA4:AA15)</f>
        <v>43791.320983401856</v>
      </c>
      <c r="AB17" s="19">
        <f>AVERAGE(AB4:AB15)</f>
        <v>264151.69177340216</v>
      </c>
    </row>
    <row r="18" spans="1:28" x14ac:dyDescent="0.25">
      <c r="A18" s="8">
        <v>138.29</v>
      </c>
      <c r="B18" s="9">
        <v>237.68191402933101</v>
      </c>
      <c r="C18" s="12">
        <f t="shared" si="0"/>
        <v>-0.71872090555594059</v>
      </c>
      <c r="D18" s="12">
        <f t="shared" si="1"/>
        <v>0.71872090555594059</v>
      </c>
      <c r="E18" s="12"/>
      <c r="F18" s="9"/>
      <c r="G18" s="9"/>
      <c r="H18" s="9">
        <f t="shared" si="2"/>
        <v>9878.7525744139275</v>
      </c>
      <c r="I18" s="9"/>
      <c r="J18" s="9"/>
      <c r="K18" s="9"/>
      <c r="L18" s="11"/>
      <c r="P18" t="s">
        <v>46</v>
      </c>
      <c r="Q18">
        <f>_xlfn.STDEV.S(Q4:Q15)</f>
        <v>1044.6098611982663</v>
      </c>
      <c r="R18" t="s">
        <v>46</v>
      </c>
      <c r="S18">
        <f>_xlfn.STDEV.S(R4:R15)</f>
        <v>1072.8890047189184</v>
      </c>
    </row>
    <row r="19" spans="1:28" x14ac:dyDescent="0.25">
      <c r="A19" s="8">
        <v>2908</v>
      </c>
      <c r="B19" s="9">
        <v>2971.59934845622</v>
      </c>
      <c r="C19" s="12">
        <f t="shared" si="0"/>
        <v>-2.1870477460873457E-2</v>
      </c>
      <c r="D19" s="12">
        <f t="shared" si="1"/>
        <v>2.1870477460873457E-2</v>
      </c>
      <c r="E19" s="12"/>
      <c r="F19" s="9"/>
      <c r="G19" s="9"/>
      <c r="H19" s="9">
        <f t="shared" si="2"/>
        <v>4044.8771240556948</v>
      </c>
      <c r="I19" s="9"/>
      <c r="J19" s="9"/>
      <c r="K19" s="9"/>
      <c r="L19" s="11"/>
      <c r="U19" t="s">
        <v>47</v>
      </c>
      <c r="V19" s="7">
        <f>MAX(S4:S15)</f>
        <v>0.14329039204169308</v>
      </c>
      <c r="W19" s="7">
        <f>MAX(T4:T15)</f>
        <v>0.19355301262609778</v>
      </c>
      <c r="X19" s="28">
        <f t="shared" ref="X19:Y19" si="9">MAX(U4:U15)</f>
        <v>0.26899828394192965</v>
      </c>
      <c r="Y19" s="28">
        <f t="shared" si="9"/>
        <v>1.5376327130582714</v>
      </c>
    </row>
    <row r="20" spans="1:28" x14ac:dyDescent="0.25">
      <c r="A20" s="8">
        <v>2851</v>
      </c>
      <c r="B20" s="9">
        <v>2606.9310995268702</v>
      </c>
      <c r="C20" s="12">
        <f t="shared" si="0"/>
        <v>8.5608172736979946E-2</v>
      </c>
      <c r="D20" s="12">
        <f t="shared" si="1"/>
        <v>8.5608172736979946E-2</v>
      </c>
      <c r="E20" s="12"/>
      <c r="F20" s="9"/>
      <c r="G20" s="9"/>
      <c r="H20" s="9">
        <f t="shared" si="2"/>
        <v>59569.628178162544</v>
      </c>
      <c r="I20" s="9"/>
      <c r="J20" s="9"/>
      <c r="K20" s="9"/>
      <c r="L20" s="11"/>
      <c r="U20" t="s">
        <v>48</v>
      </c>
      <c r="V20" s="7">
        <f>MIN(S4:S15)</f>
        <v>-0.26899828394192965</v>
      </c>
      <c r="W20" s="7">
        <f>MIN(T4:T15)</f>
        <v>-1.5376327130582714</v>
      </c>
      <c r="X20" s="28">
        <f t="shared" ref="X20" si="10">MIN(U4:U15)</f>
        <v>8.5046894410880703E-4</v>
      </c>
      <c r="Y20" s="30">
        <f>MIN(V4:V15)</f>
        <v>1.2615635318549015E-2</v>
      </c>
    </row>
    <row r="21" spans="1:28" x14ac:dyDescent="0.25">
      <c r="A21" s="8">
        <v>2195</v>
      </c>
      <c r="B21" s="9">
        <v>2320.2631493448698</v>
      </c>
      <c r="C21" s="12">
        <f t="shared" si="0"/>
        <v>-5.7067494006774404E-2</v>
      </c>
      <c r="D21" s="12">
        <f t="shared" si="1"/>
        <v>5.7067494006774404E-2</v>
      </c>
      <c r="E21" s="12"/>
      <c r="F21" s="9"/>
      <c r="G21" s="9"/>
      <c r="H21" s="9">
        <f t="shared" si="2"/>
        <v>15690.856583795159</v>
      </c>
      <c r="I21" s="9"/>
      <c r="J21" s="9"/>
      <c r="K21" s="9"/>
      <c r="L21" s="11"/>
    </row>
    <row r="22" spans="1:28" x14ac:dyDescent="0.25">
      <c r="A22" s="8">
        <v>1965.7</v>
      </c>
      <c r="B22" s="9">
        <v>1612.1812827313499</v>
      </c>
      <c r="C22" s="12">
        <f t="shared" si="0"/>
        <v>0.1798436777070001</v>
      </c>
      <c r="D22" s="12">
        <f t="shared" si="1"/>
        <v>0.1798436777070001</v>
      </c>
      <c r="E22" s="12"/>
      <c r="F22" s="9"/>
      <c r="G22" s="9"/>
      <c r="H22" s="9">
        <f t="shared" si="2"/>
        <v>124975.48345927177</v>
      </c>
      <c r="I22" s="9"/>
      <c r="J22" s="9"/>
      <c r="K22" s="9"/>
      <c r="L22" s="11"/>
    </row>
    <row r="23" spans="1:28" x14ac:dyDescent="0.25">
      <c r="A23" s="8">
        <v>2723</v>
      </c>
      <c r="B23" s="9">
        <v>2799.7464544295799</v>
      </c>
      <c r="C23" s="12">
        <f t="shared" si="0"/>
        <v>-2.8184522375901543E-2</v>
      </c>
      <c r="D23" s="12">
        <f t="shared" si="1"/>
        <v>2.8184522375901543E-2</v>
      </c>
      <c r="E23" s="12"/>
      <c r="F23" s="9"/>
      <c r="G23" s="9"/>
      <c r="H23" s="9">
        <f t="shared" si="2"/>
        <v>5890.0182675115839</v>
      </c>
      <c r="I23" s="9"/>
      <c r="J23" s="9"/>
      <c r="K23" s="9"/>
      <c r="L23" s="11"/>
    </row>
    <row r="24" spans="1:28" x14ac:dyDescent="0.25">
      <c r="A24" s="8">
        <v>1574</v>
      </c>
      <c r="B24" s="9">
        <v>1103.1689373793299</v>
      </c>
      <c r="C24" s="12">
        <f t="shared" si="0"/>
        <v>0.29913028120754137</v>
      </c>
      <c r="D24" s="12">
        <f t="shared" si="1"/>
        <v>0.29913028120754137</v>
      </c>
      <c r="E24" s="12"/>
      <c r="F24" s="9"/>
      <c r="G24" s="9"/>
      <c r="H24" s="9">
        <f t="shared" si="2"/>
        <v>221681.88952850935</v>
      </c>
      <c r="I24" s="9"/>
      <c r="J24" s="9"/>
      <c r="K24" s="9"/>
      <c r="L24" s="11"/>
    </row>
    <row r="25" spans="1:28" x14ac:dyDescent="0.25">
      <c r="A25" s="8">
        <v>2919</v>
      </c>
      <c r="B25" s="9">
        <v>2887.0599406999399</v>
      </c>
      <c r="C25" s="12">
        <f t="shared" si="0"/>
        <v>1.0942123775286076E-2</v>
      </c>
      <c r="D25" s="12">
        <f t="shared" si="1"/>
        <v>1.0942123775286076E-2</v>
      </c>
      <c r="E25" s="12"/>
      <c r="F25" s="9"/>
      <c r="G25" s="9"/>
      <c r="H25" s="9">
        <f t="shared" si="2"/>
        <v>1020.1673880913529</v>
      </c>
      <c r="I25" s="9"/>
      <c r="J25" s="9"/>
      <c r="K25" s="9"/>
      <c r="L25" s="11"/>
    </row>
    <row r="26" spans="1:28" x14ac:dyDescent="0.25">
      <c r="A26" s="8">
        <v>139.83000000000001</v>
      </c>
      <c r="B26" s="9">
        <v>468.31686555583298</v>
      </c>
      <c r="C26" s="12">
        <f t="shared" si="0"/>
        <v>-2.349187338595673</v>
      </c>
      <c r="D26" s="12">
        <f t="shared" si="1"/>
        <v>2.349187338595673</v>
      </c>
      <c r="E26" s="12"/>
      <c r="F26" s="9"/>
      <c r="G26" s="9"/>
      <c r="H26" s="9">
        <f t="shared" si="2"/>
        <v>107903.62084269591</v>
      </c>
      <c r="I26" s="9"/>
      <c r="J26" s="9"/>
      <c r="K26" s="9"/>
      <c r="L26" s="11"/>
    </row>
    <row r="27" spans="1:28" x14ac:dyDescent="0.25">
      <c r="A27" s="8">
        <v>2706</v>
      </c>
      <c r="B27" s="9">
        <v>2673.3446882021299</v>
      </c>
      <c r="C27" s="12">
        <f t="shared" si="0"/>
        <v>1.2067742719094651E-2</v>
      </c>
      <c r="D27" s="12">
        <f t="shared" si="1"/>
        <v>1.2067742719094651E-2</v>
      </c>
      <c r="E27" s="12"/>
      <c r="F27" s="9"/>
      <c r="G27" s="9"/>
      <c r="H27" s="9">
        <f t="shared" si="2"/>
        <v>1066.3693886161159</v>
      </c>
      <c r="I27" s="9"/>
      <c r="J27" s="9"/>
      <c r="K27" s="9"/>
      <c r="L27" s="11"/>
    </row>
    <row r="28" spans="1:28" x14ac:dyDescent="0.25">
      <c r="A28" s="8">
        <v>2316</v>
      </c>
      <c r="B28" s="9">
        <v>2749.7647812055502</v>
      </c>
      <c r="C28" s="12">
        <f>(A28-B28)/A28</f>
        <v>-0.18729049274851045</v>
      </c>
      <c r="D28" s="12">
        <f t="shared" si="1"/>
        <v>0.18729049274851045</v>
      </c>
      <c r="E28" s="12"/>
      <c r="F28" s="9"/>
      <c r="G28" s="9"/>
      <c r="H28" s="9">
        <f t="shared" si="2"/>
        <v>188151.88541429886</v>
      </c>
      <c r="I28" s="9"/>
      <c r="J28" s="9"/>
      <c r="K28" s="9"/>
      <c r="L28" s="11"/>
    </row>
    <row r="29" spans="1:28" x14ac:dyDescent="0.25">
      <c r="A29" s="8">
        <v>2155</v>
      </c>
      <c r="B29" s="9">
        <v>2105.8930815396002</v>
      </c>
      <c r="C29" s="12">
        <f t="shared" si="0"/>
        <v>2.2787433160278335E-2</v>
      </c>
      <c r="D29" s="12">
        <f t="shared" si="1"/>
        <v>2.2787433160278335E-2</v>
      </c>
      <c r="E29" s="12"/>
      <c r="F29" s="9"/>
      <c r="G29" s="9"/>
      <c r="H29" s="9">
        <f t="shared" si="2"/>
        <v>2411.4894406763556</v>
      </c>
      <c r="I29" s="9"/>
      <c r="J29" s="9"/>
      <c r="K29" s="9"/>
      <c r="L29" s="11"/>
    </row>
    <row r="30" spans="1:28" x14ac:dyDescent="0.25">
      <c r="A30" s="8">
        <v>5921</v>
      </c>
      <c r="B30" s="9">
        <v>5916.3095324760397</v>
      </c>
      <c r="C30" s="12">
        <f t="shared" si="0"/>
        <v>7.9217489004564285E-4</v>
      </c>
      <c r="D30" s="12">
        <f t="shared" si="1"/>
        <v>7.9217489004564285E-4</v>
      </c>
      <c r="E30" s="12"/>
      <c r="F30" s="9"/>
      <c r="G30" s="9"/>
      <c r="H30" s="9">
        <f t="shared" si="2"/>
        <v>22.000485593325809</v>
      </c>
      <c r="I30" s="9"/>
      <c r="J30" s="9"/>
      <c r="K30" s="9"/>
      <c r="L30" s="11"/>
    </row>
    <row r="31" spans="1:28" x14ac:dyDescent="0.25">
      <c r="A31" s="8">
        <v>2820</v>
      </c>
      <c r="B31" s="9">
        <v>2775.2201907386502</v>
      </c>
      <c r="C31" s="12">
        <f t="shared" si="0"/>
        <v>1.5879364986294248E-2</v>
      </c>
      <c r="D31" s="12">
        <f t="shared" si="1"/>
        <v>1.5879364986294248E-2</v>
      </c>
      <c r="E31" s="12"/>
      <c r="F31" s="9"/>
      <c r="G31" s="9"/>
      <c r="H31" s="9">
        <f t="shared" si="2"/>
        <v>2005.2313174828678</v>
      </c>
      <c r="I31" s="9"/>
      <c r="J31" s="9"/>
      <c r="K31" s="9"/>
      <c r="L31" s="11"/>
    </row>
    <row r="32" spans="1:28" x14ac:dyDescent="0.25">
      <c r="A32" s="8">
        <v>2809</v>
      </c>
      <c r="B32" s="9">
        <v>2796.2312284489199</v>
      </c>
      <c r="C32" s="12">
        <f t="shared" si="0"/>
        <v>4.5456644895265699E-3</v>
      </c>
      <c r="D32" s="12">
        <f t="shared" si="1"/>
        <v>4.5456644895265699E-3</v>
      </c>
      <c r="E32" s="12"/>
      <c r="F32" s="9"/>
      <c r="G32" s="9"/>
      <c r="H32" s="9">
        <f t="shared" si="2"/>
        <v>163.04152692367342</v>
      </c>
      <c r="I32" s="9"/>
      <c r="J32" s="9"/>
      <c r="K32" s="9"/>
      <c r="L32" s="11"/>
    </row>
    <row r="33" spans="1:12" x14ac:dyDescent="0.25">
      <c r="A33" s="8">
        <v>3710</v>
      </c>
      <c r="B33" s="9">
        <v>3725.3414642190401</v>
      </c>
      <c r="C33" s="12">
        <f>(A33-B33)/A33</f>
        <v>-4.1351655576927389E-3</v>
      </c>
      <c r="D33" s="12">
        <f t="shared" si="1"/>
        <v>4.1351655576927389E-3</v>
      </c>
      <c r="E33" s="12"/>
      <c r="F33" s="9"/>
      <c r="G33" s="9"/>
      <c r="H33" s="9">
        <f t="shared" si="2"/>
        <v>235.36052438408652</v>
      </c>
      <c r="I33" s="9"/>
      <c r="J33" s="9"/>
      <c r="K33" s="9"/>
      <c r="L33" s="11"/>
    </row>
    <row r="34" spans="1:12" x14ac:dyDescent="0.25">
      <c r="A34" s="8"/>
      <c r="B34" s="9"/>
      <c r="C34" s="9"/>
      <c r="D34" s="9"/>
      <c r="E34" s="9"/>
      <c r="F34" s="6"/>
      <c r="G34" s="6"/>
      <c r="H34" s="6" t="s">
        <v>32</v>
      </c>
      <c r="I34" s="9"/>
      <c r="J34" s="9"/>
      <c r="K34" s="9"/>
      <c r="L34" s="11"/>
    </row>
    <row r="35" spans="1:12" x14ac:dyDescent="0.25">
      <c r="A35" s="14"/>
      <c r="B35" s="6"/>
      <c r="C35" s="6" t="s">
        <v>6</v>
      </c>
      <c r="D35" s="21">
        <f>MAX(C4:C33)</f>
        <v>0.29913028120754137</v>
      </c>
      <c r="E35" s="21">
        <f>MAX(D4:D33)</f>
        <v>2.349187338595673</v>
      </c>
      <c r="F35" s="6"/>
      <c r="G35" s="6"/>
      <c r="H35" s="6">
        <f>AVERAGE(H4:H33)</f>
        <v>57299.124430518576</v>
      </c>
      <c r="I35" s="6"/>
      <c r="J35" s="6"/>
      <c r="K35" s="6"/>
      <c r="L35" s="15"/>
    </row>
    <row r="36" spans="1:12" x14ac:dyDescent="0.25">
      <c r="A36" t="s">
        <v>46</v>
      </c>
      <c r="B36">
        <f>_xlfn.STDEV.S(B4:B33)</f>
        <v>1321.5375610078011</v>
      </c>
      <c r="C36" t="s">
        <v>7</v>
      </c>
      <c r="D36" s="22">
        <f>MIN(C4:C33)</f>
        <v>-2.349187338595673</v>
      </c>
      <c r="E36" s="22">
        <f>MIN(D4:D33)</f>
        <v>6.8444033909731926E-4</v>
      </c>
    </row>
  </sheetData>
  <mergeCells count="11">
    <mergeCell ref="A1:L1"/>
    <mergeCell ref="AE2:AF2"/>
    <mergeCell ref="AG2:AH2"/>
    <mergeCell ref="P1:AH1"/>
    <mergeCell ref="AA16:AB16"/>
    <mergeCell ref="S2:T2"/>
    <mergeCell ref="U2:V2"/>
    <mergeCell ref="W2:X2"/>
    <mergeCell ref="Y2:Z2"/>
    <mergeCell ref="AA2:AB2"/>
    <mergeCell ref="AC2:A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H36"/>
  <sheetViews>
    <sheetView zoomScale="60" zoomScaleNormal="60" workbookViewId="0">
      <selection activeCell="Y30" sqref="Y30"/>
    </sheetView>
  </sheetViews>
  <sheetFormatPr defaultRowHeight="15" x14ac:dyDescent="0.25"/>
  <cols>
    <col min="2" max="2" width="14.85546875" bestFit="1" customWidth="1"/>
    <col min="3" max="3" width="10.5703125" bestFit="1" customWidth="1"/>
    <col min="4" max="4" width="9.5703125" bestFit="1" customWidth="1"/>
    <col min="5" max="5" width="12" bestFit="1" customWidth="1"/>
    <col min="6" max="6" width="16" customWidth="1"/>
    <col min="7" max="8" width="14.85546875" bestFit="1" customWidth="1"/>
    <col min="10" max="10" width="14.85546875" bestFit="1" customWidth="1"/>
    <col min="17" max="17" width="12" bestFit="1" customWidth="1"/>
    <col min="18" max="19" width="14.85546875" bestFit="1" customWidth="1"/>
    <col min="20" max="20" width="15.85546875" bestFit="1" customWidth="1"/>
  </cols>
  <sheetData>
    <row r="1" spans="1:34" x14ac:dyDescent="0.25">
      <c r="B1" s="49" t="s">
        <v>20</v>
      </c>
      <c r="C1" s="49"/>
    </row>
    <row r="2" spans="1:34" x14ac:dyDescent="0.25">
      <c r="P2" s="2"/>
      <c r="Q2" s="16" t="s">
        <v>10</v>
      </c>
      <c r="R2" s="2" t="s">
        <v>12</v>
      </c>
      <c r="S2" s="54" t="s">
        <v>34</v>
      </c>
      <c r="T2" s="49"/>
      <c r="U2" s="49" t="s">
        <v>36</v>
      </c>
      <c r="V2" s="49"/>
      <c r="W2" s="53" t="s">
        <v>33</v>
      </c>
      <c r="X2" s="53"/>
      <c r="Y2" s="53" t="s">
        <v>35</v>
      </c>
      <c r="Z2" s="53"/>
      <c r="AA2" s="53" t="s">
        <v>30</v>
      </c>
      <c r="AB2" s="53"/>
      <c r="AC2" s="53" t="s">
        <v>31</v>
      </c>
      <c r="AD2" s="53"/>
      <c r="AE2" s="53" t="s">
        <v>29</v>
      </c>
      <c r="AF2" s="53"/>
      <c r="AG2" s="53" t="s">
        <v>28</v>
      </c>
      <c r="AH2" s="53"/>
    </row>
    <row r="3" spans="1:34" x14ac:dyDescent="0.25">
      <c r="A3" t="s">
        <v>26</v>
      </c>
      <c r="B3" t="s">
        <v>25</v>
      </c>
      <c r="C3" s="9" t="s">
        <v>34</v>
      </c>
      <c r="D3" s="9" t="s">
        <v>36</v>
      </c>
      <c r="E3" s="9"/>
      <c r="F3" s="9" t="s">
        <v>33</v>
      </c>
      <c r="G3" s="9" t="s">
        <v>35</v>
      </c>
      <c r="H3" s="9" t="s">
        <v>30</v>
      </c>
      <c r="I3" s="9" t="s">
        <v>31</v>
      </c>
      <c r="J3" s="9" t="s">
        <v>29</v>
      </c>
      <c r="K3" s="9" t="s">
        <v>28</v>
      </c>
      <c r="L3" s="11"/>
      <c r="P3" s="2" t="s">
        <v>24</v>
      </c>
      <c r="Q3" s="2" t="s">
        <v>11</v>
      </c>
      <c r="R3" s="2" t="s">
        <v>11</v>
      </c>
      <c r="S3" s="17" t="s">
        <v>40</v>
      </c>
      <c r="T3" s="17" t="s">
        <v>39</v>
      </c>
      <c r="U3" s="17" t="s">
        <v>41</v>
      </c>
      <c r="V3" s="17" t="s">
        <v>42</v>
      </c>
      <c r="W3" s="17" t="s">
        <v>43</v>
      </c>
      <c r="X3" s="17" t="s">
        <v>44</v>
      </c>
      <c r="Y3" s="17" t="s">
        <v>43</v>
      </c>
      <c r="Z3" s="17" t="s">
        <v>44</v>
      </c>
      <c r="AA3" s="17" t="s">
        <v>43</v>
      </c>
      <c r="AB3" s="17" t="s">
        <v>45</v>
      </c>
      <c r="AC3" s="17" t="s">
        <v>43</v>
      </c>
      <c r="AD3" s="17" t="s">
        <v>44</v>
      </c>
      <c r="AE3" s="17" t="s">
        <v>43</v>
      </c>
      <c r="AF3" s="17" t="s">
        <v>44</v>
      </c>
      <c r="AG3" s="17" t="s">
        <v>43</v>
      </c>
      <c r="AH3" s="17" t="s">
        <v>44</v>
      </c>
    </row>
    <row r="4" spans="1:34" x14ac:dyDescent="0.25">
      <c r="A4">
        <v>1.0509999999999999</v>
      </c>
      <c r="B4">
        <v>1.04948770188081</v>
      </c>
      <c r="C4" s="12">
        <f>(A4-B4)/A4</f>
        <v>1.4389135292007221E-3</v>
      </c>
      <c r="D4" s="24">
        <f>ABS(C4)</f>
        <v>1.4389135292007221E-3</v>
      </c>
      <c r="E4" s="12"/>
      <c r="F4" s="48">
        <f>AVERAGE(C4:C33)</f>
        <v>-2.8221004112200074E-3</v>
      </c>
      <c r="G4" s="31">
        <f>AVERAGE(D4:D33)</f>
        <v>3.0018941463547787E-2</v>
      </c>
      <c r="H4" s="9">
        <f>(A4-B4)^2</f>
        <v>2.2870456013054867E-6</v>
      </c>
      <c r="I4" s="9">
        <f>SQRT(H35)</f>
        <v>6.9071326476545264E-2</v>
      </c>
      <c r="J4" s="9">
        <f>CORREL(A4:A33,B4:B33)</f>
        <v>0.98582953374043669</v>
      </c>
      <c r="K4" s="9">
        <f>J4^2</f>
        <v>0.97185986959488679</v>
      </c>
      <c r="L4" s="11"/>
      <c r="P4" s="2">
        <v>1.143</v>
      </c>
      <c r="Q4" s="2">
        <v>1.01090290068926</v>
      </c>
      <c r="R4" s="2">
        <v>1.0095153718291801</v>
      </c>
      <c r="S4">
        <f>(P4-Q4)/P4</f>
        <v>0.11557051558244968</v>
      </c>
      <c r="T4">
        <f>(P4-R4)/P4</f>
        <v>0.11678445159301834</v>
      </c>
      <c r="U4">
        <f>ABS(S4)</f>
        <v>0.11557051558244968</v>
      </c>
      <c r="V4">
        <f>ABS(T4)</f>
        <v>0.11678445159301834</v>
      </c>
      <c r="W4" s="28">
        <f>AVERAGE(S4:S15)</f>
        <v>-7.5908710842126428E-2</v>
      </c>
      <c r="X4" s="28">
        <f>AVERAGE(T4:T15)</f>
        <v>-7.6059278279905593E-2</v>
      </c>
      <c r="Y4" s="7">
        <f>AVERAGE(U4:U15)</f>
        <v>0.12528042517199242</v>
      </c>
      <c r="Z4" s="7">
        <f>AVERAGE(V4:V15)</f>
        <v>0.12544821306799608</v>
      </c>
      <c r="AA4" s="18">
        <f>($P4-Q4)^2</f>
        <v>1.7449643646311502E-2</v>
      </c>
      <c r="AB4" s="18">
        <f>($P4-R4)^2</f>
        <v>1.7818145957902064E-2</v>
      </c>
      <c r="AC4">
        <f>SQRT(AA17)</f>
        <v>0.33333754445848141</v>
      </c>
      <c r="AD4">
        <f>SQRT(AB17)</f>
        <v>0.33325586270503299</v>
      </c>
      <c r="AE4">
        <f>CORREL(P4:P15,Q4:Q15)</f>
        <v>0.20254800165310635</v>
      </c>
      <c r="AF4">
        <f>CORREL(P4:P15,R4:R15)</f>
        <v>0.20306129218485186</v>
      </c>
      <c r="AG4">
        <f>AE4^2</f>
        <v>4.1025692973666775E-2</v>
      </c>
      <c r="AH4">
        <f>AF4^2</f>
        <v>4.123388838378178E-2</v>
      </c>
    </row>
    <row r="5" spans="1:34" x14ac:dyDescent="0.25">
      <c r="A5">
        <v>1.91</v>
      </c>
      <c r="B5">
        <v>1.8263370470664</v>
      </c>
      <c r="C5" s="12">
        <f t="shared" ref="C5:C33" si="0">(A5-B5)/A5</f>
        <v>4.3802593158952845E-2</v>
      </c>
      <c r="D5" s="24">
        <f t="shared" ref="D5:D33" si="1">ABS(C5)</f>
        <v>4.3802593158952845E-2</v>
      </c>
      <c r="E5" s="12"/>
      <c r="F5" s="9"/>
      <c r="G5" s="9"/>
      <c r="H5" s="9">
        <f t="shared" ref="H5:H33" si="2">(A5-B5)^2</f>
        <v>6.9994896935697574E-3</v>
      </c>
      <c r="I5" s="9"/>
      <c r="J5" s="9"/>
      <c r="K5" s="9"/>
      <c r="L5" s="11"/>
      <c r="P5" s="2">
        <v>1.5629999999999999</v>
      </c>
      <c r="Q5" s="2">
        <v>1.52596934708161</v>
      </c>
      <c r="R5" s="2">
        <v>1.52646609026755</v>
      </c>
      <c r="S5">
        <f t="shared" ref="S5:S15" si="3">(P5-Q5)/P5</f>
        <v>2.3692036416116391E-2</v>
      </c>
      <c r="T5">
        <f t="shared" ref="T5:T15" si="4">(P5-R5)/P5</f>
        <v>2.3374222477575153E-2</v>
      </c>
      <c r="U5">
        <f t="shared" ref="U5:V15" si="5">ABS(S5)</f>
        <v>2.3692036416116391E-2</v>
      </c>
      <c r="V5">
        <f t="shared" si="5"/>
        <v>2.3374222477575153E-2</v>
      </c>
      <c r="AA5" s="18">
        <f t="shared" ref="AA5:AB15" si="6">($P5-Q5)^2</f>
        <v>1.3712692555622598E-3</v>
      </c>
      <c r="AB5" s="18">
        <f t="shared" si="6"/>
        <v>1.3347265603388023E-3</v>
      </c>
    </row>
    <row r="6" spans="1:34" x14ac:dyDescent="0.25">
      <c r="A6">
        <v>1.105</v>
      </c>
      <c r="B6">
        <v>1.08766020053058</v>
      </c>
      <c r="C6" s="12">
        <f t="shared" si="0"/>
        <v>1.5692126216669676E-2</v>
      </c>
      <c r="D6" s="24">
        <f t="shared" si="1"/>
        <v>1.5692126216669676E-2</v>
      </c>
      <c r="E6" s="12"/>
      <c r="F6" s="9"/>
      <c r="G6" s="9"/>
      <c r="H6" s="9">
        <f t="shared" si="2"/>
        <v>3.0066864563969782E-4</v>
      </c>
      <c r="I6" s="9"/>
      <c r="J6" s="9"/>
      <c r="K6" s="9"/>
      <c r="L6" s="11"/>
      <c r="P6" s="2">
        <v>1.2889999999999999</v>
      </c>
      <c r="Q6" s="2">
        <v>1.2266611602286699</v>
      </c>
      <c r="R6" s="2">
        <v>1.2266943973070299</v>
      </c>
      <c r="S6">
        <f t="shared" si="3"/>
        <v>4.8362172049131139E-2</v>
      </c>
      <c r="T6">
        <f t="shared" si="4"/>
        <v>4.8336386883607474E-2</v>
      </c>
      <c r="U6">
        <f t="shared" si="5"/>
        <v>4.8362172049131139E-2</v>
      </c>
      <c r="V6">
        <f t="shared" si="5"/>
        <v>4.8336386883607474E-2</v>
      </c>
      <c r="AA6" s="18">
        <f t="shared" si="6"/>
        <v>3.8861309440355592E-3</v>
      </c>
      <c r="AB6" s="18">
        <f t="shared" si="6"/>
        <v>3.8819881269342342E-3</v>
      </c>
    </row>
    <row r="7" spans="1:34" x14ac:dyDescent="0.25">
      <c r="A7">
        <v>1.0489999999999999</v>
      </c>
      <c r="B7">
        <v>1.0523949598067699</v>
      </c>
      <c r="C7" s="12">
        <f t="shared" si="0"/>
        <v>-3.23637731817918E-3</v>
      </c>
      <c r="D7" s="24">
        <f t="shared" si="1"/>
        <v>3.23637731817918E-3</v>
      </c>
      <c r="E7" s="12"/>
      <c r="F7" s="9"/>
      <c r="G7" s="9" t="s">
        <v>6</v>
      </c>
      <c r="H7" s="9">
        <f t="shared" si="2"/>
        <v>1.152575208958352E-5</v>
      </c>
      <c r="I7" s="9"/>
      <c r="J7" s="9"/>
      <c r="K7" s="9"/>
      <c r="L7" s="11"/>
      <c r="P7" s="2">
        <v>1.512</v>
      </c>
      <c r="Q7" s="2">
        <v>1.4746013698706399</v>
      </c>
      <c r="R7" s="2">
        <v>1.4750315492958599</v>
      </c>
      <c r="S7">
        <f t="shared" si="3"/>
        <v>2.473454373634925E-2</v>
      </c>
      <c r="T7">
        <f t="shared" si="4"/>
        <v>2.4450033534484206E-2</v>
      </c>
      <c r="U7">
        <f t="shared" si="5"/>
        <v>2.473454373634925E-2</v>
      </c>
      <c r="V7">
        <f t="shared" si="5"/>
        <v>2.4450033534484206E-2</v>
      </c>
      <c r="AA7" s="18">
        <f t="shared" si="6"/>
        <v>1.3986575355526786E-3</v>
      </c>
      <c r="AB7" s="18">
        <f t="shared" si="6"/>
        <v>1.3666663474644382E-3</v>
      </c>
    </row>
    <row r="8" spans="1:34" x14ac:dyDescent="0.25">
      <c r="A8">
        <v>1.349</v>
      </c>
      <c r="B8">
        <v>1.1390159865875</v>
      </c>
      <c r="C8" s="12">
        <f t="shared" si="0"/>
        <v>0.1556590166141586</v>
      </c>
      <c r="D8" s="24">
        <f t="shared" si="1"/>
        <v>0.1556590166141586</v>
      </c>
      <c r="E8" s="12"/>
      <c r="F8" s="9"/>
      <c r="G8" s="31">
        <f>MAX(D4:D33)</f>
        <v>0.20660030634058624</v>
      </c>
      <c r="H8" s="9">
        <f t="shared" si="2"/>
        <v>4.4093285888820957E-2</v>
      </c>
      <c r="I8" s="9"/>
      <c r="J8" s="9"/>
      <c r="K8" s="9"/>
      <c r="L8" s="11"/>
      <c r="P8" s="2">
        <v>1.2889999999999999</v>
      </c>
      <c r="Q8" s="2">
        <v>1.1859331615562401</v>
      </c>
      <c r="R8" s="2">
        <v>1.18667821549438</v>
      </c>
      <c r="S8">
        <f t="shared" si="3"/>
        <v>7.9958757520372278E-2</v>
      </c>
      <c r="T8">
        <f t="shared" si="4"/>
        <v>7.938074825882073E-2</v>
      </c>
      <c r="U8">
        <f t="shared" si="5"/>
        <v>7.9958757520372278E-2</v>
      </c>
      <c r="V8">
        <f t="shared" si="5"/>
        <v>7.938074825882073E-2</v>
      </c>
      <c r="AA8" s="18">
        <f t="shared" si="6"/>
        <v>1.0622773186792094E-2</v>
      </c>
      <c r="AB8" s="18">
        <f t="shared" si="6"/>
        <v>1.0469747584414518E-2</v>
      </c>
    </row>
    <row r="9" spans="1:34" x14ac:dyDescent="0.25">
      <c r="A9">
        <v>1.7390000000000001</v>
      </c>
      <c r="B9">
        <v>1.69727437370139</v>
      </c>
      <c r="C9" s="12">
        <f t="shared" si="0"/>
        <v>2.3994034674301376E-2</v>
      </c>
      <c r="D9" s="24">
        <f t="shared" si="1"/>
        <v>2.3994034674301376E-2</v>
      </c>
      <c r="E9" s="12"/>
      <c r="F9" s="9"/>
      <c r="G9" s="9" t="s">
        <v>7</v>
      </c>
      <c r="H9" s="9">
        <f t="shared" si="2"/>
        <v>1.7410278900112626E-3</v>
      </c>
      <c r="I9" s="9"/>
      <c r="J9" s="9"/>
      <c r="K9" s="9"/>
      <c r="L9" s="11"/>
      <c r="P9" s="2">
        <v>1.1399999999999999</v>
      </c>
      <c r="Q9" s="2">
        <v>1.1522290670827799</v>
      </c>
      <c r="R9" s="2">
        <v>1.15299146314947</v>
      </c>
      <c r="S9">
        <f t="shared" si="3"/>
        <v>-1.0727251827000038E-2</v>
      </c>
      <c r="T9">
        <f t="shared" si="4"/>
        <v>-1.1396020306552707E-2</v>
      </c>
      <c r="U9">
        <f t="shared" si="5"/>
        <v>1.0727251827000038E-2</v>
      </c>
      <c r="V9">
        <f t="shared" si="5"/>
        <v>1.1396020306552707E-2</v>
      </c>
      <c r="AA9" s="18">
        <f t="shared" si="6"/>
        <v>1.4955008171513439E-4</v>
      </c>
      <c r="AB9" s="18">
        <f>($P9-R9)^2</f>
        <v>1.6877811476403916E-4</v>
      </c>
    </row>
    <row r="10" spans="1:34" x14ac:dyDescent="0.25">
      <c r="A10">
        <v>1.2549999999999999</v>
      </c>
      <c r="B10">
        <v>1.2584540767812999</v>
      </c>
      <c r="C10" s="12">
        <f t="shared" si="0"/>
        <v>-2.7522524153785282E-3</v>
      </c>
      <c r="D10" s="24">
        <f t="shared" si="1"/>
        <v>2.7522524153785282E-3</v>
      </c>
      <c r="E10" s="12"/>
      <c r="F10" s="9"/>
      <c r="G10" s="12">
        <f>MIN(D4:D33)</f>
        <v>3.3614211864454297E-4</v>
      </c>
      <c r="H10" s="9">
        <f t="shared" si="2"/>
        <v>1.1930646411116133E-5</v>
      </c>
      <c r="I10" s="9"/>
      <c r="J10" s="9"/>
      <c r="K10" s="9"/>
      <c r="L10" s="11"/>
      <c r="P10" s="2">
        <v>1.081</v>
      </c>
      <c r="Q10" s="2">
        <v>1.10885209404497</v>
      </c>
      <c r="R10" s="2">
        <v>1.1093896905679701</v>
      </c>
      <c r="S10">
        <f t="shared" si="3"/>
        <v>-2.5765119375550437E-2</v>
      </c>
      <c r="T10">
        <f t="shared" si="4"/>
        <v>-2.626243345788172E-2</v>
      </c>
      <c r="U10">
        <f t="shared" si="5"/>
        <v>2.5765119375550437E-2</v>
      </c>
      <c r="V10">
        <f t="shared" si="5"/>
        <v>2.626243345788172E-2</v>
      </c>
      <c r="AA10" s="18">
        <f>($P10-Q10)^2</f>
        <v>7.7573914268985451E-4</v>
      </c>
      <c r="AB10" s="18">
        <f t="shared" si="6"/>
        <v>8.0597453054509266E-4</v>
      </c>
    </row>
    <row r="11" spans="1:34" x14ac:dyDescent="0.25">
      <c r="A11">
        <v>1.278</v>
      </c>
      <c r="B11">
        <v>1.28935998222542</v>
      </c>
      <c r="C11" s="12">
        <f t="shared" si="0"/>
        <v>-8.8888749807668286E-3</v>
      </c>
      <c r="D11" s="24">
        <f t="shared" si="1"/>
        <v>8.8888749807668286E-3</v>
      </c>
      <c r="E11" s="12"/>
      <c r="F11" s="9"/>
      <c r="G11" s="9"/>
      <c r="H11" s="9">
        <f t="shared" si="2"/>
        <v>1.2904919616185849E-4</v>
      </c>
      <c r="I11" s="9"/>
      <c r="J11" s="9"/>
      <c r="K11" s="9"/>
      <c r="L11" s="11"/>
      <c r="P11" s="2">
        <v>1.1639999999999999</v>
      </c>
      <c r="Q11" s="2">
        <v>1.1638437450203201</v>
      </c>
      <c r="R11" s="2">
        <v>1.1647145585842</v>
      </c>
      <c r="S11">
        <f t="shared" si="3"/>
        <v>1.3423967326448418E-4</v>
      </c>
      <c r="T11">
        <f t="shared" si="4"/>
        <v>-6.1388194518909706E-4</v>
      </c>
      <c r="U11">
        <f t="shared" si="5"/>
        <v>1.3423967326448418E-4</v>
      </c>
      <c r="V11">
        <f t="shared" si="5"/>
        <v>6.1388194518909706E-4</v>
      </c>
      <c r="AA11" s="18">
        <f t="shared" si="6"/>
        <v>2.4415618674753327E-8</v>
      </c>
      <c r="AB11" s="18">
        <f t="shared" si="6"/>
        <v>5.1059397025406422E-7</v>
      </c>
    </row>
    <row r="12" spans="1:34" x14ac:dyDescent="0.25">
      <c r="A12">
        <v>1.7304999999999999</v>
      </c>
      <c r="B12">
        <v>1.71619102121223</v>
      </c>
      <c r="C12" s="12">
        <f t="shared" si="0"/>
        <v>8.268696207899412E-3</v>
      </c>
      <c r="D12" s="24">
        <f t="shared" si="1"/>
        <v>8.268696207899412E-3</v>
      </c>
      <c r="E12" s="12"/>
      <c r="F12" s="9"/>
      <c r="G12" s="9"/>
      <c r="H12" s="9">
        <f t="shared" si="2"/>
        <v>2.047468739488499E-4</v>
      </c>
      <c r="I12" s="9"/>
      <c r="J12" s="9"/>
      <c r="K12" s="9"/>
      <c r="L12" s="11"/>
      <c r="P12" s="2">
        <v>1.2310000000000001</v>
      </c>
      <c r="Q12" s="2">
        <v>1.2356996492293799</v>
      </c>
      <c r="R12" s="2">
        <v>1.23630415061235</v>
      </c>
      <c r="S12">
        <f t="shared" si="3"/>
        <v>-3.8177491709015603E-3</v>
      </c>
      <c r="T12">
        <f t="shared" si="4"/>
        <v>-4.3088144698212021E-3</v>
      </c>
      <c r="U12">
        <f t="shared" si="5"/>
        <v>3.8177491709015603E-3</v>
      </c>
      <c r="V12">
        <f t="shared" si="5"/>
        <v>4.3088144698212021E-3</v>
      </c>
      <c r="AA12" s="18">
        <f t="shared" si="6"/>
        <v>2.2086702879210345E-5</v>
      </c>
      <c r="AB12" s="18">
        <f t="shared" si="6"/>
        <v>2.8134013718491826E-5</v>
      </c>
    </row>
    <row r="13" spans="1:34" x14ac:dyDescent="0.25">
      <c r="A13">
        <v>1.224</v>
      </c>
      <c r="B13">
        <v>1.24628716073711</v>
      </c>
      <c r="C13" s="12">
        <f t="shared" si="0"/>
        <v>-1.8208464654501644E-2</v>
      </c>
      <c r="D13" s="24">
        <f t="shared" si="1"/>
        <v>1.8208464654501644E-2</v>
      </c>
      <c r="E13" s="12"/>
      <c r="F13" s="9"/>
      <c r="G13" s="9"/>
      <c r="H13" s="9">
        <f t="shared" si="2"/>
        <v>4.9671753372177807E-4</v>
      </c>
      <c r="I13" s="9"/>
      <c r="J13" s="9"/>
      <c r="K13" s="9"/>
      <c r="L13" s="11"/>
      <c r="P13" s="2">
        <v>1.5229999999999999</v>
      </c>
      <c r="Q13" s="2">
        <v>1.6015407475569901</v>
      </c>
      <c r="R13" s="2">
        <v>1.6015542634601301</v>
      </c>
      <c r="S13">
        <f t="shared" si="3"/>
        <v>-5.1569762020348096E-2</v>
      </c>
      <c r="T13">
        <f t="shared" si="4"/>
        <v>-5.1578636546375692E-2</v>
      </c>
      <c r="U13">
        <f t="shared" si="5"/>
        <v>5.1569762020348096E-2</v>
      </c>
      <c r="V13">
        <f t="shared" si="5"/>
        <v>5.1578636546375692E-2</v>
      </c>
      <c r="AA13" s="18">
        <f t="shared" si="6"/>
        <v>6.168649026810853E-3</v>
      </c>
      <c r="AB13" s="18">
        <f t="shared" si="6"/>
        <v>6.1707723077635418E-3</v>
      </c>
    </row>
    <row r="14" spans="1:34" x14ac:dyDescent="0.25">
      <c r="A14">
        <v>1.143</v>
      </c>
      <c r="B14">
        <v>1.3791441501472901</v>
      </c>
      <c r="C14" s="12">
        <f t="shared" si="0"/>
        <v>-0.20660030634058624</v>
      </c>
      <c r="D14" s="24">
        <f t="shared" si="1"/>
        <v>0.20660030634058624</v>
      </c>
      <c r="E14" s="12"/>
      <c r="F14" s="9"/>
      <c r="G14" s="9"/>
      <c r="H14" s="9">
        <f t="shared" si="2"/>
        <v>5.5764059648785877E-2</v>
      </c>
      <c r="I14" s="9"/>
      <c r="J14" s="9"/>
      <c r="K14" s="9"/>
      <c r="L14" s="11"/>
      <c r="P14" s="2">
        <v>1.0189999999999999</v>
      </c>
      <c r="Q14" s="2">
        <v>2.1554447774310401</v>
      </c>
      <c r="R14" s="2">
        <v>2.1550679794274599</v>
      </c>
      <c r="S14">
        <f t="shared" si="3"/>
        <v>-1.115254933690913</v>
      </c>
      <c r="T14">
        <f t="shared" si="4"/>
        <v>-1.1148851613615898</v>
      </c>
      <c r="U14">
        <f t="shared" si="5"/>
        <v>1.115254933690913</v>
      </c>
      <c r="V14">
        <f t="shared" si="5"/>
        <v>1.1148851613615898</v>
      </c>
      <c r="AA14" s="18">
        <f t="shared" si="6"/>
        <v>1.2915067321502864</v>
      </c>
      <c r="AB14" s="18">
        <f t="shared" si="6"/>
        <v>1.2906504538803916</v>
      </c>
    </row>
    <row r="15" spans="1:34" x14ac:dyDescent="0.25">
      <c r="A15">
        <v>1.113</v>
      </c>
      <c r="B15">
        <v>1.1200674340407899</v>
      </c>
      <c r="C15" s="12">
        <f t="shared" si="0"/>
        <v>-6.3498958138274129E-3</v>
      </c>
      <c r="D15" s="24">
        <f t="shared" si="1"/>
        <v>6.3498958138274129E-3</v>
      </c>
      <c r="E15" s="12"/>
      <c r="F15" s="9"/>
      <c r="G15" s="9"/>
      <c r="H15" s="9">
        <f t="shared" si="2"/>
        <v>4.9948623920916E-5</v>
      </c>
      <c r="I15" s="9"/>
      <c r="J15" s="9"/>
      <c r="K15" s="9"/>
      <c r="L15" s="11"/>
      <c r="P15" s="2">
        <v>1.0509999999999999</v>
      </c>
      <c r="Q15" s="2">
        <v>1.04702929992741</v>
      </c>
      <c r="R15" s="2">
        <v>1.0467878379539299</v>
      </c>
      <c r="S15">
        <f t="shared" si="3"/>
        <v>3.7780210015127763E-3</v>
      </c>
      <c r="T15">
        <f t="shared" si="4"/>
        <v>4.0077659810371083E-3</v>
      </c>
      <c r="U15">
        <f t="shared" si="5"/>
        <v>3.7780210015127763E-3</v>
      </c>
      <c r="V15">
        <f t="shared" si="5"/>
        <v>4.0077659810371083E-3</v>
      </c>
      <c r="AA15" s="18">
        <f t="shared" si="6"/>
        <v>1.5766459066465659E-5</v>
      </c>
      <c r="AB15" s="18">
        <f t="shared" si="6"/>
        <v>1.7742309102352611E-5</v>
      </c>
    </row>
    <row r="16" spans="1:34" x14ac:dyDescent="0.25">
      <c r="A16">
        <v>1.5669999999999999</v>
      </c>
      <c r="B16">
        <v>1.53780348809774</v>
      </c>
      <c r="C16" s="12">
        <f t="shared" si="0"/>
        <v>1.8632107148857636E-2</v>
      </c>
      <c r="D16" s="24">
        <f t="shared" si="1"/>
        <v>1.8632107148857636E-2</v>
      </c>
      <c r="E16" s="12"/>
      <c r="F16" s="9"/>
      <c r="G16" s="9"/>
      <c r="H16" s="9">
        <f t="shared" si="2"/>
        <v>8.5243630725880481E-4</v>
      </c>
      <c r="I16" s="9"/>
      <c r="J16" s="9"/>
      <c r="K16" s="9"/>
      <c r="L16" s="11"/>
      <c r="AA16" s="49" t="s">
        <v>32</v>
      </c>
      <c r="AB16" s="49"/>
    </row>
    <row r="17" spans="1:28" x14ac:dyDescent="0.25">
      <c r="A17">
        <v>1.034</v>
      </c>
      <c r="B17">
        <v>1.0622339406672201</v>
      </c>
      <c r="C17" s="12">
        <f t="shared" si="0"/>
        <v>-2.7305551902533916E-2</v>
      </c>
      <c r="D17" s="24">
        <f t="shared" si="1"/>
        <v>2.7305551902533916E-2</v>
      </c>
      <c r="E17" s="12"/>
      <c r="F17" s="9"/>
      <c r="G17" s="9"/>
      <c r="H17" s="9">
        <f t="shared" si="2"/>
        <v>7.9715540560010333E-4</v>
      </c>
      <c r="I17" s="9"/>
      <c r="J17" s="9"/>
      <c r="K17" s="9"/>
      <c r="L17" s="11"/>
      <c r="P17" t="s">
        <v>49</v>
      </c>
      <c r="Q17">
        <f>_xlfn.STDEV.S(Q4:Q15)</f>
        <v>0.3225357413931571</v>
      </c>
      <c r="R17" t="s">
        <v>6</v>
      </c>
      <c r="S17" s="7">
        <f>MAX(S4:S15)</f>
        <v>0.11557051558244968</v>
      </c>
      <c r="T17" s="7">
        <f t="shared" ref="T17:V17" si="7">MAX(T4:T15)</f>
        <v>0.11678445159301834</v>
      </c>
      <c r="U17">
        <f t="shared" si="7"/>
        <v>1.115254933690913</v>
      </c>
      <c r="V17">
        <f t="shared" si="7"/>
        <v>1.1148851613615898</v>
      </c>
      <c r="AA17" s="34">
        <f>AVERAGE(AA4:AA15)</f>
        <v>0.11111391854561008</v>
      </c>
      <c r="AB17" s="34">
        <f>AVERAGE(AB4:AB15)</f>
        <v>0.11105947002727579</v>
      </c>
    </row>
    <row r="18" spans="1:28" x14ac:dyDescent="0.25">
      <c r="A18">
        <v>1.0389999999999999</v>
      </c>
      <c r="B18">
        <v>1.0525851202507599</v>
      </c>
      <c r="C18" s="12">
        <f t="shared" si="0"/>
        <v>-1.3075187921809409E-2</v>
      </c>
      <c r="D18" s="24">
        <f t="shared" si="1"/>
        <v>1.3075187921809409E-2</v>
      </c>
      <c r="E18" s="12"/>
      <c r="F18" s="9"/>
      <c r="G18" s="9"/>
      <c r="H18" s="9">
        <f t="shared" si="2"/>
        <v>1.8455549222760875E-4</v>
      </c>
      <c r="I18" s="9"/>
      <c r="J18" s="9"/>
      <c r="K18" s="9"/>
      <c r="L18" s="11"/>
      <c r="R18" t="s">
        <v>7</v>
      </c>
      <c r="S18" s="7">
        <f>MIN(S4:S15)</f>
        <v>-1.115254933690913</v>
      </c>
      <c r="T18" s="7">
        <f t="shared" ref="T18:V18" si="8">MIN(T4:T15)</f>
        <v>-1.1148851613615898</v>
      </c>
      <c r="U18">
        <f t="shared" si="8"/>
        <v>1.3423967326448418E-4</v>
      </c>
      <c r="V18">
        <f t="shared" si="8"/>
        <v>6.1388194518909706E-4</v>
      </c>
    </row>
    <row r="19" spans="1:28" x14ac:dyDescent="0.25">
      <c r="A19">
        <v>1.2889999999999999</v>
      </c>
      <c r="B19">
        <v>1.25647620502117</v>
      </c>
      <c r="C19" s="12">
        <f t="shared" si="0"/>
        <v>2.5231803707393297E-2</v>
      </c>
      <c r="D19" s="24">
        <f t="shared" si="1"/>
        <v>2.5231803707393297E-2</v>
      </c>
      <c r="E19" s="12"/>
      <c r="F19" s="9"/>
      <c r="G19" s="9"/>
      <c r="H19" s="9">
        <f t="shared" si="2"/>
        <v>1.0577972398249647E-3</v>
      </c>
      <c r="I19" s="9"/>
      <c r="J19" s="9"/>
      <c r="K19" s="9"/>
      <c r="L19" s="11"/>
    </row>
    <row r="20" spans="1:28" x14ac:dyDescent="0.25">
      <c r="A20">
        <v>1.379</v>
      </c>
      <c r="B20">
        <v>1.3651431946685899</v>
      </c>
      <c r="C20" s="12">
        <f t="shared" si="0"/>
        <v>1.0048444765344521E-2</v>
      </c>
      <c r="D20" s="24">
        <f t="shared" si="1"/>
        <v>1.0048444765344521E-2</v>
      </c>
      <c r="E20" s="12"/>
      <c r="F20" s="9"/>
      <c r="G20" s="9"/>
      <c r="H20" s="9">
        <f t="shared" si="2"/>
        <v>1.9201105399259519E-4</v>
      </c>
      <c r="I20" s="9"/>
      <c r="J20" s="9"/>
      <c r="K20" s="9"/>
      <c r="L20" s="11"/>
    </row>
    <row r="21" spans="1:28" x14ac:dyDescent="0.25">
      <c r="A21">
        <v>1.18</v>
      </c>
      <c r="B21">
        <v>1.31120975695728</v>
      </c>
      <c r="C21" s="12">
        <f t="shared" si="0"/>
        <v>-0.1111947092858306</v>
      </c>
      <c r="D21" s="24">
        <f t="shared" si="1"/>
        <v>0.1111947092858306</v>
      </c>
      <c r="E21" s="12"/>
      <c r="F21" s="9"/>
      <c r="G21" s="9"/>
      <c r="H21" s="9">
        <f t="shared" si="2"/>
        <v>1.7216000320788512E-2</v>
      </c>
      <c r="I21" s="9"/>
      <c r="J21" s="9"/>
      <c r="K21" s="9"/>
      <c r="L21" s="11"/>
    </row>
    <row r="22" spans="1:28" x14ac:dyDescent="0.25">
      <c r="A22">
        <v>1.17</v>
      </c>
      <c r="B22">
        <v>1.1795036886521999</v>
      </c>
      <c r="C22" s="12">
        <f t="shared" si="0"/>
        <v>-8.1228108138461288E-3</v>
      </c>
      <c r="D22" s="24">
        <f t="shared" si="1"/>
        <v>8.1228108138461288E-3</v>
      </c>
      <c r="E22" s="12"/>
      <c r="F22" s="9"/>
      <c r="G22" s="9"/>
      <c r="H22" s="9">
        <f t="shared" si="2"/>
        <v>9.0320097997954494E-5</v>
      </c>
      <c r="I22" s="9"/>
      <c r="J22" s="9"/>
      <c r="K22" s="9"/>
      <c r="L22" s="11"/>
    </row>
    <row r="23" spans="1:28" x14ac:dyDescent="0.25">
      <c r="A23">
        <v>1.446</v>
      </c>
      <c r="B23">
        <v>1.44648606150356</v>
      </c>
      <c r="C23" s="12">
        <f t="shared" si="0"/>
        <v>-3.3614211864454297E-4</v>
      </c>
      <c r="D23" s="24">
        <f t="shared" si="1"/>
        <v>3.3614211864454297E-4</v>
      </c>
      <c r="E23" s="12"/>
      <c r="F23" s="9"/>
      <c r="G23" s="9"/>
      <c r="H23" s="9">
        <f t="shared" si="2"/>
        <v>2.3625578524301675E-7</v>
      </c>
      <c r="I23" s="9"/>
      <c r="J23" s="9"/>
      <c r="K23" s="9"/>
      <c r="L23" s="11"/>
    </row>
    <row r="24" spans="1:28" x14ac:dyDescent="0.25">
      <c r="A24">
        <v>1.1060000000000001</v>
      </c>
      <c r="B24">
        <v>1.1166083975296801</v>
      </c>
      <c r="C24" s="12">
        <f t="shared" si="0"/>
        <v>-9.5916795024231574E-3</v>
      </c>
      <c r="D24" s="24">
        <f t="shared" si="1"/>
        <v>9.5916795024231574E-3</v>
      </c>
      <c r="E24" s="12"/>
      <c r="F24" s="9"/>
      <c r="G24" s="9"/>
      <c r="H24" s="9">
        <f t="shared" si="2"/>
        <v>1.1253809814772101E-4</v>
      </c>
      <c r="I24" s="9"/>
      <c r="J24" s="9"/>
      <c r="K24" s="9"/>
      <c r="L24" s="11"/>
    </row>
    <row r="25" spans="1:28" x14ac:dyDescent="0.25">
      <c r="A25">
        <v>1.34</v>
      </c>
      <c r="B25">
        <v>1.3502452624668699</v>
      </c>
      <c r="C25" s="12">
        <f t="shared" si="0"/>
        <v>-7.6457182588580992E-3</v>
      </c>
      <c r="D25" s="24">
        <f t="shared" si="1"/>
        <v>7.6457182588580992E-3</v>
      </c>
      <c r="E25" s="12"/>
      <c r="F25" s="9"/>
      <c r="G25" s="9"/>
      <c r="H25" s="9">
        <f t="shared" si="2"/>
        <v>1.0496540301505215E-4</v>
      </c>
      <c r="I25" s="9"/>
      <c r="J25" s="9"/>
      <c r="K25" s="9"/>
      <c r="L25" s="11"/>
    </row>
    <row r="26" spans="1:28" x14ac:dyDescent="0.25">
      <c r="A26">
        <v>1.038</v>
      </c>
      <c r="B26">
        <v>1.05261589028591</v>
      </c>
      <c r="C26" s="12">
        <f t="shared" si="0"/>
        <v>-1.4080819157909371E-2</v>
      </c>
      <c r="D26" s="24">
        <f t="shared" si="1"/>
        <v>1.4080819157909371E-2</v>
      </c>
      <c r="E26" s="12"/>
      <c r="F26" s="9"/>
      <c r="G26" s="9"/>
      <c r="H26" s="9">
        <f t="shared" si="2"/>
        <v>2.1362424884975616E-4</v>
      </c>
      <c r="I26" s="9"/>
      <c r="J26" s="9"/>
      <c r="K26" s="9"/>
      <c r="L26" s="11"/>
    </row>
    <row r="27" spans="1:28" x14ac:dyDescent="0.25">
      <c r="A27">
        <v>1.5469999999999999</v>
      </c>
      <c r="B27">
        <v>1.5568043922060599</v>
      </c>
      <c r="C27" s="12">
        <f t="shared" si="0"/>
        <v>-6.3376808054686476E-3</v>
      </c>
      <c r="D27" s="24">
        <f t="shared" si="1"/>
        <v>6.3376808054686476E-3</v>
      </c>
      <c r="E27" s="12"/>
      <c r="F27" s="9"/>
      <c r="G27" s="9"/>
      <c r="H27" s="9">
        <f t="shared" si="2"/>
        <v>9.6126106530250029E-5</v>
      </c>
      <c r="I27" s="9"/>
      <c r="J27" s="9"/>
      <c r="K27" s="9"/>
      <c r="L27" s="11"/>
    </row>
    <row r="28" spans="1:28" x14ac:dyDescent="0.25">
      <c r="A28">
        <v>1.37</v>
      </c>
      <c r="B28">
        <v>1.3281099129803999</v>
      </c>
      <c r="C28" s="12">
        <f t="shared" si="0"/>
        <v>3.0576705853722755E-2</v>
      </c>
      <c r="D28" s="24">
        <f t="shared" si="1"/>
        <v>3.0576705853722755E-2</v>
      </c>
      <c r="E28" s="12"/>
      <c r="F28" s="9"/>
      <c r="G28" s="9"/>
      <c r="H28" s="9">
        <f t="shared" si="2"/>
        <v>1.7547793905096751E-3</v>
      </c>
      <c r="I28" s="9"/>
      <c r="J28" s="9"/>
      <c r="K28" s="9"/>
      <c r="L28" s="11"/>
    </row>
    <row r="29" spans="1:28" x14ac:dyDescent="0.25">
      <c r="A29">
        <v>1.2190000000000001</v>
      </c>
      <c r="B29">
        <v>1.1532292687154899</v>
      </c>
      <c r="C29" s="12">
        <f t="shared" si="0"/>
        <v>5.3954660610754851E-2</v>
      </c>
      <c r="D29" s="24">
        <f t="shared" si="1"/>
        <v>5.3954660610754851E-2</v>
      </c>
      <c r="E29" s="12"/>
      <c r="F29" s="9"/>
      <c r="G29" s="9"/>
      <c r="H29" s="9">
        <f t="shared" si="2"/>
        <v>4.3257890936992437E-3</v>
      </c>
      <c r="I29" s="9"/>
      <c r="J29" s="9"/>
      <c r="K29" s="9"/>
      <c r="L29" s="11"/>
    </row>
    <row r="30" spans="1:28" x14ac:dyDescent="0.25">
      <c r="A30">
        <v>1.7927</v>
      </c>
      <c r="B30">
        <v>1.7962161556341401</v>
      </c>
      <c r="C30" s="12">
        <f t="shared" si="0"/>
        <v>-1.9613742590171776E-3</v>
      </c>
      <c r="D30" s="24">
        <f t="shared" si="1"/>
        <v>1.9613742590171776E-3</v>
      </c>
      <c r="E30" s="12"/>
      <c r="F30" s="9"/>
      <c r="G30" s="9"/>
      <c r="H30" s="9">
        <f t="shared" si="2"/>
        <v>1.2363350443495131E-5</v>
      </c>
      <c r="I30" s="9"/>
      <c r="J30" s="9"/>
      <c r="K30" s="9"/>
      <c r="L30" s="11"/>
    </row>
    <row r="31" spans="1:28" x14ac:dyDescent="0.25">
      <c r="A31">
        <v>1.5649999999999999</v>
      </c>
      <c r="B31">
        <v>1.63844197972508</v>
      </c>
      <c r="C31" s="12">
        <f t="shared" si="0"/>
        <v>-4.6927782571936132E-2</v>
      </c>
      <c r="D31" s="24">
        <f t="shared" si="1"/>
        <v>4.6927782571936132E-2</v>
      </c>
      <c r="E31" s="12"/>
      <c r="F31" s="9"/>
      <c r="G31" s="9"/>
      <c r="H31" s="9">
        <f t="shared" si="2"/>
        <v>5.3937243859390679E-3</v>
      </c>
      <c r="I31" s="9"/>
      <c r="J31" s="9"/>
      <c r="K31" s="9"/>
      <c r="L31" s="11"/>
    </row>
    <row r="32" spans="1:28" x14ac:dyDescent="0.25">
      <c r="A32">
        <v>1.61</v>
      </c>
      <c r="B32">
        <v>1.58080340851362</v>
      </c>
      <c r="C32" s="12">
        <f t="shared" si="0"/>
        <v>1.8134528873528011E-2</v>
      </c>
      <c r="D32" s="24">
        <f t="shared" si="1"/>
        <v>1.8134528873528011E-2</v>
      </c>
      <c r="E32" s="12"/>
      <c r="F32" s="9"/>
      <c r="G32" s="9"/>
      <c r="H32" s="9">
        <f t="shared" si="2"/>
        <v>8.5244095442256278E-4</v>
      </c>
      <c r="I32" s="9"/>
      <c r="J32" s="9"/>
      <c r="K32" s="9"/>
      <c r="L32" s="11"/>
    </row>
    <row r="33" spans="1:12" x14ac:dyDescent="0.25">
      <c r="A33">
        <v>3.1720000000000002</v>
      </c>
      <c r="B33">
        <v>3.1640097814066501</v>
      </c>
      <c r="C33" s="12">
        <f t="shared" si="0"/>
        <v>2.5189844241330483E-3</v>
      </c>
      <c r="D33" s="24">
        <f t="shared" si="1"/>
        <v>2.5189844241330483E-3</v>
      </c>
      <c r="E33" s="12"/>
      <c r="F33" s="9"/>
      <c r="G33" s="9"/>
      <c r="H33" s="9">
        <f t="shared" si="2"/>
        <v>6.3843593169516521E-5</v>
      </c>
      <c r="I33" s="9"/>
      <c r="J33" s="9"/>
      <c r="K33" s="9"/>
      <c r="L33" s="11"/>
    </row>
    <row r="34" spans="1:12" x14ac:dyDescent="0.25">
      <c r="A34" t="s">
        <v>46</v>
      </c>
      <c r="B34">
        <f>_xlfn.STDEV.S(B4:B33)</f>
        <v>0.41103718943528278</v>
      </c>
      <c r="C34" s="9"/>
      <c r="D34" s="9"/>
      <c r="E34" s="9"/>
      <c r="F34" s="6"/>
      <c r="G34" s="6"/>
      <c r="H34" s="6" t="s">
        <v>32</v>
      </c>
      <c r="I34" s="9"/>
      <c r="J34" s="9"/>
      <c r="K34" s="9"/>
      <c r="L34" s="11"/>
    </row>
    <row r="35" spans="1:12" x14ac:dyDescent="0.25">
      <c r="B35" t="s">
        <v>6</v>
      </c>
      <c r="C35" s="21">
        <f>MAX(C4:C33)</f>
        <v>0.1556590166141586</v>
      </c>
      <c r="D35" s="32">
        <f>MAX(D4:D33)</f>
        <v>0.20660030634058624</v>
      </c>
      <c r="E35" s="6"/>
      <c r="F35" s="6"/>
      <c r="G35" s="6"/>
      <c r="H35" s="6">
        <f>AVERAGE(H4:H33)</f>
        <v>4.7708481412295023E-3</v>
      </c>
      <c r="I35" s="6"/>
      <c r="J35" s="6"/>
      <c r="K35" s="6"/>
      <c r="L35" s="15"/>
    </row>
    <row r="36" spans="1:12" x14ac:dyDescent="0.25">
      <c r="B36" t="s">
        <v>7</v>
      </c>
      <c r="C36" s="22">
        <f>MIN(C4:C33)</f>
        <v>-0.20660030634058624</v>
      </c>
      <c r="D36" s="33">
        <f>MIN(D4:D33)</f>
        <v>3.3614211864454297E-4</v>
      </c>
    </row>
  </sheetData>
  <mergeCells count="10">
    <mergeCell ref="AA2:AB2"/>
    <mergeCell ref="AC2:AD2"/>
    <mergeCell ref="AE2:AF2"/>
    <mergeCell ref="AG2:AH2"/>
    <mergeCell ref="AA16:AB16"/>
    <mergeCell ref="B1:C1"/>
    <mergeCell ref="S2:T2"/>
    <mergeCell ref="U2:V2"/>
    <mergeCell ref="W2:X2"/>
    <mergeCell ref="Y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53"/>
  <sheetViews>
    <sheetView topLeftCell="E1" zoomScale="70" zoomScaleNormal="70" workbookViewId="0">
      <selection activeCell="M28" sqref="M28"/>
    </sheetView>
  </sheetViews>
  <sheetFormatPr defaultRowHeight="15" x14ac:dyDescent="0.25"/>
  <cols>
    <col min="2" max="2" width="14.85546875" bestFit="1" customWidth="1"/>
    <col min="3" max="3" width="11" bestFit="1" customWidth="1"/>
    <col min="4" max="4" width="10" bestFit="1" customWidth="1"/>
    <col min="5" max="5" width="11.7109375" bestFit="1" customWidth="1"/>
    <col min="6" max="7" width="14.85546875" bestFit="1" customWidth="1"/>
    <col min="8" max="8" width="13.85546875" bestFit="1" customWidth="1"/>
    <col min="9" max="12" width="14.7109375" bestFit="1" customWidth="1"/>
    <col min="13" max="14" width="13.85546875" bestFit="1" customWidth="1"/>
    <col min="15" max="15" width="11.7109375" bestFit="1" customWidth="1"/>
    <col min="16" max="16" width="14.85546875" bestFit="1" customWidth="1"/>
    <col min="17" max="17" width="9.5703125" bestFit="1" customWidth="1"/>
    <col min="18" max="18" width="10" bestFit="1" customWidth="1"/>
    <col min="19" max="19" width="11.7109375" bestFit="1" customWidth="1"/>
    <col min="20" max="20" width="13.42578125" bestFit="1" customWidth="1"/>
    <col min="21" max="26" width="13.85546875" bestFit="1" customWidth="1"/>
    <col min="27" max="27" width="11.42578125" bestFit="1" customWidth="1"/>
    <col min="28" max="28" width="13.42578125" bestFit="1" customWidth="1"/>
  </cols>
  <sheetData>
    <row r="1" spans="1:12" x14ac:dyDescent="0.25">
      <c r="B1" s="49" t="s">
        <v>20</v>
      </c>
      <c r="C1" s="49"/>
    </row>
    <row r="3" spans="1:12" x14ac:dyDescent="0.25">
      <c r="A3" t="s">
        <v>26</v>
      </c>
      <c r="B3" t="s">
        <v>25</v>
      </c>
      <c r="C3" s="9" t="s">
        <v>34</v>
      </c>
      <c r="D3" s="9" t="s">
        <v>36</v>
      </c>
      <c r="E3" s="9"/>
      <c r="F3" s="9" t="s">
        <v>33</v>
      </c>
      <c r="G3" s="9" t="s">
        <v>35</v>
      </c>
      <c r="H3" s="9" t="s">
        <v>30</v>
      </c>
      <c r="I3" s="9" t="s">
        <v>31</v>
      </c>
      <c r="J3" s="9" t="s">
        <v>29</v>
      </c>
      <c r="K3" s="9" t="s">
        <v>28</v>
      </c>
      <c r="L3" s="11"/>
    </row>
    <row r="4" spans="1:12" x14ac:dyDescent="0.25">
      <c r="A4">
        <v>40</v>
      </c>
      <c r="B4">
        <v>43.795137132731298</v>
      </c>
      <c r="C4" s="12">
        <f>(A4-B4)/A4</f>
        <v>-9.4878428318282457E-2</v>
      </c>
      <c r="D4" s="12">
        <f>ABS(C4)</f>
        <v>9.4878428318282457E-2</v>
      </c>
      <c r="E4" s="12"/>
      <c r="F4" s="25">
        <f>AVERAGE(C4:C33)</f>
        <v>6.9198584687306551E-3</v>
      </c>
      <c r="G4" s="13">
        <f>AVERAGE(D4:D33)</f>
        <v>7.347291686762765E-2</v>
      </c>
      <c r="H4" s="9">
        <f>(A4-B4)^2</f>
        <v>14.403065856235941</v>
      </c>
      <c r="I4" s="9">
        <f>SQRT(H35)</f>
        <v>11.503005174146658</v>
      </c>
      <c r="J4" s="26">
        <f>CORREL(A4:A33,B4:B33)</f>
        <v>0.99985696390963774</v>
      </c>
      <c r="K4" s="9">
        <f>J4^2</f>
        <v>0.99971394827859861</v>
      </c>
      <c r="L4" s="11"/>
    </row>
    <row r="5" spans="1:12" x14ac:dyDescent="0.25">
      <c r="A5">
        <v>1428</v>
      </c>
      <c r="B5">
        <v>1419.96441372812</v>
      </c>
      <c r="C5" s="12">
        <f t="shared" ref="C5:C33" si="0">(A5-B5)/A5</f>
        <v>5.6271612548179223E-3</v>
      </c>
      <c r="D5" s="12">
        <f t="shared" ref="D5:D33" si="1">ABS(C5)</f>
        <v>5.6271612548179223E-3</v>
      </c>
      <c r="E5" s="12"/>
      <c r="F5" s="9"/>
      <c r="G5" s="9"/>
      <c r="H5" s="9">
        <f t="shared" ref="H5:H33" si="2">(A5-B5)^2</f>
        <v>64.570646732826205</v>
      </c>
      <c r="I5" s="9"/>
      <c r="J5" s="9"/>
      <c r="K5" s="9"/>
      <c r="L5" s="11"/>
    </row>
    <row r="6" spans="1:12" x14ac:dyDescent="0.25">
      <c r="A6">
        <v>129.30000000000001</v>
      </c>
      <c r="B6">
        <v>133.441466960432</v>
      </c>
      <c r="C6" s="12">
        <f t="shared" si="0"/>
        <v>-3.2029906886558268E-2</v>
      </c>
      <c r="D6" s="12">
        <f t="shared" si="1"/>
        <v>3.2029906886558268E-2</v>
      </c>
      <c r="E6" s="12"/>
      <c r="F6" s="9"/>
      <c r="G6" s="9"/>
      <c r="H6" s="9">
        <f t="shared" si="2"/>
        <v>17.151748584349736</v>
      </c>
      <c r="I6" s="9"/>
      <c r="J6" s="9"/>
      <c r="K6" s="9"/>
      <c r="L6" s="11"/>
    </row>
    <row r="7" spans="1:12" x14ac:dyDescent="0.25">
      <c r="A7">
        <v>30</v>
      </c>
      <c r="B7">
        <v>27.5662812870553</v>
      </c>
      <c r="C7" s="12">
        <f t="shared" si="0"/>
        <v>8.1123957098156646E-2</v>
      </c>
      <c r="D7" s="12">
        <f t="shared" si="1"/>
        <v>8.1123957098156646E-2</v>
      </c>
      <c r="E7" s="12"/>
      <c r="F7" s="9"/>
      <c r="G7" s="9" t="s">
        <v>6</v>
      </c>
      <c r="H7" s="9">
        <f t="shared" si="2"/>
        <v>5.9229867737372048</v>
      </c>
      <c r="I7" s="9"/>
      <c r="J7" s="9"/>
      <c r="K7" s="9"/>
      <c r="L7" s="11"/>
    </row>
    <row r="8" spans="1:12" x14ac:dyDescent="0.25">
      <c r="A8">
        <v>243</v>
      </c>
      <c r="B8">
        <v>240.77366094171899</v>
      </c>
      <c r="C8" s="12">
        <f t="shared" si="0"/>
        <v>9.1618891287284492E-3</v>
      </c>
      <c r="D8" s="12">
        <f t="shared" si="1"/>
        <v>9.1618891287284492E-3</v>
      </c>
      <c r="E8" s="12"/>
      <c r="F8" s="9"/>
      <c r="G8" s="25">
        <f>MAX(D4:D33)</f>
        <v>0.71866052932662006</v>
      </c>
      <c r="H8" s="9">
        <f t="shared" si="2"/>
        <v>4.9565856024275883</v>
      </c>
      <c r="I8" s="9"/>
      <c r="J8" s="9"/>
      <c r="K8" s="9"/>
      <c r="L8" s="11"/>
    </row>
    <row r="9" spans="1:12" x14ac:dyDescent="0.25">
      <c r="A9">
        <v>1262</v>
      </c>
      <c r="B9">
        <v>1251.7646718779399</v>
      </c>
      <c r="C9" s="12">
        <f t="shared" si="0"/>
        <v>8.1104026323772435E-3</v>
      </c>
      <c r="D9" s="12">
        <f t="shared" si="1"/>
        <v>8.1104026323772435E-3</v>
      </c>
      <c r="E9" s="12"/>
      <c r="F9" s="9"/>
      <c r="G9" s="9" t="s">
        <v>7</v>
      </c>
      <c r="H9" s="9">
        <f t="shared" si="2"/>
        <v>104.76194176623396</v>
      </c>
      <c r="I9" s="9"/>
      <c r="J9" s="9"/>
      <c r="K9" s="9"/>
      <c r="L9" s="11"/>
    </row>
    <row r="10" spans="1:12" x14ac:dyDescent="0.25">
      <c r="A10">
        <v>525</v>
      </c>
      <c r="B10">
        <v>526.070911664248</v>
      </c>
      <c r="C10" s="12">
        <f t="shared" si="0"/>
        <v>-2.0398317414247642E-3</v>
      </c>
      <c r="D10" s="12">
        <f t="shared" si="1"/>
        <v>2.0398317414247642E-3</v>
      </c>
      <c r="E10" s="12"/>
      <c r="F10" s="9"/>
      <c r="G10" s="25">
        <f>MIN(D4:D33)</f>
        <v>2.0604076323080917E-4</v>
      </c>
      <c r="H10" s="9">
        <f t="shared" si="2"/>
        <v>1.1468517926224238</v>
      </c>
      <c r="I10" s="9"/>
      <c r="J10" s="9"/>
      <c r="K10" s="9"/>
      <c r="L10" s="11"/>
    </row>
    <row r="11" spans="1:12" x14ac:dyDescent="0.25">
      <c r="A11">
        <v>562</v>
      </c>
      <c r="B11">
        <v>568.23624742920299</v>
      </c>
      <c r="C11" s="12">
        <f t="shared" si="0"/>
        <v>-1.1096525674738417E-2</v>
      </c>
      <c r="D11" s="12">
        <f t="shared" si="1"/>
        <v>1.1096525674738417E-2</v>
      </c>
      <c r="E11" s="12"/>
      <c r="F11" s="9"/>
      <c r="G11" s="9"/>
      <c r="H11" s="9">
        <f t="shared" si="2"/>
        <v>38.890781998240904</v>
      </c>
      <c r="I11" s="9"/>
      <c r="J11" s="9"/>
      <c r="K11" s="9"/>
      <c r="L11" s="11"/>
    </row>
    <row r="12" spans="1:12" x14ac:dyDescent="0.25">
      <c r="A12">
        <v>1314.9</v>
      </c>
      <c r="B12">
        <v>1316.8160231756101</v>
      </c>
      <c r="C12" s="12">
        <f t="shared" si="0"/>
        <v>-1.4571626554186687E-3</v>
      </c>
      <c r="D12" s="12">
        <f t="shared" si="1"/>
        <v>1.4571626554186687E-3</v>
      </c>
      <c r="E12" s="12"/>
      <c r="F12" s="9"/>
      <c r="G12" s="9"/>
      <c r="H12" s="9">
        <f t="shared" si="2"/>
        <v>3.6711448094746575</v>
      </c>
      <c r="I12" s="9"/>
      <c r="J12" s="9"/>
      <c r="K12" s="9"/>
      <c r="L12" s="11"/>
    </row>
    <row r="13" spans="1:12" x14ac:dyDescent="0.25">
      <c r="A13">
        <v>465.5</v>
      </c>
      <c r="B13">
        <v>451.70338631188298</v>
      </c>
      <c r="C13" s="12">
        <f t="shared" si="0"/>
        <v>2.9638267858468358E-2</v>
      </c>
      <c r="D13" s="12">
        <f t="shared" si="1"/>
        <v>2.9638267858468358E-2</v>
      </c>
      <c r="E13" s="12"/>
      <c r="F13" s="9"/>
      <c r="G13" s="9"/>
      <c r="H13" s="9">
        <f t="shared" si="2"/>
        <v>190.34654925913793</v>
      </c>
      <c r="I13" s="9"/>
      <c r="J13" s="9"/>
      <c r="K13" s="9"/>
      <c r="L13" s="11"/>
    </row>
    <row r="14" spans="1:12" x14ac:dyDescent="0.25">
      <c r="A14">
        <v>752</v>
      </c>
      <c r="B14">
        <v>750.65714899648299</v>
      </c>
      <c r="C14" s="12">
        <f t="shared" si="0"/>
        <v>1.7857061216981543E-3</v>
      </c>
      <c r="D14" s="12">
        <f t="shared" si="1"/>
        <v>1.7857061216981543E-3</v>
      </c>
      <c r="E14" s="12"/>
      <c r="F14" s="9"/>
      <c r="G14" s="9"/>
      <c r="H14" s="9">
        <f t="shared" si="2"/>
        <v>1.8032488176466464</v>
      </c>
      <c r="I14" s="9"/>
      <c r="J14" s="9"/>
      <c r="K14" s="9"/>
      <c r="L14" s="11"/>
    </row>
    <row r="15" spans="1:12" x14ac:dyDescent="0.25">
      <c r="A15">
        <v>221</v>
      </c>
      <c r="B15">
        <v>228.38126380053899</v>
      </c>
      <c r="C15" s="12">
        <f t="shared" si="0"/>
        <v>-3.3399383712846099E-2</v>
      </c>
      <c r="D15" s="12">
        <f t="shared" si="1"/>
        <v>3.3399383712846099E-2</v>
      </c>
      <c r="E15" s="12"/>
      <c r="F15" s="9"/>
      <c r="G15" s="9"/>
      <c r="H15" s="9">
        <f t="shared" si="2"/>
        <v>54.483055293147274</v>
      </c>
      <c r="I15" s="9"/>
      <c r="J15" s="9"/>
      <c r="K15" s="9"/>
      <c r="L15" s="11"/>
    </row>
    <row r="16" spans="1:12" x14ac:dyDescent="0.25">
      <c r="A16">
        <v>964</v>
      </c>
      <c r="B16">
        <v>983.76732130361904</v>
      </c>
      <c r="C16" s="12">
        <f t="shared" si="0"/>
        <v>-2.0505520024501081E-2</v>
      </c>
      <c r="D16" s="12">
        <f t="shared" si="1"/>
        <v>2.0505520024501081E-2</v>
      </c>
      <c r="E16" s="12"/>
      <c r="F16" s="9"/>
      <c r="G16" s="9"/>
      <c r="H16" s="9">
        <f t="shared" si="2"/>
        <v>390.74699152051119</v>
      </c>
      <c r="I16" s="9"/>
      <c r="J16" s="9"/>
      <c r="K16" s="9"/>
      <c r="L16" s="11"/>
    </row>
    <row r="17" spans="1:12" x14ac:dyDescent="0.25">
      <c r="A17">
        <v>10</v>
      </c>
      <c r="B17">
        <v>17.186605293266201</v>
      </c>
      <c r="C17" s="12">
        <f t="shared" si="0"/>
        <v>-0.71866052932662006</v>
      </c>
      <c r="D17" s="12">
        <f t="shared" si="1"/>
        <v>0.71866052932662006</v>
      </c>
      <c r="E17" s="12"/>
      <c r="F17" s="9"/>
      <c r="G17" s="9"/>
      <c r="H17" s="9">
        <f t="shared" si="2"/>
        <v>51.647295641201772</v>
      </c>
      <c r="I17" s="9"/>
      <c r="J17" s="9"/>
      <c r="K17" s="9"/>
      <c r="L17" s="11"/>
    </row>
    <row r="18" spans="1:12" x14ac:dyDescent="0.25">
      <c r="A18">
        <v>11</v>
      </c>
      <c r="B18">
        <v>7.5451451411256603</v>
      </c>
      <c r="C18" s="12">
        <f t="shared" si="0"/>
        <v>0.31407771444312177</v>
      </c>
      <c r="D18" s="12">
        <f t="shared" si="1"/>
        <v>0.31407771444312177</v>
      </c>
      <c r="E18" s="12"/>
      <c r="F18" s="9"/>
      <c r="G18" s="9"/>
      <c r="H18" s="9">
        <f t="shared" si="2"/>
        <v>11.936022095887633</v>
      </c>
      <c r="I18" s="9"/>
      <c r="J18" s="9"/>
      <c r="K18" s="9"/>
      <c r="L18" s="11"/>
    </row>
    <row r="19" spans="1:12" x14ac:dyDescent="0.25">
      <c r="A19">
        <v>529</v>
      </c>
      <c r="B19">
        <v>530.62273992726705</v>
      </c>
      <c r="C19" s="12">
        <f t="shared" si="0"/>
        <v>-3.0675612991815657E-3</v>
      </c>
      <c r="D19" s="12">
        <f t="shared" si="1"/>
        <v>3.0675612991815657E-3</v>
      </c>
      <c r="E19" s="12"/>
      <c r="F19" s="9"/>
      <c r="G19" s="9"/>
      <c r="H19" s="9">
        <f t="shared" si="2"/>
        <v>2.6332848715466648</v>
      </c>
      <c r="I19" s="9"/>
      <c r="J19" s="9"/>
      <c r="K19" s="9"/>
      <c r="L19" s="11"/>
    </row>
    <row r="20" spans="1:12" x14ac:dyDescent="0.25">
      <c r="A20">
        <v>700</v>
      </c>
      <c r="B20">
        <v>720.39949270099305</v>
      </c>
      <c r="C20" s="12">
        <f t="shared" si="0"/>
        <v>-2.9142132429990072E-2</v>
      </c>
      <c r="D20" s="12">
        <f t="shared" si="1"/>
        <v>2.9142132429990072E-2</v>
      </c>
      <c r="E20" s="12"/>
      <c r="F20" s="9"/>
      <c r="G20" s="9"/>
      <c r="H20" s="9">
        <f t="shared" si="2"/>
        <v>416.13930245786872</v>
      </c>
      <c r="I20" s="9"/>
      <c r="J20" s="9"/>
      <c r="K20" s="9"/>
      <c r="L20" s="11"/>
    </row>
    <row r="21" spans="1:12" x14ac:dyDescent="0.25">
      <c r="A21">
        <v>616.9</v>
      </c>
      <c r="B21">
        <v>618.02753351595095</v>
      </c>
      <c r="C21" s="12">
        <f t="shared" si="0"/>
        <v>-1.8277411508363954E-3</v>
      </c>
      <c r="D21" s="12">
        <f t="shared" si="1"/>
        <v>1.8277411508363954E-3</v>
      </c>
      <c r="E21" s="12"/>
      <c r="F21" s="9"/>
      <c r="G21" s="9"/>
      <c r="H21" s="9">
        <f t="shared" si="2"/>
        <v>1.2713318295927616</v>
      </c>
      <c r="I21" s="9"/>
      <c r="J21" s="9"/>
      <c r="K21" s="9"/>
      <c r="L21" s="11"/>
    </row>
    <row r="22" spans="1:12" x14ac:dyDescent="0.25">
      <c r="A22">
        <v>342</v>
      </c>
      <c r="B22">
        <v>337.96315665537702</v>
      </c>
      <c r="C22" s="12">
        <f t="shared" si="0"/>
        <v>1.1803635510593508E-2</v>
      </c>
      <c r="D22" s="12">
        <f t="shared" si="1"/>
        <v>1.1803635510593508E-2</v>
      </c>
      <c r="E22" s="12"/>
      <c r="F22" s="9"/>
      <c r="G22" s="9"/>
      <c r="H22" s="9">
        <f t="shared" si="2"/>
        <v>16.296104189026849</v>
      </c>
      <c r="I22" s="9"/>
      <c r="J22" s="9"/>
      <c r="K22" s="9"/>
      <c r="L22" s="11"/>
    </row>
    <row r="23" spans="1:12" x14ac:dyDescent="0.25">
      <c r="A23">
        <v>816</v>
      </c>
      <c r="B23">
        <v>792.03789930036203</v>
      </c>
      <c r="C23" s="12">
        <f t="shared" si="0"/>
        <v>2.9365319484850456E-2</v>
      </c>
      <c r="D23" s="12">
        <f t="shared" si="1"/>
        <v>2.9365319484850456E-2</v>
      </c>
      <c r="E23" s="12"/>
      <c r="F23" s="9"/>
      <c r="G23" s="9"/>
      <c r="H23" s="9">
        <f t="shared" si="2"/>
        <v>574.18226993959058</v>
      </c>
      <c r="I23" s="9"/>
      <c r="J23" s="9"/>
      <c r="K23" s="9"/>
      <c r="L23" s="11"/>
    </row>
    <row r="24" spans="1:12" x14ac:dyDescent="0.25">
      <c r="A24">
        <v>150.1</v>
      </c>
      <c r="B24">
        <v>149.61111947875801</v>
      </c>
      <c r="C24" s="12">
        <f t="shared" si="0"/>
        <v>3.2570321201997412E-3</v>
      </c>
      <c r="D24" s="12">
        <f t="shared" si="1"/>
        <v>3.2570321201997412E-3</v>
      </c>
      <c r="E24" s="12"/>
      <c r="F24" s="9"/>
      <c r="G24" s="9"/>
      <c r="H24" s="9">
        <f t="shared" si="2"/>
        <v>0.23900416404983116</v>
      </c>
      <c r="I24" s="9"/>
      <c r="J24" s="9"/>
      <c r="K24" s="9"/>
      <c r="L24" s="11"/>
    </row>
    <row r="25" spans="1:12" x14ac:dyDescent="0.25">
      <c r="A25">
        <v>689</v>
      </c>
      <c r="B25">
        <v>682.27979341361402</v>
      </c>
      <c r="C25" s="12">
        <f t="shared" si="0"/>
        <v>9.753565437425232E-3</v>
      </c>
      <c r="D25" s="12">
        <f t="shared" si="1"/>
        <v>9.753565437425232E-3</v>
      </c>
      <c r="E25" s="12"/>
      <c r="F25" s="9"/>
      <c r="G25" s="9"/>
      <c r="H25" s="9">
        <f t="shared" si="2"/>
        <v>45.161176563705567</v>
      </c>
      <c r="I25" s="9"/>
      <c r="J25" s="9"/>
      <c r="K25" s="9"/>
      <c r="L25" s="11"/>
    </row>
    <row r="26" spans="1:12" x14ac:dyDescent="0.25">
      <c r="A26">
        <v>11</v>
      </c>
      <c r="B26">
        <v>3.5827684486614499</v>
      </c>
      <c r="C26" s="12">
        <f t="shared" si="0"/>
        <v>0.67429377739441365</v>
      </c>
      <c r="D26" s="12">
        <f t="shared" si="1"/>
        <v>0.67429377739441365</v>
      </c>
      <c r="E26" s="12"/>
      <c r="F26" s="9"/>
      <c r="G26" s="9"/>
      <c r="H26" s="9">
        <f t="shared" si="2"/>
        <v>55.015323886172077</v>
      </c>
      <c r="I26" s="9"/>
      <c r="J26" s="9"/>
      <c r="K26" s="9"/>
      <c r="L26" s="11"/>
    </row>
    <row r="27" spans="1:12" x14ac:dyDescent="0.25">
      <c r="A27">
        <v>981</v>
      </c>
      <c r="B27">
        <v>966.85577218161495</v>
      </c>
      <c r="C27" s="12">
        <f t="shared" si="0"/>
        <v>1.4418173107426144E-2</v>
      </c>
      <c r="D27" s="12">
        <f t="shared" si="1"/>
        <v>1.4418173107426144E-2</v>
      </c>
      <c r="E27" s="12"/>
      <c r="F27" s="9"/>
      <c r="G27" s="9"/>
      <c r="H27" s="9">
        <f t="shared" si="2"/>
        <v>200.05918057837744</v>
      </c>
      <c r="I27" s="9"/>
      <c r="J27" s="9"/>
      <c r="K27" s="9"/>
      <c r="L27" s="11"/>
    </row>
    <row r="28" spans="1:12" x14ac:dyDescent="0.25">
      <c r="A28">
        <v>620</v>
      </c>
      <c r="B28">
        <v>618.26258789421604</v>
      </c>
      <c r="C28" s="12">
        <f t="shared" si="0"/>
        <v>2.8022775899741292E-3</v>
      </c>
      <c r="D28" s="12">
        <f t="shared" si="1"/>
        <v>2.8022775899741292E-3</v>
      </c>
      <c r="E28" s="12"/>
      <c r="F28" s="9"/>
      <c r="G28" s="9"/>
      <c r="H28" s="9">
        <f t="shared" si="2"/>
        <v>3.018600825324655</v>
      </c>
      <c r="I28" s="9"/>
      <c r="J28" s="9"/>
      <c r="K28" s="9"/>
      <c r="L28" s="11"/>
    </row>
    <row r="29" spans="1:12" x14ac:dyDescent="0.25">
      <c r="A29">
        <v>324</v>
      </c>
      <c r="B29">
        <v>327.779052358326</v>
      </c>
      <c r="C29" s="12">
        <f t="shared" si="0"/>
        <v>-1.166374184668518E-2</v>
      </c>
      <c r="D29" s="12">
        <f t="shared" si="1"/>
        <v>1.166374184668518E-2</v>
      </c>
      <c r="E29" s="12"/>
      <c r="F29" s="9"/>
      <c r="G29" s="9"/>
      <c r="H29" s="9">
        <f t="shared" si="2"/>
        <v>14.28123672696929</v>
      </c>
      <c r="I29" s="9"/>
      <c r="J29" s="9"/>
      <c r="K29" s="9"/>
      <c r="L29" s="11"/>
    </row>
    <row r="30" spans="1:12" x14ac:dyDescent="0.25">
      <c r="A30">
        <v>1529</v>
      </c>
      <c r="B30">
        <v>1528.6849636730201</v>
      </c>
      <c r="C30" s="12">
        <f t="shared" si="0"/>
        <v>2.0604076323080917E-4</v>
      </c>
      <c r="D30" s="12">
        <f t="shared" si="1"/>
        <v>2.0604076323080917E-4</v>
      </c>
      <c r="E30" s="12"/>
      <c r="F30" s="9"/>
      <c r="G30" s="9"/>
      <c r="H30" s="9">
        <f t="shared" si="2"/>
        <v>9.9247887316991037E-2</v>
      </c>
      <c r="I30" s="9"/>
      <c r="J30" s="9"/>
      <c r="K30" s="9"/>
      <c r="L30" s="11"/>
    </row>
    <row r="31" spans="1:12" x14ac:dyDescent="0.25">
      <c r="A31">
        <v>1127</v>
      </c>
      <c r="B31">
        <v>1117.8486719432699</v>
      </c>
      <c r="C31" s="12">
        <f t="shared" si="0"/>
        <v>8.1200781337445495E-3</v>
      </c>
      <c r="D31" s="12">
        <f t="shared" si="1"/>
        <v>8.1200781337445495E-3</v>
      </c>
      <c r="E31" s="12"/>
      <c r="F31" s="9"/>
      <c r="G31" s="9"/>
      <c r="H31" s="9">
        <f t="shared" si="2"/>
        <v>83.746805201895654</v>
      </c>
      <c r="I31" s="9"/>
      <c r="J31" s="9"/>
      <c r="K31" s="9"/>
      <c r="L31" s="11"/>
    </row>
    <row r="32" spans="1:12" x14ac:dyDescent="0.25">
      <c r="A32">
        <v>1017</v>
      </c>
      <c r="B32">
        <v>1056.18237690195</v>
      </c>
      <c r="C32" s="12">
        <f t="shared" si="0"/>
        <v>-3.852741091637165E-2</v>
      </c>
      <c r="D32" s="12">
        <f t="shared" si="1"/>
        <v>3.852741091637165E-2</v>
      </c>
      <c r="E32" s="12"/>
      <c r="F32" s="9"/>
      <c r="G32" s="9"/>
      <c r="H32" s="9">
        <f t="shared" si="2"/>
        <v>1535.2586596864621</v>
      </c>
      <c r="I32" s="9"/>
      <c r="J32" s="9"/>
      <c r="K32" s="9"/>
      <c r="L32" s="11"/>
    </row>
    <row r="33" spans="1:26" x14ac:dyDescent="0.25">
      <c r="A33">
        <v>3455</v>
      </c>
      <c r="B33">
        <v>3446.89238655696</v>
      </c>
      <c r="C33" s="12">
        <f t="shared" si="0"/>
        <v>2.3466319661476147E-3</v>
      </c>
      <c r="D33" s="12">
        <f t="shared" si="1"/>
        <v>2.3466319661476147E-3</v>
      </c>
      <c r="E33" s="12"/>
      <c r="F33" s="9"/>
      <c r="G33" s="9"/>
      <c r="H33" s="9">
        <f t="shared" si="2"/>
        <v>65.733395741763061</v>
      </c>
      <c r="I33" s="9"/>
      <c r="J33" s="9"/>
      <c r="K33" s="9"/>
      <c r="L33" s="11"/>
    </row>
    <row r="34" spans="1:26" x14ac:dyDescent="0.25">
      <c r="A34" t="s">
        <v>46</v>
      </c>
      <c r="B34">
        <f>_xlfn.STDEV.S(B4:B33)</f>
        <v>687.10905387626303</v>
      </c>
      <c r="C34" s="9"/>
      <c r="D34" s="9"/>
      <c r="E34" s="9"/>
      <c r="F34" s="6"/>
      <c r="G34" s="6"/>
      <c r="H34" s="6" t="s">
        <v>32</v>
      </c>
      <c r="I34" s="9"/>
      <c r="J34" s="9"/>
      <c r="K34" s="9"/>
      <c r="L34" s="11"/>
    </row>
    <row r="35" spans="1:26" x14ac:dyDescent="0.25">
      <c r="B35" t="s">
        <v>6</v>
      </c>
      <c r="C35" s="21">
        <f>MAX(C4:C33)</f>
        <v>0.67429377739441365</v>
      </c>
      <c r="D35" s="21">
        <f>MAX(D4:D33)</f>
        <v>0.71866052932662006</v>
      </c>
      <c r="E35" s="6"/>
      <c r="F35" s="6"/>
      <c r="G35" s="6"/>
      <c r="H35" s="6">
        <f>AVERAGE(H4:H33)</f>
        <v>132.31912803644479</v>
      </c>
      <c r="I35" s="6"/>
      <c r="J35" s="6"/>
      <c r="K35" s="6"/>
      <c r="L35" s="15"/>
    </row>
    <row r="36" spans="1:26" x14ac:dyDescent="0.25">
      <c r="B36" t="s">
        <v>7</v>
      </c>
      <c r="C36" s="22">
        <f>MIN(C4:C33)</f>
        <v>-0.71866052932662006</v>
      </c>
      <c r="D36" s="22">
        <f>MIN(D4:D33)</f>
        <v>2.0604076323080917E-4</v>
      </c>
    </row>
    <row r="37" spans="1:26" x14ac:dyDescent="0.25">
      <c r="H37" s="49" t="s">
        <v>23</v>
      </c>
      <c r="I37" s="49"/>
      <c r="J37" s="49"/>
    </row>
    <row r="38" spans="1:26" x14ac:dyDescent="0.25">
      <c r="I38" s="5" t="s">
        <v>10</v>
      </c>
      <c r="J38" t="s">
        <v>12</v>
      </c>
      <c r="K38" s="54" t="s">
        <v>34</v>
      </c>
      <c r="L38" s="49"/>
      <c r="M38" s="49" t="s">
        <v>36</v>
      </c>
      <c r="N38" s="49"/>
      <c r="O38" s="53" t="s">
        <v>33</v>
      </c>
      <c r="P38" s="53"/>
      <c r="Q38" s="53" t="s">
        <v>35</v>
      </c>
      <c r="R38" s="53"/>
      <c r="S38" s="53" t="s">
        <v>30</v>
      </c>
      <c r="T38" s="53"/>
      <c r="U38" s="53" t="s">
        <v>31</v>
      </c>
      <c r="V38" s="53"/>
      <c r="W38" s="53" t="s">
        <v>29</v>
      </c>
      <c r="X38" s="53"/>
      <c r="Y38" s="53" t="s">
        <v>28</v>
      </c>
      <c r="Z38" s="53"/>
    </row>
    <row r="39" spans="1:26" x14ac:dyDescent="0.25">
      <c r="H39" t="s">
        <v>27</v>
      </c>
      <c r="I39" t="s">
        <v>18</v>
      </c>
      <c r="J39" t="s">
        <v>18</v>
      </c>
      <c r="K39" s="17" t="s">
        <v>40</v>
      </c>
      <c r="L39" s="17" t="s">
        <v>39</v>
      </c>
      <c r="M39" s="17" t="s">
        <v>41</v>
      </c>
      <c r="N39" s="17" t="s">
        <v>42</v>
      </c>
      <c r="O39" s="17" t="s">
        <v>43</v>
      </c>
      <c r="P39" s="17" t="s">
        <v>44</v>
      </c>
      <c r="Q39" s="17" t="s">
        <v>43</v>
      </c>
      <c r="R39" s="17" t="s">
        <v>44</v>
      </c>
      <c r="S39" s="17" t="s">
        <v>43</v>
      </c>
      <c r="T39" s="17" t="s">
        <v>45</v>
      </c>
      <c r="U39" s="17" t="s">
        <v>43</v>
      </c>
      <c r="V39" s="17" t="s">
        <v>44</v>
      </c>
      <c r="W39" s="17" t="s">
        <v>43</v>
      </c>
      <c r="X39" s="17" t="s">
        <v>44</v>
      </c>
      <c r="Y39" s="17" t="s">
        <v>43</v>
      </c>
      <c r="Z39" s="17" t="s">
        <v>44</v>
      </c>
    </row>
    <row r="40" spans="1:26" x14ac:dyDescent="0.25">
      <c r="H40">
        <v>968</v>
      </c>
      <c r="I40">
        <v>866.88781384064998</v>
      </c>
      <c r="J40">
        <v>987.34328104137501</v>
      </c>
      <c r="K40">
        <f>(H40-J40)/H40</f>
        <v>-1.9982728348527899E-2</v>
      </c>
      <c r="L40">
        <f>(H40-I40)/H40</f>
        <v>0.10445473776792358</v>
      </c>
      <c r="M40">
        <f>ABS(K40)</f>
        <v>1.9982728348527899E-2</v>
      </c>
      <c r="N40">
        <f>ABS(L40)</f>
        <v>0.10445473776792358</v>
      </c>
      <c r="O40" s="28">
        <f>AVERAGE(K40:K49)</f>
        <v>-1.4678308872149404E-2</v>
      </c>
      <c r="P40" s="28">
        <f>AVERAGE(L40:L49)</f>
        <v>-0.12153580597951212</v>
      </c>
      <c r="Q40" s="7">
        <f>AVERAGE(M40:M49)</f>
        <v>2.3009678641928977E-2</v>
      </c>
      <c r="R40" s="7">
        <f>AVERAGE(N40:N49)</f>
        <v>0.25337481239931753</v>
      </c>
      <c r="S40" s="18">
        <f>($H40-J40)^2</f>
        <v>374.16252144561781</v>
      </c>
      <c r="T40" s="18">
        <f>($H40-I40)^2</f>
        <v>10223.674189923053</v>
      </c>
      <c r="U40">
        <f>SQRT(S51)</f>
        <v>26.898421442471992</v>
      </c>
      <c r="V40">
        <f>SQRT(T51)</f>
        <v>288.67748754488849</v>
      </c>
      <c r="W40">
        <f>CORREL(H40:H49,J40:J49)</f>
        <v>0.99965099279310743</v>
      </c>
      <c r="X40">
        <f>CORREL(H40:H49,I40:I49)</f>
        <v>0.90608496850831477</v>
      </c>
      <c r="Y40">
        <f>W40^2</f>
        <v>0.99930210739224534</v>
      </c>
      <c r="Z40">
        <f>X40^2</f>
        <v>0.82098997015671382</v>
      </c>
    </row>
    <row r="41" spans="1:26" x14ac:dyDescent="0.25">
      <c r="H41">
        <v>417</v>
      </c>
      <c r="I41">
        <v>618.01491379893105</v>
      </c>
      <c r="J41">
        <v>429.15678175147502</v>
      </c>
      <c r="K41">
        <f>(H41-J41)/H41</f>
        <v>-2.915295384046768E-2</v>
      </c>
      <c r="L41">
        <f>(H41-I41)/H41</f>
        <v>-0.48205015299503851</v>
      </c>
      <c r="M41">
        <f>ABS(K41)</f>
        <v>2.915295384046768E-2</v>
      </c>
      <c r="N41">
        <f>ABS(L41)</f>
        <v>0.48205015299503851</v>
      </c>
      <c r="S41" s="18">
        <f>($H41-J41)^2</f>
        <v>147.78734255299614</v>
      </c>
      <c r="T41" s="18">
        <f>($H41-I41)^2</f>
        <v>40406.99556959168</v>
      </c>
    </row>
    <row r="42" spans="1:26" x14ac:dyDescent="0.25">
      <c r="H42">
        <v>875</v>
      </c>
      <c r="I42">
        <v>854.13931588344997</v>
      </c>
      <c r="J42">
        <v>866.60659577697197</v>
      </c>
      <c r="K42">
        <f>(H42-J42)/H42</f>
        <v>9.5924619691748897E-3</v>
      </c>
      <c r="L42">
        <f>(H42-I42)/H42</f>
        <v>2.384078184748575E-2</v>
      </c>
      <c r="M42">
        <f t="shared" ref="M42:M48" si="3">ABS(K42)</f>
        <v>9.5924619691748897E-3</v>
      </c>
      <c r="N42">
        <f t="shared" ref="N42:N49" si="4">ABS(L42)</f>
        <v>2.384078184748575E-2</v>
      </c>
      <c r="S42" s="18">
        <f>($H42-J42)^2</f>
        <v>70.449234451144747</v>
      </c>
      <c r="T42" s="18">
        <f>($H42-I42)^2</f>
        <v>435.16814181048284</v>
      </c>
    </row>
    <row r="43" spans="1:26" x14ac:dyDescent="0.25">
      <c r="H43">
        <v>346</v>
      </c>
      <c r="I43">
        <v>351.11821549487502</v>
      </c>
      <c r="J43">
        <v>345.49227963875597</v>
      </c>
      <c r="K43">
        <f>(H43-J43)/H43</f>
        <v>1.4673998879885138E-3</v>
      </c>
      <c r="L43">
        <f>(H43-I43)/H43</f>
        <v>-1.4792530332008719E-2</v>
      </c>
      <c r="M43">
        <f t="shared" si="3"/>
        <v>1.4673998879885138E-3</v>
      </c>
      <c r="N43">
        <f t="shared" si="4"/>
        <v>1.4792530332008719E-2</v>
      </c>
      <c r="S43" s="18">
        <f>($H43-J43)^2</f>
        <v>0.257779965221764</v>
      </c>
      <c r="T43" s="18">
        <f>($H43-I43)^2</f>
        <v>26.196129851978711</v>
      </c>
    </row>
    <row r="44" spans="1:26" x14ac:dyDescent="0.25">
      <c r="H44">
        <v>263</v>
      </c>
      <c r="I44">
        <v>371.39555141007997</v>
      </c>
      <c r="J44">
        <v>266.78815116059099</v>
      </c>
      <c r="K44">
        <f>(H44-J44)/H44</f>
        <v>-1.4403616580193859E-2</v>
      </c>
      <c r="L44">
        <f>(H44-I44)/H44</f>
        <v>-0.41215038558965772</v>
      </c>
      <c r="M44">
        <f t="shared" si="3"/>
        <v>1.4403616580193859E-2</v>
      </c>
      <c r="N44">
        <f t="shared" si="4"/>
        <v>0.41215038558965772</v>
      </c>
      <c r="S44" s="18">
        <f>($H44-J44)^2</f>
        <v>14.350089215486827</v>
      </c>
      <c r="T44" s="18">
        <f>($H44-I44)^2</f>
        <v>11749.59556549529</v>
      </c>
    </row>
    <row r="45" spans="1:26" x14ac:dyDescent="0.25">
      <c r="H45">
        <v>290</v>
      </c>
      <c r="I45">
        <v>423.32999261503102</v>
      </c>
      <c r="J45">
        <v>281.126873772397</v>
      </c>
      <c r="K45">
        <f>(H45-J45)/H45</f>
        <v>3.0596986991734465E-2</v>
      </c>
      <c r="L45">
        <f>(H45-I45)/H45</f>
        <v>-0.45975859522424489</v>
      </c>
      <c r="M45">
        <f t="shared" si="3"/>
        <v>3.0596986991734465E-2</v>
      </c>
      <c r="N45">
        <f t="shared" si="4"/>
        <v>0.45975859522424489</v>
      </c>
      <c r="S45" s="18">
        <f>($H45-J45)^2</f>
        <v>78.73236905097616</v>
      </c>
      <c r="T45" s="18">
        <f>($H45-I45)^2</f>
        <v>17776.886930724224</v>
      </c>
    </row>
    <row r="46" spans="1:26" x14ac:dyDescent="0.25">
      <c r="H46">
        <v>441</v>
      </c>
      <c r="I46">
        <v>614.90828571866302</v>
      </c>
      <c r="J46">
        <v>466.26745108066302</v>
      </c>
      <c r="K46">
        <f>(H46-J46)/H46</f>
        <v>-5.7295807439145176E-2</v>
      </c>
      <c r="L46">
        <f>(H46-I46)/H46</f>
        <v>-0.3943498542373311</v>
      </c>
      <c r="M46">
        <f t="shared" si="3"/>
        <v>5.7295807439145176E-2</v>
      </c>
      <c r="N46">
        <f t="shared" si="4"/>
        <v>0.3943498542373311</v>
      </c>
      <c r="S46" s="18">
        <f>($H46-J46)^2</f>
        <v>638.44408411369898</v>
      </c>
      <c r="T46" s="18">
        <f>($H46-I46)^2</f>
        <v>30244.091841604135</v>
      </c>
    </row>
    <row r="47" spans="1:26" x14ac:dyDescent="0.25">
      <c r="H47">
        <v>1069</v>
      </c>
      <c r="I47">
        <v>961.82355480824901</v>
      </c>
      <c r="J47">
        <v>1078.35819123492</v>
      </c>
      <c r="K47">
        <f>(H47-J47)/H47</f>
        <v>-8.7541545696164774E-3</v>
      </c>
      <c r="L47">
        <f>(H47-I47)/H47</f>
        <v>0.10025860167610008</v>
      </c>
      <c r="M47">
        <f t="shared" si="3"/>
        <v>8.7541545696164774E-3</v>
      </c>
      <c r="N47">
        <f t="shared" si="4"/>
        <v>0.10025860167610008</v>
      </c>
      <c r="S47" s="18">
        <f>($H47-J47)^2</f>
        <v>87.575743189333778</v>
      </c>
      <c r="T47" s="18">
        <f>($H47-I47)^2</f>
        <v>11486.790403940404</v>
      </c>
    </row>
    <row r="48" spans="1:26" x14ac:dyDescent="0.25">
      <c r="H48">
        <v>1958</v>
      </c>
      <c r="I48">
        <v>1114.8050966388801</v>
      </c>
      <c r="J48">
        <v>2034.30766248499</v>
      </c>
      <c r="K48">
        <f>(H48-J48)/H48</f>
        <v>-3.8972248460158343E-2</v>
      </c>
      <c r="L48">
        <f>(H48-I48)/H48</f>
        <v>0.43064091080751782</v>
      </c>
      <c r="M48">
        <f t="shared" si="3"/>
        <v>3.8972248460158343E-2</v>
      </c>
      <c r="N48">
        <f t="shared" si="4"/>
        <v>0.43064091080751782</v>
      </c>
      <c r="S48" s="18">
        <f>($H48-J48)^2</f>
        <v>5822.8593539231551</v>
      </c>
      <c r="T48" s="18">
        <f>($H48-I48)^2</f>
        <v>710977.64505416842</v>
      </c>
    </row>
    <row r="49" spans="8:20" x14ac:dyDescent="0.25">
      <c r="H49">
        <v>40</v>
      </c>
      <c r="I49">
        <v>44.458062940634697</v>
      </c>
      <c r="J49">
        <v>40.795137133291298</v>
      </c>
      <c r="K49">
        <f>(H49-J49)/H49</f>
        <v>-1.9878428332282462E-2</v>
      </c>
      <c r="L49">
        <f>(H49-I49)/H49</f>
        <v>-0.11145157351586743</v>
      </c>
      <c r="M49">
        <f>ABS(K49)</f>
        <v>1.9878428332282462E-2</v>
      </c>
      <c r="N49">
        <f t="shared" si="4"/>
        <v>0.11145157351586743</v>
      </c>
      <c r="S49" s="18">
        <f>($H49-J49)^2</f>
        <v>0.63224306073870407</v>
      </c>
      <c r="T49" s="18">
        <f>($H49-I49)^2</f>
        <v>19.874325182660485</v>
      </c>
    </row>
    <row r="50" spans="8:20" x14ac:dyDescent="0.25">
      <c r="S50" s="49" t="s">
        <v>32</v>
      </c>
      <c r="T50" s="49"/>
    </row>
    <row r="51" spans="8:20" x14ac:dyDescent="0.25">
      <c r="H51" t="s">
        <v>46</v>
      </c>
      <c r="I51">
        <f>_xlfn.STDEV.S(J40:J49)</f>
        <v>585.09685735466269</v>
      </c>
      <c r="J51">
        <f>_xlfn.STDEV.S(I40:I49)</f>
        <v>330.22983620682623</v>
      </c>
      <c r="S51" s="19">
        <f>AVERAGE(S40:S49)</f>
        <v>723.52507609683698</v>
      </c>
      <c r="T51" s="19">
        <f>AVERAGE(T40:T49)</f>
        <v>83334.691815229235</v>
      </c>
    </row>
    <row r="52" spans="8:20" x14ac:dyDescent="0.25">
      <c r="J52" t="s">
        <v>6</v>
      </c>
      <c r="K52">
        <f>MAX(K40:K49)</f>
        <v>3.0596986991734465E-2</v>
      </c>
      <c r="L52">
        <f>MAX(L40:L49)</f>
        <v>0.43064091080751782</v>
      </c>
      <c r="M52" s="20">
        <f>MAX(M40:M49)</f>
        <v>5.7295807439145176E-2</v>
      </c>
      <c r="N52" s="20">
        <f>MAX(N40:N49)</f>
        <v>0.48205015299503851</v>
      </c>
    </row>
    <row r="53" spans="8:20" x14ac:dyDescent="0.25">
      <c r="J53" t="s">
        <v>7</v>
      </c>
      <c r="K53">
        <f>MIN(K40:K49)</f>
        <v>-5.7295807439145176E-2</v>
      </c>
      <c r="L53">
        <f>MIN(L40:L49)</f>
        <v>-0.48205015299503851</v>
      </c>
      <c r="M53" s="20">
        <f>MIN(M40:M49)</f>
        <v>1.4673998879885138E-3</v>
      </c>
      <c r="N53" s="20">
        <f>MIN(N40:N49)</f>
        <v>1.4792530332008719E-2</v>
      </c>
    </row>
  </sheetData>
  <mergeCells count="11">
    <mergeCell ref="U38:V38"/>
    <mergeCell ref="W38:X38"/>
    <mergeCell ref="Y38:Z38"/>
    <mergeCell ref="S50:T50"/>
    <mergeCell ref="B1:C1"/>
    <mergeCell ref="H37:J37"/>
    <mergeCell ref="K38:L38"/>
    <mergeCell ref="M38:N38"/>
    <mergeCell ref="O38:P38"/>
    <mergeCell ref="Q38:R38"/>
    <mergeCell ref="S38:T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2"/>
  <sheetViews>
    <sheetView zoomScale="60" zoomScaleNormal="60" workbookViewId="0">
      <selection activeCell="X22" sqref="X22"/>
    </sheetView>
  </sheetViews>
  <sheetFormatPr defaultRowHeight="15" x14ac:dyDescent="0.25"/>
  <cols>
    <col min="3" max="3" width="12" bestFit="1" customWidth="1"/>
    <col min="7" max="7" width="12" style="41" bestFit="1" customWidth="1"/>
    <col min="8" max="8" width="12" style="41" customWidth="1"/>
    <col min="9" max="9" width="12" style="8" customWidth="1"/>
    <col min="10" max="11" width="12" customWidth="1"/>
    <col min="12" max="12" width="4.5703125" bestFit="1" customWidth="1"/>
    <col min="15" max="15" width="12" style="41" bestFit="1" customWidth="1"/>
    <col min="16" max="16" width="12" style="41" customWidth="1"/>
    <col min="17" max="17" width="12" style="8" customWidth="1"/>
    <col min="18" max="19" width="12" customWidth="1"/>
    <col min="20" max="20" width="9.140625" style="39"/>
    <col min="23" max="23" width="9.140625" style="41"/>
  </cols>
  <sheetData>
    <row r="1" spans="1:23" x14ac:dyDescent="0.25">
      <c r="A1" s="55" t="s">
        <v>10</v>
      </c>
      <c r="B1" s="56"/>
      <c r="C1" s="56" t="s">
        <v>58</v>
      </c>
      <c r="D1" s="57"/>
      <c r="E1" s="49" t="s">
        <v>10</v>
      </c>
      <c r="F1" s="49"/>
      <c r="G1" s="41" t="s">
        <v>12</v>
      </c>
      <c r="I1" s="55" t="s">
        <v>10</v>
      </c>
      <c r="J1" s="56"/>
      <c r="K1" s="56" t="s">
        <v>58</v>
      </c>
      <c r="L1" s="57"/>
      <c r="M1" s="49" t="s">
        <v>10</v>
      </c>
      <c r="N1" s="49"/>
      <c r="O1" s="41" t="s">
        <v>12</v>
      </c>
      <c r="Q1" s="54" t="s">
        <v>10</v>
      </c>
      <c r="R1" s="49"/>
      <c r="S1" s="58" t="s">
        <v>58</v>
      </c>
      <c r="T1" s="58"/>
      <c r="U1" s="49" t="s">
        <v>10</v>
      </c>
      <c r="V1" s="49"/>
      <c r="W1" s="41" t="s">
        <v>12</v>
      </c>
    </row>
    <row r="2" spans="1:23" x14ac:dyDescent="0.25">
      <c r="A2" s="42" t="s">
        <v>56</v>
      </c>
      <c r="B2" s="9" t="s">
        <v>57</v>
      </c>
      <c r="C2" s="9" t="s">
        <v>59</v>
      </c>
      <c r="D2" s="43" t="s">
        <v>57</v>
      </c>
      <c r="E2" t="s">
        <v>14</v>
      </c>
      <c r="F2" t="s">
        <v>15</v>
      </c>
      <c r="G2" s="41" t="s">
        <v>16</v>
      </c>
      <c r="I2" s="42" t="s">
        <v>56</v>
      </c>
      <c r="J2" s="17" t="s">
        <v>57</v>
      </c>
      <c r="K2" s="17" t="s">
        <v>56</v>
      </c>
      <c r="L2" s="47" t="s">
        <v>57</v>
      </c>
      <c r="M2" t="s">
        <v>13</v>
      </c>
      <c r="N2" t="s">
        <v>11</v>
      </c>
      <c r="O2" s="41" t="s">
        <v>11</v>
      </c>
      <c r="Q2" s="8" t="s">
        <v>56</v>
      </c>
      <c r="R2" s="17" t="s">
        <v>57</v>
      </c>
      <c r="S2" s="17" t="s">
        <v>56</v>
      </c>
      <c r="T2" s="40" t="s">
        <v>57</v>
      </c>
      <c r="U2" t="s">
        <v>17</v>
      </c>
      <c r="V2" t="s">
        <v>18</v>
      </c>
      <c r="W2" s="41" t="s">
        <v>18</v>
      </c>
    </row>
    <row r="3" spans="1:23" x14ac:dyDescent="0.25">
      <c r="A3" s="42">
        <v>-19.382295908323002</v>
      </c>
      <c r="B3" s="9">
        <v>-1.33604071989499</v>
      </c>
      <c r="C3" s="9">
        <v>-4382.4008153180503</v>
      </c>
      <c r="D3" s="43">
        <v>-28.117220276152501</v>
      </c>
      <c r="E3">
        <v>649.08174911273397</v>
      </c>
      <c r="F3">
        <v>1579.6953461829601</v>
      </c>
      <c r="G3" s="41">
        <v>1438.8377483040399</v>
      </c>
      <c r="I3" s="42">
        <v>647.009842443411</v>
      </c>
      <c r="J3" s="9">
        <v>0.50581215337986296</v>
      </c>
      <c r="K3" s="9">
        <v>9181.3910259897893</v>
      </c>
      <c r="L3" s="43">
        <v>-1.53034536390945</v>
      </c>
      <c r="M3">
        <v>1.04948770188081</v>
      </c>
      <c r="N3">
        <v>1.01090290068926</v>
      </c>
      <c r="O3" s="41">
        <v>1.0095153718291801</v>
      </c>
      <c r="Q3" s="8">
        <v>-187.78772365477599</v>
      </c>
      <c r="R3">
        <v>0.93001227809886</v>
      </c>
      <c r="S3">
        <v>-1387427.2048015899</v>
      </c>
      <c r="T3" s="39">
        <v>53.404092284122697</v>
      </c>
      <c r="U3">
        <v>43.795137132731298</v>
      </c>
      <c r="V3">
        <v>-1868.3884518197499</v>
      </c>
      <c r="W3" s="41">
        <v>-3183.1143016293099</v>
      </c>
    </row>
    <row r="4" spans="1:23" x14ac:dyDescent="0.25">
      <c r="A4" s="42">
        <v>-20.684273183778298</v>
      </c>
      <c r="B4" s="9"/>
      <c r="C4" s="9">
        <v>-6937.9883549784799</v>
      </c>
      <c r="D4" s="43"/>
      <c r="E4">
        <v>3584.46871303131</v>
      </c>
      <c r="F4">
        <v>3792.9775265067401</v>
      </c>
      <c r="G4" s="41">
        <v>3835.26706356159</v>
      </c>
      <c r="I4" s="42">
        <v>14032.957101929</v>
      </c>
      <c r="J4" s="9"/>
      <c r="K4" s="9">
        <v>188705.925993021</v>
      </c>
      <c r="L4" s="43"/>
      <c r="M4">
        <v>1.8263370470664</v>
      </c>
      <c r="N4">
        <v>1.52596934708161</v>
      </c>
      <c r="O4" s="41">
        <v>1.52646609026755</v>
      </c>
      <c r="Q4" s="8">
        <v>397.60999438936102</v>
      </c>
      <c r="S4">
        <v>1686635.39920527</v>
      </c>
      <c r="U4">
        <v>1419.96441372812</v>
      </c>
      <c r="V4">
        <v>807.34328104137501</v>
      </c>
      <c r="W4" s="41">
        <v>866.88781384064998</v>
      </c>
    </row>
    <row r="5" spans="1:23" x14ac:dyDescent="0.25">
      <c r="A5" s="42">
        <v>-2.91843086468316</v>
      </c>
      <c r="B5" s="9"/>
      <c r="C5" s="9">
        <v>-1141.72353597753</v>
      </c>
      <c r="D5" s="43"/>
      <c r="E5">
        <v>1050.2163609582001</v>
      </c>
      <c r="F5">
        <v>1892.4715239799</v>
      </c>
      <c r="G5" s="41">
        <v>1781.44139510895</v>
      </c>
      <c r="I5" s="42">
        <v>2930.87569134041</v>
      </c>
      <c r="J5" s="9"/>
      <c r="K5" s="9">
        <v>38835.4011964733</v>
      </c>
      <c r="L5" s="43"/>
      <c r="M5">
        <v>1.08766020053058</v>
      </c>
      <c r="N5">
        <v>1.2266611602286699</v>
      </c>
      <c r="O5" s="41">
        <v>1.2266943973070299</v>
      </c>
      <c r="Q5" s="8">
        <v>-204.924519408886</v>
      </c>
      <c r="S5">
        <v>-1121805.60262195</v>
      </c>
      <c r="U5">
        <v>133.441466960432</v>
      </c>
      <c r="V5">
        <v>699.15678175147502</v>
      </c>
      <c r="W5" s="41">
        <v>618.01491379893105</v>
      </c>
    </row>
    <row r="6" spans="1:23" x14ac:dyDescent="0.25">
      <c r="A6" s="42">
        <v>-5.52693961536482</v>
      </c>
      <c r="B6" s="9"/>
      <c r="C6" s="9">
        <v>-1027.3952534597099</v>
      </c>
      <c r="D6" s="43"/>
      <c r="E6">
        <v>388.495904306586</v>
      </c>
      <c r="F6">
        <v>3363.3069377010602</v>
      </c>
      <c r="G6" s="41">
        <v>3353.7701141483399</v>
      </c>
      <c r="I6" s="42">
        <v>-334.68767152480802</v>
      </c>
      <c r="J6" s="9"/>
      <c r="K6" s="9">
        <v>-3591.24597960851</v>
      </c>
      <c r="L6" s="43"/>
      <c r="M6">
        <v>1.0523949598067699</v>
      </c>
      <c r="N6">
        <v>1.4746013698706399</v>
      </c>
      <c r="O6" s="41">
        <v>1.4750315492958599</v>
      </c>
      <c r="Q6" s="8">
        <v>120.423183942858</v>
      </c>
      <c r="S6">
        <v>628430.16667565505</v>
      </c>
      <c r="U6">
        <v>27.5662812870553</v>
      </c>
      <c r="V6">
        <v>806.60659577697197</v>
      </c>
      <c r="W6" s="41">
        <v>854.13931588344997</v>
      </c>
    </row>
    <row r="7" spans="1:23" x14ac:dyDescent="0.25">
      <c r="A7" s="42">
        <v>9.3174588583502302</v>
      </c>
      <c r="B7" s="9"/>
      <c r="C7" s="9">
        <v>1989.9499925124101</v>
      </c>
      <c r="D7" s="43"/>
      <c r="E7">
        <v>1960.64128157147</v>
      </c>
      <c r="F7">
        <v>2058.3152165538099</v>
      </c>
      <c r="G7" s="41">
        <v>2098.06326315346</v>
      </c>
      <c r="I7" s="42">
        <v>34097.845660756997</v>
      </c>
      <c r="J7" s="9"/>
      <c r="K7" s="9">
        <v>454252.31266015198</v>
      </c>
      <c r="L7" s="43"/>
      <c r="M7">
        <v>1.1390159865875</v>
      </c>
      <c r="N7">
        <v>1.1859331615562401</v>
      </c>
      <c r="O7" s="41">
        <v>1.18667821549438</v>
      </c>
      <c r="Q7" s="8">
        <v>110.16180149645599</v>
      </c>
      <c r="S7">
        <v>1383491.55969776</v>
      </c>
      <c r="U7">
        <v>240.77366094171899</v>
      </c>
      <c r="V7">
        <v>405.49227963875597</v>
      </c>
      <c r="W7" s="41">
        <v>351.11821549487502</v>
      </c>
    </row>
    <row r="8" spans="1:23" x14ac:dyDescent="0.25">
      <c r="A8" s="42">
        <v>-11.821561396359201</v>
      </c>
      <c r="B8" s="9"/>
      <c r="C8" s="9">
        <v>-4114.2518412298496</v>
      </c>
      <c r="D8" s="43"/>
      <c r="E8">
        <v>3158.1557840661799</v>
      </c>
      <c r="F8">
        <v>1704.62304093222</v>
      </c>
      <c r="G8" s="41">
        <v>1793.83665335776</v>
      </c>
      <c r="I8" s="42">
        <v>6884.7870516487001</v>
      </c>
      <c r="J8" s="9"/>
      <c r="K8" s="9">
        <v>92611.726870159095</v>
      </c>
      <c r="L8" s="43"/>
      <c r="M8">
        <v>1.69727437370139</v>
      </c>
      <c r="N8">
        <v>1.1522290670827799</v>
      </c>
      <c r="O8" s="41">
        <v>1.15299146314947</v>
      </c>
      <c r="Q8" s="8">
        <v>506.45573580926998</v>
      </c>
      <c r="S8">
        <v>997532.56567800697</v>
      </c>
      <c r="U8">
        <v>1251.7646718779399</v>
      </c>
      <c r="V8">
        <v>326.78815116059099</v>
      </c>
      <c r="W8" s="41">
        <v>371.39555141007997</v>
      </c>
    </row>
    <row r="9" spans="1:23" x14ac:dyDescent="0.25">
      <c r="A9" s="42">
        <v>-4.6444552899120799</v>
      </c>
      <c r="B9" s="9"/>
      <c r="C9" s="9">
        <v>164.558120992336</v>
      </c>
      <c r="D9" s="43"/>
      <c r="E9">
        <v>1969.9578738272401</v>
      </c>
      <c r="F9">
        <v>1646.3735691151601</v>
      </c>
      <c r="G9" s="41">
        <v>1657.73546631371</v>
      </c>
      <c r="I9" s="42">
        <v>-985.43388796132797</v>
      </c>
      <c r="J9" s="9"/>
      <c r="K9" s="9">
        <v>-12164.040841701601</v>
      </c>
      <c r="L9" s="43"/>
      <c r="M9">
        <v>1.2584540767812999</v>
      </c>
      <c r="N9">
        <v>1.10885209404497</v>
      </c>
      <c r="O9" s="41">
        <v>1.1093896905679701</v>
      </c>
      <c r="Q9" s="8">
        <v>-52.989933338141199</v>
      </c>
      <c r="S9">
        <v>-338050.35268631403</v>
      </c>
      <c r="U9">
        <v>526.070911664248</v>
      </c>
      <c r="V9">
        <v>-80.489277611091893</v>
      </c>
      <c r="W9" s="41">
        <v>-230.837962926442</v>
      </c>
    </row>
    <row r="10" spans="1:23" x14ac:dyDescent="0.25">
      <c r="A10" s="42">
        <v>18.616819134102901</v>
      </c>
      <c r="B10" s="9"/>
      <c r="C10" s="9">
        <v>5810.2603292192298</v>
      </c>
      <c r="D10" s="43"/>
      <c r="E10">
        <v>2222.5628574580301</v>
      </c>
      <c r="F10">
        <v>1924.3219287011</v>
      </c>
      <c r="G10" s="41">
        <v>1991.03975961526</v>
      </c>
      <c r="I10" s="42">
        <v>-2330.2184324197001</v>
      </c>
      <c r="J10" s="9"/>
      <c r="K10" s="9">
        <v>-31419.793246992002</v>
      </c>
      <c r="L10" s="43"/>
      <c r="M10">
        <v>1.28935998222542</v>
      </c>
      <c r="N10">
        <v>1.1638437450203201</v>
      </c>
      <c r="O10" s="41">
        <v>1.1647145585842</v>
      </c>
      <c r="Q10" s="8">
        <v>-308.57665162698402</v>
      </c>
      <c r="S10">
        <v>-1218761.90764881</v>
      </c>
      <c r="U10">
        <v>568.23624742920299</v>
      </c>
      <c r="V10">
        <v>381.126873772397</v>
      </c>
      <c r="W10" s="41">
        <v>423.32999261503102</v>
      </c>
    </row>
    <row r="11" spans="1:23" x14ac:dyDescent="0.25">
      <c r="A11" s="42">
        <v>41.661024350404404</v>
      </c>
      <c r="B11" s="9"/>
      <c r="C11" s="9">
        <v>14347.5518319108</v>
      </c>
      <c r="D11" s="43"/>
      <c r="E11">
        <v>4857.5307655974402</v>
      </c>
      <c r="F11">
        <v>2164.0990332771598</v>
      </c>
      <c r="G11" s="41">
        <v>2181.4699177162702</v>
      </c>
      <c r="I11" s="42">
        <v>2257.9680274530401</v>
      </c>
      <c r="J11" s="9"/>
      <c r="K11" s="9">
        <v>30459.269170262702</v>
      </c>
      <c r="L11" s="43"/>
      <c r="M11">
        <v>1.71619102121223</v>
      </c>
      <c r="N11">
        <v>1.2356996492293799</v>
      </c>
      <c r="O11" s="41">
        <v>1.23630415061235</v>
      </c>
      <c r="Q11" s="8">
        <v>-94.807017045813893</v>
      </c>
      <c r="S11">
        <v>-37994.909310164403</v>
      </c>
      <c r="U11">
        <v>1316.8160231756101</v>
      </c>
      <c r="V11">
        <v>586.26745108066302</v>
      </c>
      <c r="W11" s="41">
        <v>614.90828571866302</v>
      </c>
    </row>
    <row r="12" spans="1:23" x14ac:dyDescent="0.25">
      <c r="A12" s="42">
        <v>0.10033220788429301</v>
      </c>
      <c r="B12" s="9"/>
      <c r="C12" s="9">
        <v>762.87652073188099</v>
      </c>
      <c r="D12" s="43"/>
      <c r="E12">
        <v>2269.44563598991</v>
      </c>
      <c r="F12">
        <v>2785.0549400086702</v>
      </c>
      <c r="G12" s="41">
        <v>2823.9192829889498</v>
      </c>
      <c r="I12" s="42">
        <v>-3202.4860279353402</v>
      </c>
      <c r="J12" s="9"/>
      <c r="K12" s="9">
        <v>-43190.056128876997</v>
      </c>
      <c r="L12" s="43"/>
      <c r="M12">
        <v>1.24628716073711</v>
      </c>
      <c r="N12">
        <v>1.6015407475569901</v>
      </c>
      <c r="O12" s="41">
        <v>1.6015542634601301</v>
      </c>
      <c r="Q12" s="8">
        <v>682.67221655926403</v>
      </c>
      <c r="S12">
        <v>2488649.0374591001</v>
      </c>
      <c r="U12">
        <v>451.70338631188298</v>
      </c>
      <c r="V12">
        <v>988.35819123492399</v>
      </c>
      <c r="W12" s="41">
        <v>961.82355480824901</v>
      </c>
    </row>
    <row r="13" spans="1:23" x14ac:dyDescent="0.25">
      <c r="A13" s="42">
        <v>-24.5784084489148</v>
      </c>
      <c r="B13" s="9"/>
      <c r="C13" s="9">
        <v>-8960.9951782045191</v>
      </c>
      <c r="D13" s="43"/>
      <c r="E13">
        <v>3683.8020060362001</v>
      </c>
      <c r="F13">
        <v>4103.2162455202497</v>
      </c>
      <c r="G13" s="41">
        <v>4321.1781303176704</v>
      </c>
      <c r="I13" s="42">
        <v>-39120.934991456801</v>
      </c>
      <c r="J13" s="9"/>
      <c r="K13" s="9">
        <v>-524002.92013583699</v>
      </c>
      <c r="L13" s="43"/>
      <c r="M13">
        <v>1.3791441501472901</v>
      </c>
      <c r="N13">
        <v>2.1554447774310401</v>
      </c>
      <c r="O13" s="41">
        <v>2.1550679794274599</v>
      </c>
      <c r="Q13" s="8">
        <v>66.445802716735599</v>
      </c>
      <c r="S13">
        <v>-132079.04236747001</v>
      </c>
      <c r="U13">
        <v>750.65714899648299</v>
      </c>
      <c r="V13">
        <v>1284.30766248499</v>
      </c>
      <c r="W13" s="41">
        <v>1114.8050966388801</v>
      </c>
    </row>
    <row r="14" spans="1:23" x14ac:dyDescent="0.25">
      <c r="A14" s="42">
        <v>9.9181465162912001</v>
      </c>
      <c r="B14" s="9"/>
      <c r="C14" s="9">
        <v>3736.02386372911</v>
      </c>
      <c r="D14" s="43"/>
      <c r="E14">
        <v>1607.33454085471</v>
      </c>
      <c r="F14">
        <v>649.08163081067096</v>
      </c>
      <c r="G14" s="41">
        <v>564.99575408189799</v>
      </c>
      <c r="I14" s="42">
        <v>-1268.6685137731299</v>
      </c>
      <c r="J14" s="9"/>
      <c r="K14" s="9">
        <v>-17240.703116464399</v>
      </c>
      <c r="L14" s="43"/>
      <c r="M14">
        <v>1.1200674340407899</v>
      </c>
      <c r="N14">
        <v>1.04702929992741</v>
      </c>
      <c r="O14" s="41">
        <v>1.0467878379539299</v>
      </c>
      <c r="Q14" s="8">
        <v>-365.23337057274</v>
      </c>
      <c r="S14">
        <v>-1205809.2888374201</v>
      </c>
      <c r="U14">
        <v>228.38126380053899</v>
      </c>
      <c r="V14">
        <v>43.795137133291298</v>
      </c>
      <c r="W14" s="41">
        <v>44.458062940634697</v>
      </c>
    </row>
    <row r="15" spans="1:23" x14ac:dyDescent="0.25">
      <c r="A15" s="42">
        <v>11.109774578227</v>
      </c>
      <c r="B15" s="9"/>
      <c r="C15" s="9">
        <v>2987.12689856721</v>
      </c>
      <c r="D15" s="43"/>
      <c r="E15">
        <v>2936.8724147785902</v>
      </c>
      <c r="I15" s="42">
        <v>4670.3191233301804</v>
      </c>
      <c r="J15" s="9"/>
      <c r="K15" s="9">
        <v>62308.405495148603</v>
      </c>
      <c r="L15" s="43"/>
      <c r="M15">
        <v>1.53780348809774</v>
      </c>
      <c r="Q15" s="8">
        <v>-978.10965460792897</v>
      </c>
      <c r="S15">
        <v>-4214389.9580657696</v>
      </c>
      <c r="U15">
        <v>983.76732130361904</v>
      </c>
    </row>
    <row r="16" spans="1:23" x14ac:dyDescent="0.25">
      <c r="A16" s="42">
        <v>-7.7355786274768201</v>
      </c>
      <c r="B16" s="9"/>
      <c r="C16" s="9">
        <v>-1453.4218588205999</v>
      </c>
      <c r="D16" s="43"/>
      <c r="E16">
        <v>252.36015342779999</v>
      </c>
      <c r="I16" s="42">
        <v>-4236.5588583531799</v>
      </c>
      <c r="J16" s="9"/>
      <c r="K16" s="9">
        <v>-56002.308888220599</v>
      </c>
      <c r="L16" s="43"/>
      <c r="M16">
        <v>1.0622339406672201</v>
      </c>
      <c r="Q16" s="8">
        <v>-355.60144512691301</v>
      </c>
      <c r="S16">
        <v>-1503732.1816867001</v>
      </c>
      <c r="U16">
        <v>17.186605293266201</v>
      </c>
    </row>
    <row r="17" spans="1:21" x14ac:dyDescent="0.25">
      <c r="A17" s="42">
        <v>-6.4151166791856999</v>
      </c>
      <c r="B17" s="9"/>
      <c r="C17" s="9">
        <v>-1951.44127483478</v>
      </c>
      <c r="D17" s="43"/>
      <c r="E17">
        <v>237.68191402933101</v>
      </c>
      <c r="I17" s="42">
        <v>-1900.90186829148</v>
      </c>
      <c r="J17" s="9"/>
      <c r="K17" s="9">
        <v>-24668.4862215781</v>
      </c>
      <c r="L17" s="43"/>
      <c r="M17">
        <v>1.0525851202507599</v>
      </c>
      <c r="Q17" s="8">
        <v>170.950167700793</v>
      </c>
      <c r="S17">
        <v>1470443.7971330499</v>
      </c>
      <c r="U17">
        <v>7.5451451411256603</v>
      </c>
    </row>
    <row r="18" spans="1:21" x14ac:dyDescent="0.25">
      <c r="A18" s="42">
        <v>-4.1049600242425202</v>
      </c>
      <c r="B18" s="9"/>
      <c r="C18" s="9">
        <v>-636.136627249036</v>
      </c>
      <c r="D18" s="43"/>
      <c r="E18">
        <v>2971.59934845622</v>
      </c>
      <c r="I18" s="42">
        <v>5622.3226317847602</v>
      </c>
      <c r="J18" s="9"/>
      <c r="K18" s="9">
        <v>75926.981835545594</v>
      </c>
      <c r="L18" s="43"/>
      <c r="M18">
        <v>1.25647620502117</v>
      </c>
      <c r="Q18" s="8">
        <v>-80.295026614087405</v>
      </c>
      <c r="S18">
        <v>-480821.54013976501</v>
      </c>
      <c r="U18">
        <v>530.62273992726705</v>
      </c>
    </row>
    <row r="19" spans="1:21" x14ac:dyDescent="0.25">
      <c r="A19" s="42">
        <v>15.7531354161412</v>
      </c>
      <c r="B19" s="9"/>
      <c r="C19" s="9">
        <v>6213.2927572296703</v>
      </c>
      <c r="D19" s="43"/>
      <c r="E19">
        <v>2606.9310995268702</v>
      </c>
      <c r="I19" s="42">
        <v>2474.8550327155199</v>
      </c>
      <c r="J19" s="9"/>
      <c r="K19" s="9">
        <v>33675.373110736997</v>
      </c>
      <c r="L19" s="43"/>
      <c r="M19">
        <v>1.3651431946685899</v>
      </c>
      <c r="Q19" s="8">
        <v>-1009.39021818015</v>
      </c>
      <c r="S19">
        <v>-2074409.40938685</v>
      </c>
      <c r="U19">
        <v>720.39949270099305</v>
      </c>
    </row>
    <row r="20" spans="1:21" x14ac:dyDescent="0.25">
      <c r="A20" s="42">
        <v>-8.0849485837717392</v>
      </c>
      <c r="B20" s="9"/>
      <c r="C20" s="9">
        <v>-2368.13621983948</v>
      </c>
      <c r="D20" s="43"/>
      <c r="E20">
        <v>2320.2631493448698</v>
      </c>
      <c r="I20" s="42">
        <v>-21466.443053462801</v>
      </c>
      <c r="J20" s="9"/>
      <c r="K20" s="9">
        <v>-286760.08324973198</v>
      </c>
      <c r="L20" s="43"/>
      <c r="M20">
        <v>1.31120975695728</v>
      </c>
      <c r="Q20" s="8">
        <v>-55.791647343219601</v>
      </c>
      <c r="S20">
        <v>143494.88156292</v>
      </c>
      <c r="U20">
        <v>618.02753351595095</v>
      </c>
    </row>
    <row r="21" spans="1:21" x14ac:dyDescent="0.25">
      <c r="A21" s="42">
        <v>22.817437134932099</v>
      </c>
      <c r="B21" s="9"/>
      <c r="C21" s="9">
        <v>3886.3213244878302</v>
      </c>
      <c r="D21" s="43"/>
      <c r="E21">
        <v>1612.1812827313499</v>
      </c>
      <c r="I21" s="42">
        <v>-2343.20163015456</v>
      </c>
      <c r="J21" s="9"/>
      <c r="K21" s="9">
        <v>-32164.346508768798</v>
      </c>
      <c r="L21" s="43"/>
      <c r="M21">
        <v>1.1795036886521999</v>
      </c>
      <c r="Q21" s="8">
        <v>199.747623302233</v>
      </c>
      <c r="S21">
        <v>579080.44429371401</v>
      </c>
      <c r="U21">
        <v>337.96315665537702</v>
      </c>
    </row>
    <row r="22" spans="1:21" x14ac:dyDescent="0.25">
      <c r="A22" s="42">
        <v>-4.9535156958932598</v>
      </c>
      <c r="B22" s="9"/>
      <c r="C22" s="9">
        <v>-2344.54002456434</v>
      </c>
      <c r="D22" s="43"/>
      <c r="E22">
        <v>2799.7464544295799</v>
      </c>
      <c r="I22" s="42">
        <v>-311.02061321388902</v>
      </c>
      <c r="J22" s="9"/>
      <c r="K22" s="9">
        <v>-4934.0058132629101</v>
      </c>
      <c r="L22" s="43"/>
      <c r="M22">
        <v>1.44648606150356</v>
      </c>
      <c r="Q22" s="8">
        <v>1185.67213424541</v>
      </c>
      <c r="S22">
        <v>6002656.79161797</v>
      </c>
      <c r="U22">
        <v>792.03789930036203</v>
      </c>
    </row>
    <row r="23" spans="1:21" x14ac:dyDescent="0.25">
      <c r="A23" s="42">
        <v>30.3892228871063</v>
      </c>
      <c r="B23" s="9"/>
      <c r="C23" s="9">
        <v>7108.43983422362</v>
      </c>
      <c r="D23" s="43"/>
      <c r="E23">
        <v>1103.1689373793299</v>
      </c>
      <c r="I23" s="42">
        <v>-2051.2925087107401</v>
      </c>
      <c r="J23" s="9"/>
      <c r="K23" s="9">
        <v>-28923.745261773602</v>
      </c>
      <c r="L23" s="43"/>
      <c r="M23">
        <v>1.1166083975296801</v>
      </c>
      <c r="Q23" s="8">
        <v>24.190367055081801</v>
      </c>
      <c r="S23">
        <v>-320861.82692391798</v>
      </c>
      <c r="U23">
        <v>149.61111947875801</v>
      </c>
    </row>
    <row r="24" spans="1:21" x14ac:dyDescent="0.25">
      <c r="A24" s="42">
        <v>2.0615415949782698</v>
      </c>
      <c r="B24" s="9"/>
      <c r="C24" s="9">
        <v>255.34750692615901</v>
      </c>
      <c r="D24" s="43"/>
      <c r="E24">
        <v>2887.0599406999399</v>
      </c>
      <c r="I24" s="42">
        <v>-1792.69956469927</v>
      </c>
      <c r="J24" s="9"/>
      <c r="K24" s="9">
        <v>-24249.306486409601</v>
      </c>
      <c r="L24" s="43"/>
      <c r="M24">
        <v>1.3502452624668699</v>
      </c>
      <c r="Q24" s="8">
        <v>332.52350400363702</v>
      </c>
      <c r="S24">
        <v>755598.93989391695</v>
      </c>
      <c r="U24">
        <v>682.27979341361402</v>
      </c>
    </row>
    <row r="25" spans="1:21" x14ac:dyDescent="0.25">
      <c r="A25" s="42">
        <v>-21.2017975732286</v>
      </c>
      <c r="B25" s="9"/>
      <c r="C25" s="9">
        <v>-4152.6270976215701</v>
      </c>
      <c r="D25" s="43"/>
      <c r="E25">
        <v>468.31686555583298</v>
      </c>
      <c r="I25" s="42">
        <v>-1876.38450442158</v>
      </c>
      <c r="J25" s="9"/>
      <c r="K25" s="9">
        <v>-24188.787421032899</v>
      </c>
      <c r="L25" s="43"/>
      <c r="M25">
        <v>1.05261589028591</v>
      </c>
      <c r="Q25" s="8">
        <v>367.01309600085801</v>
      </c>
      <c r="S25">
        <v>1206303.8991199699</v>
      </c>
      <c r="U25">
        <v>3.5827684486614499</v>
      </c>
    </row>
    <row r="26" spans="1:21" x14ac:dyDescent="0.25">
      <c r="A26" s="42">
        <v>2.1077074826830402</v>
      </c>
      <c r="B26" s="9"/>
      <c r="C26" s="9">
        <v>902.37129362309702</v>
      </c>
      <c r="D26" s="43"/>
      <c r="E26">
        <v>2673.3446882021299</v>
      </c>
      <c r="I26" s="42">
        <v>-1268.2494964504799</v>
      </c>
      <c r="J26" s="9"/>
      <c r="K26" s="9">
        <v>-16976.275850119098</v>
      </c>
      <c r="L26" s="43"/>
      <c r="M26">
        <v>1.5568043922060599</v>
      </c>
      <c r="Q26" s="8">
        <v>699.87256093733504</v>
      </c>
      <c r="S26">
        <v>6508628.2298321696</v>
      </c>
      <c r="U26">
        <v>966.85577218161495</v>
      </c>
    </row>
    <row r="27" spans="1:21" x14ac:dyDescent="0.25">
      <c r="A27" s="42">
        <v>-27.996835848869399</v>
      </c>
      <c r="B27" s="9"/>
      <c r="C27" s="9">
        <v>-9334.9630284786108</v>
      </c>
      <c r="D27" s="43"/>
      <c r="E27">
        <v>2749.7647812055502</v>
      </c>
      <c r="I27" s="42">
        <v>6756.1173663024001</v>
      </c>
      <c r="J27" s="9"/>
      <c r="K27" s="9">
        <v>89061.387832073306</v>
      </c>
      <c r="L27" s="43"/>
      <c r="M27">
        <v>1.3281099129803999</v>
      </c>
      <c r="Q27" s="8">
        <v>85.969137167534996</v>
      </c>
      <c r="S27">
        <v>-766825.41940419096</v>
      </c>
      <c r="U27">
        <v>618.26258789421604</v>
      </c>
    </row>
    <row r="28" spans="1:21" x14ac:dyDescent="0.25">
      <c r="A28" s="42">
        <v>3.1695660551184299</v>
      </c>
      <c r="B28" s="9"/>
      <c r="C28" s="9">
        <v>2263.5094099110402</v>
      </c>
      <c r="D28" s="43"/>
      <c r="E28">
        <v>2105.8930815396002</v>
      </c>
      <c r="I28" s="42">
        <v>11055.2859089259</v>
      </c>
      <c r="J28" s="9"/>
      <c r="K28" s="9">
        <v>149190.66717561</v>
      </c>
      <c r="L28" s="43"/>
      <c r="M28">
        <v>1.1532292687154899</v>
      </c>
      <c r="Q28" s="8">
        <v>-186.99183066247099</v>
      </c>
      <c r="S28">
        <v>-285165.78158372099</v>
      </c>
      <c r="U28">
        <v>327.779052358326</v>
      </c>
    </row>
    <row r="29" spans="1:21" x14ac:dyDescent="0.25">
      <c r="A29" s="42">
        <v>0.30272506909056002</v>
      </c>
      <c r="B29" s="9"/>
      <c r="C29" s="9">
        <v>-2504.4516330994402</v>
      </c>
      <c r="D29" s="43"/>
      <c r="E29">
        <v>5916.3095324760397</v>
      </c>
      <c r="I29" s="42">
        <v>-1097.3134306274401</v>
      </c>
      <c r="J29" s="9"/>
      <c r="K29" s="9">
        <v>-13331.902735863599</v>
      </c>
      <c r="L29" s="43"/>
      <c r="M29">
        <v>1.7962161556341401</v>
      </c>
      <c r="Q29" s="8">
        <v>15.5883575818693</v>
      </c>
      <c r="S29">
        <v>-28437.7383769603</v>
      </c>
      <c r="U29">
        <v>1528.6849636730201</v>
      </c>
    </row>
    <row r="30" spans="1:21" x14ac:dyDescent="0.25">
      <c r="A30" s="42">
        <v>2.8902652349807898</v>
      </c>
      <c r="B30" s="9"/>
      <c r="C30" s="9">
        <v>267.54253283086803</v>
      </c>
      <c r="D30" s="43"/>
      <c r="E30">
        <v>2775.2201907386502</v>
      </c>
      <c r="I30" s="42">
        <v>-11987.7199225844</v>
      </c>
      <c r="J30" s="9"/>
      <c r="K30" s="9">
        <v>-159979.99925354801</v>
      </c>
      <c r="L30" s="43"/>
      <c r="M30">
        <v>1.63844197972508</v>
      </c>
      <c r="Q30" s="8">
        <v>452.818173428568</v>
      </c>
      <c r="S30">
        <v>1088519.6268075099</v>
      </c>
      <c r="U30">
        <v>1117.8486719432699</v>
      </c>
    </row>
    <row r="31" spans="1:21" x14ac:dyDescent="0.25">
      <c r="A31" s="42">
        <v>0.82415051371719705</v>
      </c>
      <c r="B31" s="9"/>
      <c r="C31" s="9">
        <v>789.05651407700498</v>
      </c>
      <c r="D31" s="43"/>
      <c r="E31">
        <v>2796.2312284489199</v>
      </c>
      <c r="I31" s="42">
        <v>5175.9147494344497</v>
      </c>
      <c r="J31" s="9"/>
      <c r="K31" s="9">
        <v>69249.588852096698</v>
      </c>
      <c r="L31" s="43"/>
      <c r="M31">
        <v>1.58080340851362</v>
      </c>
      <c r="Q31" s="8">
        <v>-1938.7887994268399</v>
      </c>
      <c r="S31">
        <v>-10999547.6509955</v>
      </c>
      <c r="U31">
        <v>1056.18237690195</v>
      </c>
    </row>
    <row r="32" spans="1:21" ht="15.75" thickBot="1" x14ac:dyDescent="0.3">
      <c r="A32" s="44">
        <v>-0.99018929400469802</v>
      </c>
      <c r="B32" s="45"/>
      <c r="C32" s="45">
        <v>-173.755987296217</v>
      </c>
      <c r="D32" s="46"/>
      <c r="E32">
        <v>3725.3414642190401</v>
      </c>
      <c r="I32" s="44">
        <v>967.95678797619996</v>
      </c>
      <c r="J32" s="45"/>
      <c r="K32" s="45">
        <v>10329.57592252</v>
      </c>
      <c r="L32" s="46"/>
      <c r="M32">
        <v>3.1640097814066501</v>
      </c>
      <c r="Q32" s="8">
        <v>401.173981271684</v>
      </c>
      <c r="S32">
        <v>1176654.47586012</v>
      </c>
      <c r="U32">
        <v>3446.89238655696</v>
      </c>
    </row>
  </sheetData>
  <mergeCells count="9">
    <mergeCell ref="E1:F1"/>
    <mergeCell ref="M1:N1"/>
    <mergeCell ref="U1:V1"/>
    <mergeCell ref="A1:B1"/>
    <mergeCell ref="C1:D1"/>
    <mergeCell ref="I1:J1"/>
    <mergeCell ref="K1:L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Training</vt:lpstr>
      <vt:lpstr>Testing</vt:lpstr>
      <vt:lpstr>Pob</vt:lpstr>
      <vt:lpstr>Bob</vt:lpstr>
      <vt:lpstr>GOR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Arnauld</dc:creator>
  <cp:lastModifiedBy>Arnauld</cp:lastModifiedBy>
  <dcterms:created xsi:type="dcterms:W3CDTF">2019-09-26T20:32:59Z</dcterms:created>
  <dcterms:modified xsi:type="dcterms:W3CDTF">2020-06-19T00:25:59Z</dcterms:modified>
</cp:coreProperties>
</file>