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Kostenartenplan" sheetId="1" r:id="rId4"/>
    <sheet state="visible" name="Verteilungsschlüssel" sheetId="2" r:id="rId5"/>
    <sheet state="visible" name="BAB" sheetId="3" r:id="rId6"/>
    <sheet state="visible" name="Nebenrechnung" sheetId="4" r:id="rId7"/>
    <sheet state="visible" name="Maschinenstunden" sheetId="5" r:id="rId8"/>
  </sheets>
  <definedNames/>
  <calcPr/>
</workbook>
</file>

<file path=xl/comments1.xml><?xml version="1.0" encoding="utf-8"?>
<comments xmlns:r="http://schemas.openxmlformats.org/officeDocument/2006/relationships" xmlns="http://schemas.openxmlformats.org/spreadsheetml/2006/main">
  <authors>
    <author/>
  </authors>
  <commentList>
    <comment authorId="0" ref="F2">
      <text>
        <t xml:space="preserve">Zum Vergleich die Beträge aus dem gleichen Monat vor 10 Jahren.
	-Christian Löhr</t>
      </text>
    </comment>
    <comment authorId="0" ref="E2">
      <text>
        <t xml:space="preserve">Zum Vergleich die Beträge aus dem gleichen Monat vor 5 Jahren.
	-Christian Löhr</t>
      </text>
    </comment>
    <comment authorId="0" ref="D3">
      <text>
        <t xml:space="preserve">Gemeinkosten sind kosten, welche nicht einem einzelnen Produkt zugeordnet werden können, sondern solche die im Allgemeinen anfallen und in ihrer Gesamtheit aufgeteilt werden müssen. Z.B. Miete, Heizung, Fuhrpark usw., aber auch Gehälter, da diese im Monat berechnet werden und demnach nicht auf ein Produkt berechnet werden können.
	-Christian Löhr</t>
      </text>
    </comment>
    <comment authorId="0" ref="C3">
      <text>
        <t xml:space="preserve">Einzelkosten sind kosten, welche direkt dem Produkt zugeordnet werden können. Entweder durch den Preis pro Stück oder den Stundenlohn und die Zeit die zur Herstellung des Produkts benötigt wird.
	-Christian Löhr</t>
      </text>
    </comment>
  </commentList>
</comments>
</file>

<file path=xl/comments2.xml><?xml version="1.0" encoding="utf-8"?>
<comments xmlns:r="http://schemas.openxmlformats.org/officeDocument/2006/relationships" xmlns="http://schemas.openxmlformats.org/spreadsheetml/2006/main">
  <authors>
    <author/>
  </authors>
  <commentList>
    <comment authorId="0" ref="B1">
      <text>
        <t xml:space="preserve">Die Verteilungsgrundlage gibt an wonach der Betrag aus dieser Position auf die anderen Positionen verteilt wird.
	-Christian Löhr</t>
      </text>
    </comment>
  </commentList>
</comments>
</file>

<file path=xl/comments3.xml><?xml version="1.0" encoding="utf-8"?>
<comments xmlns:r="http://schemas.openxmlformats.org/officeDocument/2006/relationships" xmlns="http://schemas.openxmlformats.org/spreadsheetml/2006/main">
  <authors>
    <author/>
  </authors>
  <commentList>
    <comment authorId="0" ref="H22">
      <text>
        <t xml:space="preserve">Diese Angabe wird berechnet mti der Formel:
Summe(FHS III / Lackierautomat) / Maschinenstunden gesamt (FHS III / Lackierautomat)
	-Christian Löhr</t>
      </text>
    </comment>
    <comment authorId="0" ref="G22">
      <text>
        <t xml:space="preserve">Diese Angabe wird berechnet mti der Formel:
Summe(FHS II / CNC-Fräszentrum) / Maschinenstunden gesamt (FHS II / CNC-Fräszentrum)
	-Christian Löhr</t>
      </text>
    </comment>
    <comment authorId="0" ref="H21">
      <text>
        <t xml:space="preserve">Dies ist ein angegebener realer Wert.
	-Christian Löhr</t>
      </text>
    </comment>
    <comment authorId="0" ref="G21">
      <text>
        <t xml:space="preserve">Dies ist ein angegebener realer Wert.
	-Christian Löhr</t>
      </text>
    </comment>
    <comment authorId="0" ref="K20">
      <text>
        <t xml:space="preserve">Diese Angabe wird berechnet mit der Formel:
Endsumme(Vertrieb)/Zuschlagsgrundlage(HKdU)*100
	-Christian Löhr</t>
      </text>
    </comment>
    <comment authorId="0" ref="J20">
      <text>
        <t xml:space="preserve">Diese Angabe wird berechnet mit der Formel:
Endsumme(Verwaltung)/Zuschlagsgrundlage(HKdU)*100
	-Christian Löhr</t>
      </text>
    </comment>
    <comment authorId="0" ref="I20">
      <text>
        <t xml:space="preserve">Diese Angabe wird berechnet mti der Formel:
Endsumme(FHS III / Montage)/Zuschlagsgrundlage(FL)(von FHS III / Montage)*100
	-Christian Löhr</t>
      </text>
    </comment>
    <comment authorId="0" ref="F20">
      <text>
        <t xml:space="preserve">Diese Angabe wird berechnet mti der Formel:
Endsumme(FHS I / Sägen/Hobeln)/Zuschlagsgrundlage(FL)(von FHS I / Sägen/Hobeln)*100
	-Christian Löhr</t>
      </text>
    </comment>
    <comment authorId="0" ref="K19">
      <text>
        <t xml:space="preserve">Herstellkosten des Umsatzes (HKdU)
	-Christian Löhr</t>
      </text>
    </comment>
    <comment authorId="0" ref="J19">
      <text>
        <t xml:space="preserve">Herstellkosten des Umsatzes (HKdU)
	-Christian Löhr</t>
      </text>
    </comment>
    <comment authorId="0" ref="I19">
      <text>
        <t xml:space="preserve">Summe der Personal Einzelkosten aus dem Kostenartenplan dividiert durch 100 und multipliziert mit 30, da hier 30% der Personalkosten entstanden sind.
	-Christian Löhr</t>
      </text>
    </comment>
    <comment authorId="0" ref="F19">
      <text>
        <t xml:space="preserve">Summe der Personal Einzelkosten aus dem Kostenartenplan dividiert durch 100 und multipliziert mit 70, da hier 70% der Personalkosten entstanden sind.
	-Christian Löhr</t>
      </text>
    </comment>
    <comment authorId="0" ref="K18">
      <text>
        <t xml:space="preserve">Summe aller Gemeinkosten, welche auf den Posten Vertrieb angerechnet werden.
	-Christian Löhr</t>
      </text>
    </comment>
    <comment authorId="0" ref="J18">
      <text>
        <t xml:space="preserve">Summe aller Gemeinkosten, welche auf den Posten Verwaltung angerechnet werden.
	-Christian Löhr</t>
      </text>
    </comment>
    <comment authorId="0" ref="I18">
      <text>
        <t xml:space="preserve">Summe aller Gemeinkosten, welche auf den Posten FHS I/Montage angerechnet werden.
	-Christian Löhr</t>
      </text>
    </comment>
    <comment authorId="0" ref="H18">
      <text>
        <t xml:space="preserve">Summe aller Gemeinkosten, welche auf den Posten FHS I/Lackierautomat angerechnet werden.
	-Christian Löhr</t>
      </text>
    </comment>
    <comment authorId="0" ref="G18">
      <text>
        <t xml:space="preserve">Summe aller Gemeinkosten, welche auf den Posten FHS I/CNC-Fräszentrum angerechnet werden.
	-Christian Löhr</t>
      </text>
    </comment>
    <comment authorId="0" ref="F18">
      <text>
        <t xml:space="preserve">Summe aller Gemeinkosten, welche auf den Posten FHS I/Sägen/Hobeln angerechnet werden.
	-Christian Löhr</t>
      </text>
    </comment>
    <comment authorId="0" ref="D18">
      <text>
        <t xml:space="preserve">Summe aller Gemeinkosten, welche auf den Posten Material angerechnet werden.
	-Christian Löhr</t>
      </text>
    </comment>
    <comment authorId="0" ref="D19">
      <text>
        <t xml:space="preserve">Summe der Material Einzelkosten aus dem Kostenartenplan
	-Christian Löhr</t>
      </text>
    </comment>
    <comment authorId="0" ref="D20">
      <text>
        <t xml:space="preserve">Diese Angabe wird berechnet mti der Formel:
Endsumme(Material)/Zuschlagsgrundlage(FM)*100
	-Christian Löhr</t>
      </text>
    </comment>
  </commentList>
</comments>
</file>

<file path=xl/sharedStrings.xml><?xml version="1.0" encoding="utf-8"?>
<sst xmlns="http://schemas.openxmlformats.org/spreadsheetml/2006/main" count="144" uniqueCount="101">
  <si>
    <t>Kostenartenplan: Juli (Geschäftsjahr und Vergleichsjahre)</t>
  </si>
  <si>
    <t>Kostenarten</t>
  </si>
  <si>
    <t>Juli 20... (Geschäftsjahr)</t>
  </si>
  <si>
    <t>Gesamt-kosten Juli 2015</t>
  </si>
  <si>
    <t>Gesamt- kosten Juli 2010</t>
  </si>
  <si>
    <t>Gesamtkosten</t>
  </si>
  <si>
    <t>Einzelkosten</t>
  </si>
  <si>
    <t>Gemeinkosten</t>
  </si>
  <si>
    <t>1 Materialkosten</t>
  </si>
  <si>
    <t xml:space="preserve">    1.1 Rohstoffe</t>
  </si>
  <si>
    <t xml:space="preserve">    1.2 Hilfstoffe</t>
  </si>
  <si>
    <t xml:space="preserve">    1.3 Betriebstoffe</t>
  </si>
  <si>
    <t xml:space="preserve">    1.4 Vorprod./ Fremdbauteile</t>
  </si>
  <si>
    <t xml:space="preserve">    Summe Materialkosten</t>
  </si>
  <si>
    <t>2 Personalkosten</t>
  </si>
  <si>
    <t xml:space="preserve">    2.1 Löhne</t>
  </si>
  <si>
    <t xml:space="preserve">    2.2 Gehälter</t>
  </si>
  <si>
    <t xml:space="preserve">    Summe Personalkosten</t>
  </si>
  <si>
    <t>3 Kalkulatorische Kosten</t>
  </si>
  <si>
    <t xml:space="preserve">    3.1 Kalk. Abschreibungen</t>
  </si>
  <si>
    <t xml:space="preserve">    3.2 Kalk. Zinsen</t>
  </si>
  <si>
    <t xml:space="preserve">    3.3 Kalk. Unternehmerlohn</t>
  </si>
  <si>
    <t xml:space="preserve">    Summe Kalk. Kosten</t>
  </si>
  <si>
    <t>4 Sonstige Kosten</t>
  </si>
  <si>
    <t xml:space="preserve">    4.1 Leasing</t>
  </si>
  <si>
    <t xml:space="preserve">    4.2 Fremdinstandhaltung</t>
  </si>
  <si>
    <t xml:space="preserve">    4.3 Büromaterial</t>
  </si>
  <si>
    <t xml:space="preserve">    Summe Sonstige Kosten</t>
  </si>
  <si>
    <t>Gesamtsummen</t>
  </si>
  <si>
    <t>Gemeinkostenart</t>
  </si>
  <si>
    <t>Verteilungs- grundlage</t>
  </si>
  <si>
    <t>Allgemeine Kostenstelle</t>
  </si>
  <si>
    <t>Haupt- kostenstelle</t>
  </si>
  <si>
    <t>Hilfs-          kostenstelle</t>
  </si>
  <si>
    <t>FHS I</t>
  </si>
  <si>
    <t>FHS II</t>
  </si>
  <si>
    <t>FHS III</t>
  </si>
  <si>
    <t>Summe der    Schlüssel</t>
  </si>
  <si>
    <t>Fuhrpark</t>
  </si>
  <si>
    <t>Material</t>
  </si>
  <si>
    <t>Fertigungsplanung</t>
  </si>
  <si>
    <t>Sägen/Hobeln</t>
  </si>
  <si>
    <t>CNC-Fräszentrum</t>
  </si>
  <si>
    <t>Lackierautomat</t>
  </si>
  <si>
    <t>Montage</t>
  </si>
  <si>
    <t>Verwaltung</t>
  </si>
  <si>
    <t>Vertrieb</t>
  </si>
  <si>
    <t>Hilfstoffe</t>
  </si>
  <si>
    <t>Belege</t>
  </si>
  <si>
    <t>Betriebsstoffe</t>
  </si>
  <si>
    <t>Schlüssel</t>
  </si>
  <si>
    <t>Gehälter</t>
  </si>
  <si>
    <t>Gehaltsliste</t>
  </si>
  <si>
    <t>Kalk. Abschreibungen</t>
  </si>
  <si>
    <t>Anlagendatei</t>
  </si>
  <si>
    <t>Kalk. Zinsen</t>
  </si>
  <si>
    <t>Kalk. Unternehmerlohn</t>
  </si>
  <si>
    <t>Leasing</t>
  </si>
  <si>
    <t>m2</t>
  </si>
  <si>
    <t>Fremdinstandhaltung</t>
  </si>
  <si>
    <t>Büromaterial</t>
  </si>
  <si>
    <t>Betriebsabrechnungsbogen (BAB I) Juli 20... (Geschäftsjahr)</t>
  </si>
  <si>
    <t>Allgemeine Kostenstellen</t>
  </si>
  <si>
    <t>Haupt- Kostenstellen</t>
  </si>
  <si>
    <t>Hilfskosten- stellen</t>
  </si>
  <si>
    <t>Fertigungs-Hauptkostenstellen (FHS)</t>
  </si>
  <si>
    <t>Gemeinkostenarten</t>
  </si>
  <si>
    <t>Summe</t>
  </si>
  <si>
    <t>Hilfsstoffe</t>
  </si>
  <si>
    <t>Summen</t>
  </si>
  <si>
    <t>Umlage Fuhrpark</t>
  </si>
  <si>
    <t>↳</t>
  </si>
  <si>
    <t>Zwischensummen</t>
  </si>
  <si>
    <t>Umlage Fertigungsplanung</t>
  </si>
  <si>
    <t>Zuschlagsgrundlage (FM, FL, HKdU)</t>
  </si>
  <si>
    <t>Zuschlagssätze für MGK, FGK, VwGK, VtGK(Ist)</t>
  </si>
  <si>
    <t>Maschinenstunden gesamt (Std.)</t>
  </si>
  <si>
    <t>Maschinenstundensätze (Istwerte)</t>
  </si>
  <si>
    <t>BHetr</t>
  </si>
  <si>
    <t>Herstellkosten des Umsatzes (HKdU)</t>
  </si>
  <si>
    <t>Herstellkostenart</t>
  </si>
  <si>
    <t>Verrechnungsart</t>
  </si>
  <si>
    <t>Wert des Postens</t>
  </si>
  <si>
    <t>Fertigungsmaterial(FM)</t>
  </si>
  <si>
    <t>Addition</t>
  </si>
  <si>
    <t>Materialgemeinkosten(MGK)</t>
  </si>
  <si>
    <t>Materialkosten(MK)</t>
  </si>
  <si>
    <t>Fertigungslöhne(FL)</t>
  </si>
  <si>
    <t>Adition</t>
  </si>
  <si>
    <t>Fertigungsgemeinkosten(FGK)</t>
  </si>
  <si>
    <t>Fertigungslosten(FK)</t>
  </si>
  <si>
    <t>Herrstellkosten der Erzeugung(HKdE)</t>
  </si>
  <si>
    <t>Addition(A5 &amp; A9)</t>
  </si>
  <si>
    <t>Bestandsminderungen</t>
  </si>
  <si>
    <t>Bestandsmehrungen</t>
  </si>
  <si>
    <t>Subtraktion</t>
  </si>
  <si>
    <t>Herstellkosten des Umsatzes</t>
  </si>
  <si>
    <t>Maschinenbetriebsstunden</t>
  </si>
  <si>
    <t>Maschinentyp</t>
  </si>
  <si>
    <t>Betriebsstunden</t>
  </si>
  <si>
    <t>Stundensatz</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</si>
</sst>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0\ [$€-1]"/>
  </numFmts>
  <fonts count="6">
    <font>
      <sz val="10.0"/>
      <color rgb="FF000000"/>
      <name val="Arial"/>
      <scheme val="minor"/>
    </font>
    <font>
      <b/>
      <color theme="1"/>
      <name val="Arial"/>
      <scheme val="minor"/>
    </font>
    <font/>
    <font>
      <b/>
      <color rgb="FF000000"/>
      <name val="Roboto"/>
    </font>
    <font>
      <color theme="1"/>
      <name val="Arial"/>
      <scheme val="minor"/>
    </font>
    <font>
      <b/>
      <sz val="11.0"/>
      <color rgb="FF000000"/>
      <name val="Arial"/>
    </font>
  </fonts>
  <fills count="7">
    <fill>
      <patternFill patternType="none"/>
    </fill>
    <fill>
      <patternFill patternType="lightGray"/>
    </fill>
    <fill>
      <patternFill patternType="solid">
        <fgColor rgb="FFF3F3F3"/>
        <bgColor rgb="FFF3F3F3"/>
      </patternFill>
    </fill>
    <fill>
      <patternFill patternType="solid">
        <fgColor rgb="FFB7E1CD"/>
        <bgColor rgb="FFB7E1CD"/>
      </patternFill>
    </fill>
    <fill>
      <patternFill patternType="solid">
        <fgColor rgb="FFFFE599"/>
        <bgColor rgb="FFFFE599"/>
      </patternFill>
    </fill>
    <fill>
      <patternFill patternType="solid">
        <fgColor rgb="FF666666"/>
        <bgColor rgb="FF666666"/>
      </patternFill>
    </fill>
    <fill>
      <patternFill patternType="solid">
        <fgColor rgb="FFFFFFFF"/>
        <bgColor rgb="FFFFFFFF"/>
      </patternFill>
    </fill>
  </fills>
  <borders count="12">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left style="thin">
        <color rgb="FF000000"/>
      </left>
      <right style="thin">
        <color rgb="FF000000"/>
      </right>
      <top style="thin">
        <color rgb="FF000000"/>
      </top>
      <bottom style="thin">
        <color rgb="FF000000"/>
      </bottom>
    </border>
    <border>
      <left style="thin">
        <color rgb="FF000000"/>
      </lef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4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0" fontId="2" numFmtId="0" xfId="0" applyBorder="1" applyFont="1"/>
    <xf borderId="3" fillId="0" fontId="2" numFmtId="0" xfId="0" applyBorder="1" applyFont="1"/>
    <xf borderId="4" fillId="2" fontId="1" numFmtId="0" xfId="0" applyAlignment="1" applyBorder="1" applyFont="1">
      <alignment horizontal="center" readingOrder="0" vertical="center"/>
    </xf>
    <xf borderId="4" fillId="2" fontId="1" numFmtId="0" xfId="0" applyAlignment="1" applyBorder="1" applyFont="1">
      <alignment horizontal="center" readingOrder="0" shrinkToFit="0" vertical="center" wrapText="1"/>
    </xf>
    <xf borderId="4" fillId="2" fontId="3" numFmtId="0" xfId="0" applyAlignment="1" applyBorder="1" applyFont="1">
      <alignment horizontal="center" readingOrder="0" shrinkToFit="0" vertical="center" wrapText="1"/>
    </xf>
    <xf borderId="5" fillId="0" fontId="2" numFmtId="0" xfId="0" applyBorder="1" applyFont="1"/>
    <xf borderId="6" fillId="0" fontId="2" numFmtId="0" xfId="0" applyBorder="1" applyFont="1"/>
    <xf borderId="7" fillId="0" fontId="1" numFmtId="0" xfId="0" applyAlignment="1" applyBorder="1" applyFont="1">
      <alignment readingOrder="0"/>
    </xf>
    <xf borderId="7" fillId="0" fontId="4" numFmtId="0" xfId="0" applyBorder="1" applyFont="1"/>
    <xf borderId="7" fillId="0" fontId="4" numFmtId="0" xfId="0" applyAlignment="1" applyBorder="1" applyFont="1">
      <alignment horizontal="left" readingOrder="0"/>
    </xf>
    <xf borderId="7" fillId="0" fontId="4" numFmtId="164" xfId="0" applyAlignment="1" applyBorder="1" applyFont="1" applyNumberFormat="1">
      <alignment readingOrder="0"/>
    </xf>
    <xf borderId="7" fillId="0" fontId="4" numFmtId="164" xfId="0" applyBorder="1" applyFont="1" applyNumberFormat="1"/>
    <xf borderId="7" fillId="3" fontId="4" numFmtId="164" xfId="0" applyBorder="1" applyFill="1" applyFont="1" applyNumberFormat="1"/>
    <xf borderId="7" fillId="0" fontId="4" numFmtId="0" xfId="0" applyAlignment="1" applyBorder="1" applyFont="1">
      <alignment readingOrder="0"/>
    </xf>
    <xf borderId="7" fillId="4" fontId="4" numFmtId="164" xfId="0" applyBorder="1" applyFill="1" applyFont="1" applyNumberFormat="1"/>
    <xf borderId="4" fillId="2" fontId="4" numFmtId="0" xfId="0" applyAlignment="1" applyBorder="1" applyFont="1">
      <alignment horizontal="center" readingOrder="0" shrinkToFit="0" vertical="center" wrapText="1"/>
    </xf>
    <xf borderId="4" fillId="2" fontId="4" numFmtId="0" xfId="0" applyAlignment="1" applyBorder="1" applyFont="1">
      <alignment horizontal="center" readingOrder="0" vertical="center"/>
    </xf>
    <xf borderId="8" fillId="2" fontId="4" numFmtId="0" xfId="0" applyAlignment="1" applyBorder="1" applyFont="1">
      <alignment horizontal="center" readingOrder="0" vertical="center"/>
    </xf>
    <xf borderId="9" fillId="0" fontId="2" numFmtId="0" xfId="0" applyBorder="1" applyFont="1"/>
    <xf borderId="10" fillId="0" fontId="2" numFmtId="0" xfId="0" applyBorder="1" applyFont="1"/>
    <xf borderId="11" fillId="0" fontId="2" numFmtId="0" xfId="0" applyBorder="1" applyFont="1"/>
    <xf borderId="7" fillId="2" fontId="4" numFmtId="0" xfId="0" applyAlignment="1" applyBorder="1" applyFont="1">
      <alignment horizontal="center" readingOrder="0" vertical="center"/>
    </xf>
    <xf borderId="7" fillId="0" fontId="4" numFmtId="0" xfId="0" applyAlignment="1" applyBorder="1" applyFont="1">
      <alignment horizontal="center" readingOrder="0"/>
    </xf>
    <xf borderId="7" fillId="0" fontId="4" numFmtId="164" xfId="0" applyAlignment="1" applyBorder="1" applyFont="1" applyNumberFormat="1">
      <alignment horizontal="center" readingOrder="0"/>
    </xf>
    <xf borderId="7" fillId="0" fontId="4" numFmtId="164" xfId="0" applyAlignment="1" applyBorder="1" applyFont="1" applyNumberFormat="1">
      <alignment horizontal="center"/>
    </xf>
    <xf borderId="7" fillId="0" fontId="4" numFmtId="3" xfId="0" applyAlignment="1" applyBorder="1" applyFont="1" applyNumberFormat="1">
      <alignment horizontal="center"/>
    </xf>
    <xf borderId="7" fillId="0" fontId="4" numFmtId="0" xfId="0" applyAlignment="1" applyBorder="1" applyFont="1">
      <alignment horizontal="center"/>
    </xf>
    <xf borderId="1" fillId="2" fontId="1" numFmtId="0" xfId="0" applyAlignment="1" applyBorder="1" applyFont="1">
      <alignment horizontal="center" readingOrder="0"/>
    </xf>
    <xf borderId="8" fillId="2" fontId="1" numFmtId="0" xfId="0" applyAlignment="1" applyBorder="1" applyFont="1">
      <alignment horizontal="center" readingOrder="0" vertical="center"/>
    </xf>
    <xf borderId="7" fillId="2" fontId="1" numFmtId="0" xfId="0" applyAlignment="1" applyBorder="1" applyFont="1">
      <alignment horizontal="center" readingOrder="0" vertical="center"/>
    </xf>
    <xf borderId="7" fillId="2" fontId="1" numFmtId="0" xfId="0" applyAlignment="1" applyBorder="1" applyFont="1">
      <alignment readingOrder="0"/>
    </xf>
    <xf borderId="7" fillId="0" fontId="1" numFmtId="164" xfId="0" applyBorder="1" applyFont="1" applyNumberFormat="1"/>
    <xf borderId="7" fillId="0" fontId="1" numFmtId="164" xfId="0" applyAlignment="1" applyBorder="1" applyFont="1" applyNumberFormat="1">
      <alignment readingOrder="0"/>
    </xf>
    <xf borderId="7" fillId="5" fontId="1" numFmtId="164" xfId="0" applyAlignment="1" applyBorder="1" applyFill="1" applyFont="1" applyNumberFormat="1">
      <alignment readingOrder="0"/>
    </xf>
    <xf borderId="7" fillId="0" fontId="5" numFmtId="164" xfId="0" applyAlignment="1" applyBorder="1" applyFont="1" applyNumberFormat="1">
      <alignment readingOrder="0"/>
    </xf>
    <xf borderId="7" fillId="5" fontId="1" numFmtId="164" xfId="0" applyBorder="1" applyFont="1" applyNumberFormat="1"/>
    <xf borderId="7" fillId="6" fontId="1" numFmtId="164" xfId="0" applyBorder="1" applyFill="1" applyFont="1" applyNumberFormat="1"/>
    <xf borderId="1" fillId="0" fontId="1" numFmtId="0" xfId="0" applyAlignment="1" applyBorder="1" applyFont="1">
      <alignment readingOrder="0"/>
    </xf>
    <xf borderId="7" fillId="0" fontId="1" numFmtId="10" xfId="0" applyBorder="1" applyFont="1" applyNumberFormat="1"/>
    <xf borderId="7" fillId="5" fontId="1" numFmtId="10" xfId="0" applyBorder="1" applyFont="1" applyNumberFormat="1"/>
    <xf borderId="7" fillId="0" fontId="1" numFmtId="4" xfId="0" applyBorder="1" applyFont="1" applyNumberFormat="1"/>
    <xf borderId="0" fillId="0" fontId="4" numFmtId="0" xfId="0" applyAlignment="1" applyFont="1">
      <alignment readingOrder="0"/>
    </xf>
    <xf borderId="1" fillId="2" fontId="4" numFmtId="0" xfId="0" applyAlignment="1" applyBorder="1" applyFont="1">
      <alignment horizontal="center" readingOrder="0"/>
    </xf>
    <xf borderId="7" fillId="2" fontId="4" numFmtId="0" xfId="0" applyAlignment="1" applyBorder="1" applyFont="1">
      <alignment readingOrder="0"/>
    </xf>
    <xf borderId="7" fillId="0" fontId="4" numFmtId="49" xfId="0" applyAlignment="1" applyBorder="1" applyFont="1" applyNumberFormat="1">
      <alignment readingOrder="0"/>
    </xf>
    <xf borderId="7" fillId="0" fontId="4" numFmtId="49" xfId="0" applyBorder="1" applyFont="1" applyNumberFormat="1"/>
    <xf borderId="7" fillId="0" fontId="4" numFmtId="4" xfId="0" applyAlignment="1" applyBorder="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2.xml"/><Relationship Id="rId3"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3.xml"/><Relationship Id="rId3"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13"/>
    <col customWidth="1" min="2" max="6" width="14.13"/>
  </cols>
  <sheetData>
    <row r="1">
      <c r="A1" s="1" t="s">
        <v>0</v>
      </c>
      <c r="B1" s="2"/>
      <c r="C1" s="2"/>
      <c r="D1" s="2"/>
      <c r="E1" s="2"/>
      <c r="F1" s="3"/>
    </row>
    <row r="2">
      <c r="A2" s="4" t="s">
        <v>1</v>
      </c>
      <c r="B2" s="1" t="s">
        <v>2</v>
      </c>
      <c r="C2" s="2"/>
      <c r="D2" s="3"/>
      <c r="E2" s="5" t="s">
        <v>3</v>
      </c>
      <c r="F2" s="6" t="s">
        <v>4</v>
      </c>
    </row>
    <row r="3">
      <c r="A3" s="7"/>
      <c r="B3" s="4" t="s">
        <v>5</v>
      </c>
      <c r="C3" s="4" t="s">
        <v>6</v>
      </c>
      <c r="D3" s="4" t="s">
        <v>7</v>
      </c>
      <c r="E3" s="7"/>
      <c r="F3" s="7"/>
    </row>
    <row r="4">
      <c r="A4" s="8"/>
      <c r="B4" s="8"/>
      <c r="C4" s="8"/>
      <c r="D4" s="8"/>
      <c r="E4" s="8"/>
      <c r="F4" s="8"/>
    </row>
    <row r="5">
      <c r="A5" s="9" t="s">
        <v>8</v>
      </c>
      <c r="B5" s="10"/>
      <c r="C5" s="10"/>
      <c r="D5" s="10"/>
      <c r="E5" s="10"/>
      <c r="F5" s="10"/>
    </row>
    <row r="6">
      <c r="A6" s="11" t="s">
        <v>9</v>
      </c>
      <c r="B6" s="12">
        <v>79200.0</v>
      </c>
      <c r="C6" s="12">
        <f>B6</f>
        <v>79200</v>
      </c>
      <c r="D6" s="13"/>
      <c r="E6" s="12">
        <v>75240.0</v>
      </c>
      <c r="F6" s="12">
        <v>72982.8</v>
      </c>
    </row>
    <row r="7">
      <c r="A7" s="11" t="s">
        <v>10</v>
      </c>
      <c r="B7" s="12">
        <v>7524.0</v>
      </c>
      <c r="C7" s="13"/>
      <c r="D7" s="13">
        <f t="shared" ref="D7:D8" si="1">B7</f>
        <v>7524</v>
      </c>
      <c r="E7" s="12">
        <v>7298.28</v>
      </c>
      <c r="F7" s="12">
        <v>7006.35</v>
      </c>
    </row>
    <row r="8">
      <c r="A8" s="11" t="s">
        <v>11</v>
      </c>
      <c r="B8" s="12">
        <v>9504.0</v>
      </c>
      <c r="C8" s="13"/>
      <c r="D8" s="13">
        <f t="shared" si="1"/>
        <v>9504</v>
      </c>
      <c r="E8" s="12">
        <v>8363.52</v>
      </c>
      <c r="F8" s="12">
        <v>7527.17</v>
      </c>
    </row>
    <row r="9">
      <c r="A9" s="11" t="s">
        <v>12</v>
      </c>
      <c r="B9" s="12">
        <v>11880.0</v>
      </c>
      <c r="C9" s="12">
        <f>B9</f>
        <v>11880</v>
      </c>
      <c r="D9" s="13"/>
      <c r="E9" s="12">
        <v>11642.4</v>
      </c>
      <c r="F9" s="12">
        <v>11293.13</v>
      </c>
    </row>
    <row r="10">
      <c r="A10" s="9" t="s">
        <v>13</v>
      </c>
      <c r="B10" s="14">
        <f t="shared" ref="B10:C10" si="2">SUM(B6:B9)</f>
        <v>108108</v>
      </c>
      <c r="C10" s="14">
        <f t="shared" si="2"/>
        <v>91080</v>
      </c>
      <c r="D10" s="14">
        <f>SUM(D6:D8)</f>
        <v>17028</v>
      </c>
      <c r="E10" s="14">
        <f t="shared" ref="E10:F10" si="3">SUM(E6:E9)</f>
        <v>102544.2</v>
      </c>
      <c r="F10" s="14">
        <f t="shared" si="3"/>
        <v>98809.45</v>
      </c>
    </row>
    <row r="11">
      <c r="A11" s="15"/>
      <c r="B11" s="13"/>
      <c r="C11" s="13"/>
      <c r="D11" s="13"/>
      <c r="E11" s="13"/>
      <c r="F11" s="13"/>
    </row>
    <row r="12">
      <c r="A12" s="9" t="s">
        <v>14</v>
      </c>
      <c r="B12" s="13"/>
      <c r="C12" s="13"/>
      <c r="D12" s="13"/>
      <c r="E12" s="13"/>
      <c r="F12" s="13"/>
    </row>
    <row r="13">
      <c r="A13" s="15" t="s">
        <v>15</v>
      </c>
      <c r="B13" s="12">
        <v>56925.0</v>
      </c>
      <c r="C13" s="13">
        <f>B13</f>
        <v>56925</v>
      </c>
      <c r="D13" s="13"/>
      <c r="E13" s="12">
        <v>61479.0</v>
      </c>
      <c r="F13" s="12">
        <v>73160.01</v>
      </c>
    </row>
    <row r="14">
      <c r="A14" s="15" t="s">
        <v>16</v>
      </c>
      <c r="B14" s="12">
        <v>18975.0</v>
      </c>
      <c r="C14" s="13"/>
      <c r="D14" s="13">
        <f>B14</f>
        <v>18975</v>
      </c>
      <c r="E14" s="12">
        <v>18405.75</v>
      </c>
      <c r="F14" s="12">
        <v>17853.58</v>
      </c>
    </row>
    <row r="15">
      <c r="A15" s="9" t="s">
        <v>17</v>
      </c>
      <c r="B15" s="14">
        <f t="shared" ref="B15:F15" si="4">SUM(B13:B14)</f>
        <v>75900</v>
      </c>
      <c r="C15" s="14">
        <f t="shared" si="4"/>
        <v>56925</v>
      </c>
      <c r="D15" s="14">
        <f t="shared" si="4"/>
        <v>18975</v>
      </c>
      <c r="E15" s="14">
        <f t="shared" si="4"/>
        <v>79884.75</v>
      </c>
      <c r="F15" s="14">
        <f t="shared" si="4"/>
        <v>91013.59</v>
      </c>
    </row>
    <row r="16">
      <c r="A16" s="15"/>
      <c r="B16" s="13"/>
      <c r="C16" s="13"/>
      <c r="D16" s="13"/>
      <c r="E16" s="13"/>
      <c r="F16" s="13"/>
    </row>
    <row r="17">
      <c r="A17" s="9" t="s">
        <v>18</v>
      </c>
      <c r="B17" s="13"/>
      <c r="C17" s="13"/>
      <c r="D17" s="13"/>
      <c r="E17" s="13"/>
      <c r="F17" s="13"/>
    </row>
    <row r="18">
      <c r="A18" s="15" t="s">
        <v>19</v>
      </c>
      <c r="B18" s="12">
        <v>13730.0</v>
      </c>
      <c r="C18" s="13"/>
      <c r="D18" s="13">
        <f t="shared" ref="D18:D20" si="5">B18</f>
        <v>13730</v>
      </c>
      <c r="E18" s="12">
        <v>9611.0</v>
      </c>
      <c r="F18" s="12">
        <v>7688.8</v>
      </c>
    </row>
    <row r="19">
      <c r="A19" s="15" t="s">
        <v>20</v>
      </c>
      <c r="B19" s="12">
        <v>6040.0</v>
      </c>
      <c r="C19" s="13"/>
      <c r="D19" s="13">
        <f t="shared" si="5"/>
        <v>6040</v>
      </c>
      <c r="E19" s="12">
        <v>4228.0</v>
      </c>
      <c r="F19" s="12">
        <v>3382.4</v>
      </c>
    </row>
    <row r="20">
      <c r="A20" s="15" t="s">
        <v>21</v>
      </c>
      <c r="B20" s="12">
        <v>12200.0</v>
      </c>
      <c r="C20" s="13"/>
      <c r="D20" s="13">
        <f t="shared" si="5"/>
        <v>12200</v>
      </c>
      <c r="E20" s="12">
        <v>9760.0</v>
      </c>
      <c r="F20" s="12">
        <v>9272.0</v>
      </c>
    </row>
    <row r="21">
      <c r="A21" s="9" t="s">
        <v>22</v>
      </c>
      <c r="B21" s="14">
        <f t="shared" ref="B21:F21" si="6">SUM(B18:B20)</f>
        <v>31970</v>
      </c>
      <c r="C21" s="14">
        <f t="shared" si="6"/>
        <v>0</v>
      </c>
      <c r="D21" s="14">
        <f t="shared" si="6"/>
        <v>31970</v>
      </c>
      <c r="E21" s="14">
        <f t="shared" si="6"/>
        <v>23599</v>
      </c>
      <c r="F21" s="14">
        <f t="shared" si="6"/>
        <v>20343.2</v>
      </c>
    </row>
    <row r="22">
      <c r="A22" s="15"/>
      <c r="B22" s="13"/>
      <c r="C22" s="13"/>
      <c r="D22" s="13"/>
      <c r="E22" s="13"/>
      <c r="F22" s="13"/>
    </row>
    <row r="23">
      <c r="A23" s="9" t="s">
        <v>23</v>
      </c>
      <c r="B23" s="13"/>
      <c r="C23" s="13"/>
      <c r="D23" s="13"/>
      <c r="E23" s="13"/>
      <c r="F23" s="13"/>
    </row>
    <row r="24">
      <c r="A24" s="15" t="s">
        <v>24</v>
      </c>
      <c r="B24" s="12">
        <v>4250.0</v>
      </c>
      <c r="C24" s="13"/>
      <c r="D24" s="13">
        <f t="shared" ref="D24:D26" si="7">B24</f>
        <v>4250</v>
      </c>
      <c r="E24" s="12">
        <v>4037.5</v>
      </c>
      <c r="F24" s="12">
        <v>3876.0</v>
      </c>
    </row>
    <row r="25">
      <c r="A25" s="15" t="s">
        <v>25</v>
      </c>
      <c r="B25" s="12">
        <v>1492.0</v>
      </c>
      <c r="C25" s="13"/>
      <c r="D25" s="13">
        <f t="shared" si="7"/>
        <v>1492</v>
      </c>
      <c r="E25" s="12">
        <v>1387.56</v>
      </c>
      <c r="F25" s="12">
        <v>1179.43</v>
      </c>
    </row>
    <row r="26">
      <c r="A26" s="15" t="s">
        <v>26</v>
      </c>
      <c r="B26" s="12">
        <v>1139.0</v>
      </c>
      <c r="C26" s="13"/>
      <c r="D26" s="13">
        <f t="shared" si="7"/>
        <v>1139</v>
      </c>
      <c r="E26" s="12">
        <v>1104.83</v>
      </c>
      <c r="F26" s="12">
        <v>1071.69</v>
      </c>
    </row>
    <row r="27">
      <c r="A27" s="9" t="s">
        <v>27</v>
      </c>
      <c r="B27" s="14">
        <f t="shared" ref="B27:F27" si="8">SUM(B24:B26)</f>
        <v>6881</v>
      </c>
      <c r="C27" s="14">
        <f t="shared" si="8"/>
        <v>0</v>
      </c>
      <c r="D27" s="14">
        <f t="shared" si="8"/>
        <v>6881</v>
      </c>
      <c r="E27" s="14">
        <f t="shared" si="8"/>
        <v>6529.89</v>
      </c>
      <c r="F27" s="14">
        <f t="shared" si="8"/>
        <v>6127.12</v>
      </c>
    </row>
    <row r="28">
      <c r="A28" s="15"/>
      <c r="B28" s="13"/>
      <c r="C28" s="13"/>
      <c r="D28" s="13"/>
      <c r="E28" s="13"/>
      <c r="F28" s="13"/>
    </row>
    <row r="29">
      <c r="A29" s="9" t="s">
        <v>28</v>
      </c>
      <c r="B29" s="16">
        <f t="shared" ref="B29:F29" si="9">SUM(B10+B15+B21+B27)</f>
        <v>222859</v>
      </c>
      <c r="C29" s="16">
        <f t="shared" si="9"/>
        <v>148005</v>
      </c>
      <c r="D29" s="16">
        <f t="shared" si="9"/>
        <v>74854</v>
      </c>
      <c r="E29" s="16">
        <f t="shared" si="9"/>
        <v>212557.84</v>
      </c>
      <c r="F29" s="16">
        <f t="shared" si="9"/>
        <v>216293.36</v>
      </c>
    </row>
  </sheetData>
  <mergeCells count="8">
    <mergeCell ref="A1:F1"/>
    <mergeCell ref="A2:A4"/>
    <mergeCell ref="B2:D2"/>
    <mergeCell ref="E2:E4"/>
    <mergeCell ref="F2:F4"/>
    <mergeCell ref="B3:B4"/>
    <mergeCell ref="C3:C4"/>
    <mergeCell ref="D3:D4"/>
  </mergeCells>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0"/>
    <col customWidth="1" min="2" max="11" width="15.13"/>
  </cols>
  <sheetData>
    <row r="1">
      <c r="A1" s="17" t="s">
        <v>29</v>
      </c>
      <c r="B1" s="17" t="s">
        <v>30</v>
      </c>
      <c r="C1" s="17" t="s">
        <v>31</v>
      </c>
      <c r="D1" s="17" t="s">
        <v>32</v>
      </c>
      <c r="E1" s="17" t="s">
        <v>33</v>
      </c>
      <c r="F1" s="18" t="s">
        <v>34</v>
      </c>
      <c r="G1" s="18" t="s">
        <v>35</v>
      </c>
      <c r="H1" s="19" t="s">
        <v>36</v>
      </c>
      <c r="I1" s="20"/>
      <c r="J1" s="17" t="s">
        <v>32</v>
      </c>
      <c r="K1" s="17" t="s">
        <v>32</v>
      </c>
      <c r="L1" s="17" t="s">
        <v>37</v>
      </c>
    </row>
    <row r="2">
      <c r="A2" s="7"/>
      <c r="B2" s="7"/>
      <c r="C2" s="8"/>
      <c r="D2" s="8"/>
      <c r="E2" s="8"/>
      <c r="F2" s="8"/>
      <c r="G2" s="8"/>
      <c r="H2" s="21"/>
      <c r="I2" s="22"/>
      <c r="J2" s="8"/>
      <c r="K2" s="8"/>
      <c r="L2" s="7"/>
    </row>
    <row r="3">
      <c r="A3" s="8"/>
      <c r="B3" s="8"/>
      <c r="C3" s="23" t="s">
        <v>38</v>
      </c>
      <c r="D3" s="23" t="s">
        <v>39</v>
      </c>
      <c r="E3" s="23" t="s">
        <v>40</v>
      </c>
      <c r="F3" s="23" t="s">
        <v>41</v>
      </c>
      <c r="G3" s="23" t="s">
        <v>42</v>
      </c>
      <c r="H3" s="23" t="s">
        <v>43</v>
      </c>
      <c r="I3" s="23" t="s">
        <v>44</v>
      </c>
      <c r="J3" s="23" t="s">
        <v>45</v>
      </c>
      <c r="K3" s="23" t="s">
        <v>46</v>
      </c>
      <c r="L3" s="8"/>
    </row>
    <row r="4">
      <c r="A4" s="15" t="s">
        <v>47</v>
      </c>
      <c r="B4" s="24" t="s">
        <v>48</v>
      </c>
      <c r="C4" s="25">
        <v>0.0</v>
      </c>
      <c r="D4" s="25">
        <v>0.0</v>
      </c>
      <c r="E4" s="25">
        <v>0.0</v>
      </c>
      <c r="F4" s="25">
        <v>1881.0</v>
      </c>
      <c r="G4" s="25">
        <v>1504.8</v>
      </c>
      <c r="H4" s="25">
        <v>2633.4</v>
      </c>
      <c r="I4" s="25">
        <v>1504.8</v>
      </c>
      <c r="J4" s="25">
        <v>0.0</v>
      </c>
      <c r="K4" s="25">
        <v>0.0</v>
      </c>
      <c r="L4" s="26">
        <f t="shared" ref="L4:L14" si="1">SUM(C4:K4)</f>
        <v>7524</v>
      </c>
    </row>
    <row r="5">
      <c r="A5" s="15" t="s">
        <v>49</v>
      </c>
      <c r="B5" s="24" t="s">
        <v>50</v>
      </c>
      <c r="C5" s="24">
        <v>8.0</v>
      </c>
      <c r="D5" s="24">
        <v>3.0</v>
      </c>
      <c r="E5" s="24">
        <v>1.0</v>
      </c>
      <c r="F5" s="24">
        <v>10.0</v>
      </c>
      <c r="G5" s="24">
        <v>12.0</v>
      </c>
      <c r="H5" s="24">
        <v>8.0</v>
      </c>
      <c r="I5" s="24">
        <v>8.0</v>
      </c>
      <c r="J5" s="24">
        <v>6.0</v>
      </c>
      <c r="K5" s="24">
        <v>4.0</v>
      </c>
      <c r="L5" s="27">
        <f t="shared" si="1"/>
        <v>60</v>
      </c>
    </row>
    <row r="6">
      <c r="A6" s="15" t="s">
        <v>51</v>
      </c>
      <c r="B6" s="24" t="s">
        <v>52</v>
      </c>
      <c r="C6" s="25">
        <v>0.0</v>
      </c>
      <c r="D6" s="25">
        <v>4743.75</v>
      </c>
      <c r="E6" s="25">
        <v>1897.5</v>
      </c>
      <c r="F6" s="25">
        <v>0.0</v>
      </c>
      <c r="G6" s="25">
        <v>0.0</v>
      </c>
      <c r="H6" s="25">
        <v>0.0</v>
      </c>
      <c r="I6" s="25">
        <v>0.0</v>
      </c>
      <c r="J6" s="25">
        <v>8538.75</v>
      </c>
      <c r="K6" s="25">
        <v>3795.0</v>
      </c>
      <c r="L6" s="26">
        <f t="shared" si="1"/>
        <v>18975</v>
      </c>
    </row>
    <row r="7">
      <c r="A7" s="15" t="s">
        <v>53</v>
      </c>
      <c r="B7" s="24" t="s">
        <v>54</v>
      </c>
      <c r="C7" s="25">
        <v>1320.0</v>
      </c>
      <c r="D7" s="25">
        <v>0.0</v>
      </c>
      <c r="E7" s="25">
        <v>0.0</v>
      </c>
      <c r="F7" s="25">
        <v>940.0</v>
      </c>
      <c r="G7" s="25">
        <v>7000.0</v>
      </c>
      <c r="H7" s="25">
        <v>4150.0</v>
      </c>
      <c r="I7" s="25">
        <v>320.0</v>
      </c>
      <c r="J7" s="25">
        <v>0.0</v>
      </c>
      <c r="K7" s="25">
        <v>0.0</v>
      </c>
      <c r="L7" s="26">
        <f t="shared" si="1"/>
        <v>13730</v>
      </c>
    </row>
    <row r="8">
      <c r="A8" s="15" t="s">
        <v>55</v>
      </c>
      <c r="B8" s="24" t="s">
        <v>50</v>
      </c>
      <c r="C8" s="24">
        <v>6.0</v>
      </c>
      <c r="D8" s="24">
        <v>8.0</v>
      </c>
      <c r="E8" s="24">
        <v>1.0</v>
      </c>
      <c r="F8" s="24">
        <v>10.0</v>
      </c>
      <c r="G8" s="24">
        <v>46.0</v>
      </c>
      <c r="H8" s="24">
        <v>11.0</v>
      </c>
      <c r="I8" s="24">
        <v>7.0</v>
      </c>
      <c r="J8" s="24">
        <v>6.0</v>
      </c>
      <c r="K8" s="24">
        <v>5.0</v>
      </c>
      <c r="L8" s="27">
        <f t="shared" si="1"/>
        <v>100</v>
      </c>
    </row>
    <row r="9">
      <c r="A9" s="15" t="s">
        <v>56</v>
      </c>
      <c r="B9" s="24" t="s">
        <v>50</v>
      </c>
      <c r="C9" s="24">
        <v>4.0</v>
      </c>
      <c r="D9" s="24">
        <v>16.0</v>
      </c>
      <c r="E9" s="24">
        <v>24.0</v>
      </c>
      <c r="F9" s="24">
        <v>4.0</v>
      </c>
      <c r="G9" s="24">
        <v>16.0</v>
      </c>
      <c r="H9" s="24">
        <v>8.0</v>
      </c>
      <c r="I9" s="24">
        <v>4.0</v>
      </c>
      <c r="J9" s="24">
        <v>60.0</v>
      </c>
      <c r="K9" s="24">
        <v>24.0</v>
      </c>
      <c r="L9" s="27">
        <f t="shared" si="1"/>
        <v>160</v>
      </c>
    </row>
    <row r="10">
      <c r="A10" s="15" t="s">
        <v>57</v>
      </c>
      <c r="B10" s="24" t="s">
        <v>58</v>
      </c>
      <c r="C10" s="24">
        <v>30.0</v>
      </c>
      <c r="D10" s="24">
        <v>70.0</v>
      </c>
      <c r="E10" s="24">
        <v>20.0</v>
      </c>
      <c r="F10" s="24">
        <v>190.0</v>
      </c>
      <c r="G10" s="24">
        <v>50.0</v>
      </c>
      <c r="H10" s="24">
        <v>40.0</v>
      </c>
      <c r="I10" s="24">
        <v>150.0</v>
      </c>
      <c r="J10" s="24">
        <v>240.0</v>
      </c>
      <c r="K10" s="24">
        <v>60.0</v>
      </c>
      <c r="L10" s="27">
        <f t="shared" si="1"/>
        <v>850</v>
      </c>
    </row>
    <row r="11">
      <c r="A11" s="15" t="s">
        <v>59</v>
      </c>
      <c r="B11" s="24" t="s">
        <v>48</v>
      </c>
      <c r="C11" s="25">
        <v>298.4</v>
      </c>
      <c r="D11" s="25">
        <v>149.2</v>
      </c>
      <c r="E11" s="25">
        <v>0.0</v>
      </c>
      <c r="F11" s="25">
        <v>313.32</v>
      </c>
      <c r="G11" s="25">
        <v>373.0</v>
      </c>
      <c r="H11" s="25">
        <v>268.56</v>
      </c>
      <c r="I11" s="25">
        <v>89.52</v>
      </c>
      <c r="J11" s="25">
        <v>0.0</v>
      </c>
      <c r="K11" s="25">
        <v>0.0</v>
      </c>
      <c r="L11" s="26">
        <f t="shared" si="1"/>
        <v>1492</v>
      </c>
    </row>
    <row r="12">
      <c r="A12" s="15" t="s">
        <v>60</v>
      </c>
      <c r="B12" s="24" t="s">
        <v>48</v>
      </c>
      <c r="C12" s="25">
        <v>0.0</v>
      </c>
      <c r="D12" s="25">
        <v>159.46</v>
      </c>
      <c r="E12" s="25">
        <v>45.56</v>
      </c>
      <c r="F12" s="25">
        <v>11.39</v>
      </c>
      <c r="G12" s="25">
        <v>34.17</v>
      </c>
      <c r="H12" s="25">
        <v>0.0</v>
      </c>
      <c r="I12" s="25">
        <v>22.78</v>
      </c>
      <c r="J12" s="25">
        <v>615.06</v>
      </c>
      <c r="K12" s="25">
        <v>250.58</v>
      </c>
      <c r="L12" s="26">
        <f t="shared" si="1"/>
        <v>1139</v>
      </c>
    </row>
    <row r="13">
      <c r="A13" s="15" t="s">
        <v>38</v>
      </c>
      <c r="B13" s="24" t="s">
        <v>50</v>
      </c>
      <c r="C13" s="28"/>
      <c r="D13" s="24">
        <v>3.0</v>
      </c>
      <c r="E13" s="24">
        <v>0.0</v>
      </c>
      <c r="F13" s="24">
        <v>0.0</v>
      </c>
      <c r="G13" s="24">
        <v>0.0</v>
      </c>
      <c r="H13" s="24">
        <v>0.0</v>
      </c>
      <c r="I13" s="24">
        <v>0.0</v>
      </c>
      <c r="J13" s="24">
        <v>1.0</v>
      </c>
      <c r="K13" s="24">
        <v>6.0</v>
      </c>
      <c r="L13" s="27">
        <f t="shared" si="1"/>
        <v>10</v>
      </c>
    </row>
    <row r="14">
      <c r="A14" s="15" t="s">
        <v>40</v>
      </c>
      <c r="B14" s="24" t="s">
        <v>50</v>
      </c>
      <c r="C14" s="28"/>
      <c r="D14" s="28"/>
      <c r="E14" s="28"/>
      <c r="F14" s="24">
        <v>4.0</v>
      </c>
      <c r="G14" s="24">
        <v>3.0</v>
      </c>
      <c r="H14" s="24">
        <v>1.0</v>
      </c>
      <c r="I14" s="24">
        <v>2.0</v>
      </c>
      <c r="J14" s="28"/>
      <c r="K14" s="28"/>
      <c r="L14" s="27">
        <f t="shared" si="1"/>
        <v>10</v>
      </c>
    </row>
  </sheetData>
  <mergeCells count="11">
    <mergeCell ref="H1:I2"/>
    <mergeCell ref="J1:J2"/>
    <mergeCell ref="K1:K2"/>
    <mergeCell ref="L1:L3"/>
    <mergeCell ref="A1:A3"/>
    <mergeCell ref="B1:B3"/>
    <mergeCell ref="C1:C2"/>
    <mergeCell ref="D1:D2"/>
    <mergeCell ref="E1:E2"/>
    <mergeCell ref="F1:F2"/>
    <mergeCell ref="G1:G2"/>
  </mergeCells>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63"/>
    <col customWidth="1" min="2" max="4" width="13.13"/>
    <col customWidth="1" min="5" max="5" width="16.13"/>
    <col customWidth="1" min="6" max="6" width="13.13"/>
    <col customWidth="1" min="7" max="7" width="15.13"/>
    <col customWidth="1" min="8" max="11" width="13.13"/>
  </cols>
  <sheetData>
    <row r="1">
      <c r="A1" s="29" t="s">
        <v>61</v>
      </c>
      <c r="B1" s="2"/>
      <c r="C1" s="2"/>
      <c r="D1" s="2"/>
      <c r="E1" s="2"/>
      <c r="F1" s="2"/>
      <c r="G1" s="2"/>
      <c r="H1" s="2"/>
      <c r="I1" s="2"/>
      <c r="J1" s="2"/>
      <c r="K1" s="3"/>
    </row>
    <row r="2">
      <c r="A2" s="30" t="s">
        <v>7</v>
      </c>
      <c r="B2" s="20"/>
      <c r="C2" s="5" t="s">
        <v>62</v>
      </c>
      <c r="D2" s="5" t="s">
        <v>63</v>
      </c>
      <c r="E2" s="5" t="s">
        <v>64</v>
      </c>
      <c r="F2" s="1" t="s">
        <v>65</v>
      </c>
      <c r="G2" s="2"/>
      <c r="H2" s="2"/>
      <c r="I2" s="3"/>
      <c r="J2" s="5" t="s">
        <v>32</v>
      </c>
      <c r="K2" s="5" t="s">
        <v>32</v>
      </c>
    </row>
    <row r="3">
      <c r="A3" s="21"/>
      <c r="B3" s="22"/>
      <c r="C3" s="8"/>
      <c r="D3" s="8"/>
      <c r="E3" s="8"/>
      <c r="F3" s="31" t="s">
        <v>34</v>
      </c>
      <c r="G3" s="31" t="s">
        <v>35</v>
      </c>
      <c r="H3" s="1" t="s">
        <v>36</v>
      </c>
      <c r="I3" s="3"/>
      <c r="J3" s="8"/>
      <c r="K3" s="8"/>
    </row>
    <row r="4">
      <c r="A4" s="32" t="s">
        <v>66</v>
      </c>
      <c r="B4" s="32" t="s">
        <v>67</v>
      </c>
      <c r="C4" s="32" t="s">
        <v>38</v>
      </c>
      <c r="D4" s="32" t="s">
        <v>39</v>
      </c>
      <c r="E4" s="32" t="s">
        <v>40</v>
      </c>
      <c r="F4" s="32" t="s">
        <v>41</v>
      </c>
      <c r="G4" s="32" t="s">
        <v>42</v>
      </c>
      <c r="H4" s="32" t="s">
        <v>43</v>
      </c>
      <c r="I4" s="32" t="s">
        <v>44</v>
      </c>
      <c r="J4" s="32" t="s">
        <v>45</v>
      </c>
      <c r="K4" s="32" t="s">
        <v>46</v>
      </c>
    </row>
    <row r="5">
      <c r="A5" s="9" t="s">
        <v>68</v>
      </c>
      <c r="B5" s="33">
        <f>Kostenartenplan!B7</f>
        <v>7524</v>
      </c>
      <c r="C5" s="33">
        <f>'Verteilungsschlüssel'!C4</f>
        <v>0</v>
      </c>
      <c r="D5" s="33">
        <f>'Verteilungsschlüssel'!D4</f>
        <v>0</v>
      </c>
      <c r="E5" s="33">
        <f>'Verteilungsschlüssel'!E4</f>
        <v>0</v>
      </c>
      <c r="F5" s="33">
        <f>'Verteilungsschlüssel'!F4</f>
        <v>1881</v>
      </c>
      <c r="G5" s="33">
        <f>'Verteilungsschlüssel'!G4</f>
        <v>1504.8</v>
      </c>
      <c r="H5" s="33">
        <f>'Verteilungsschlüssel'!H4</f>
        <v>2633.4</v>
      </c>
      <c r="I5" s="33">
        <f>'Verteilungsschlüssel'!I4</f>
        <v>1504.8</v>
      </c>
      <c r="J5" s="33">
        <f>'Verteilungsschlüssel'!J4</f>
        <v>0</v>
      </c>
      <c r="K5" s="33">
        <f>'Verteilungsschlüssel'!K4</f>
        <v>0</v>
      </c>
    </row>
    <row r="6">
      <c r="A6" s="9" t="s">
        <v>49</v>
      </c>
      <c r="B6" s="33">
        <f>Kostenartenplan!B8</f>
        <v>9504</v>
      </c>
      <c r="C6" s="33">
        <f>B6/'Verteilungsschlüssel'!L5*'Verteilungsschlüssel'!C5</f>
        <v>1267.2</v>
      </c>
      <c r="D6" s="33">
        <f>B6/'Verteilungsschlüssel'!L5*'Verteilungsschlüssel'!D5</f>
        <v>475.2</v>
      </c>
      <c r="E6" s="33">
        <f>B6/'Verteilungsschlüssel'!L5*'Verteilungsschlüssel'!E5</f>
        <v>158.4</v>
      </c>
      <c r="F6" s="33">
        <f>B6/'Verteilungsschlüssel'!L5*'Verteilungsschlüssel'!F5</f>
        <v>1584</v>
      </c>
      <c r="G6" s="33">
        <f>B6/'Verteilungsschlüssel'!L5*'Verteilungsschlüssel'!G5</f>
        <v>1900.8</v>
      </c>
      <c r="H6" s="33">
        <f>B6/'Verteilungsschlüssel'!L5*'Verteilungsschlüssel'!H5</f>
        <v>1267.2</v>
      </c>
      <c r="I6" s="33">
        <f>B6/'Verteilungsschlüssel'!L5*'Verteilungsschlüssel'!I5</f>
        <v>1267.2</v>
      </c>
      <c r="J6" s="33">
        <f>B6/'Verteilungsschlüssel'!L5*'Verteilungsschlüssel'!J5</f>
        <v>950.4</v>
      </c>
      <c r="K6" s="33">
        <f>B6/'Verteilungsschlüssel'!L5*'Verteilungsschlüssel'!K5</f>
        <v>633.6</v>
      </c>
    </row>
    <row r="7">
      <c r="A7" s="9" t="s">
        <v>51</v>
      </c>
      <c r="B7" s="33">
        <f>Kostenartenplan!B14</f>
        <v>18975</v>
      </c>
      <c r="C7" s="34">
        <f>'Verteilungsschlüssel'!C6</f>
        <v>0</v>
      </c>
      <c r="D7" s="34">
        <f>'Verteilungsschlüssel'!D6</f>
        <v>4743.75</v>
      </c>
      <c r="E7" s="34">
        <f>'Verteilungsschlüssel'!E6</f>
        <v>1897.5</v>
      </c>
      <c r="F7" s="34">
        <f>'Verteilungsschlüssel'!F6</f>
        <v>0</v>
      </c>
      <c r="G7" s="34">
        <f>'Verteilungsschlüssel'!G6</f>
        <v>0</v>
      </c>
      <c r="H7" s="34">
        <f>'Verteilungsschlüssel'!H6</f>
        <v>0</v>
      </c>
      <c r="I7" s="34">
        <f>'Verteilungsschlüssel'!I6</f>
        <v>0</v>
      </c>
      <c r="J7" s="34">
        <f>'Verteilungsschlüssel'!J6</f>
        <v>8538.75</v>
      </c>
      <c r="K7" s="34">
        <f>'Verteilungsschlüssel'!K6</f>
        <v>3795</v>
      </c>
    </row>
    <row r="8">
      <c r="A8" s="9" t="s">
        <v>53</v>
      </c>
      <c r="B8" s="33">
        <f>Kostenartenplan!B18</f>
        <v>13730</v>
      </c>
      <c r="C8" s="33">
        <f>'Verteilungsschlüssel'!C7</f>
        <v>1320</v>
      </c>
      <c r="D8" s="33">
        <f>'Verteilungsschlüssel'!D7</f>
        <v>0</v>
      </c>
      <c r="E8" s="33">
        <f>'Verteilungsschlüssel'!E7</f>
        <v>0</v>
      </c>
      <c r="F8" s="33">
        <f>'Verteilungsschlüssel'!F7</f>
        <v>940</v>
      </c>
      <c r="G8" s="33">
        <f>'Verteilungsschlüssel'!G7</f>
        <v>7000</v>
      </c>
      <c r="H8" s="33">
        <f>'Verteilungsschlüssel'!H7</f>
        <v>4150</v>
      </c>
      <c r="I8" s="33">
        <f>'Verteilungsschlüssel'!I7</f>
        <v>320</v>
      </c>
      <c r="J8" s="33">
        <f>'Verteilungsschlüssel'!J7</f>
        <v>0</v>
      </c>
      <c r="K8" s="33">
        <f>'Verteilungsschlüssel'!K7</f>
        <v>0</v>
      </c>
    </row>
    <row r="9">
      <c r="A9" s="9" t="s">
        <v>55</v>
      </c>
      <c r="B9" s="33">
        <f>Kostenartenplan!B19</f>
        <v>6040</v>
      </c>
      <c r="C9" s="33">
        <f>B9/'Verteilungsschlüssel'!L8*'Verteilungsschlüssel'!C8</f>
        <v>362.4</v>
      </c>
      <c r="D9" s="33">
        <f>B9/'Verteilungsschlüssel'!L8*'Verteilungsschlüssel'!D8</f>
        <v>483.2</v>
      </c>
      <c r="E9" s="33">
        <f>B9/'Verteilungsschlüssel'!L8*'Verteilungsschlüssel'!E8</f>
        <v>60.4</v>
      </c>
      <c r="F9" s="33">
        <f>B9/'Verteilungsschlüssel'!L8*'Verteilungsschlüssel'!F8</f>
        <v>604</v>
      </c>
      <c r="G9" s="33">
        <f>B9/'Verteilungsschlüssel'!L8*'Verteilungsschlüssel'!G8</f>
        <v>2778.4</v>
      </c>
      <c r="H9" s="33">
        <f>B9/'Verteilungsschlüssel'!L8*'Verteilungsschlüssel'!H8</f>
        <v>664.4</v>
      </c>
      <c r="I9" s="33">
        <f>B9/'Verteilungsschlüssel'!L8*'Verteilungsschlüssel'!I8</f>
        <v>422.8</v>
      </c>
      <c r="J9" s="33">
        <f>B9/'Verteilungsschlüssel'!L8*'Verteilungsschlüssel'!J8</f>
        <v>362.4</v>
      </c>
      <c r="K9" s="33">
        <f>B9/'Verteilungsschlüssel'!L8*'Verteilungsschlüssel'!K8</f>
        <v>302</v>
      </c>
    </row>
    <row r="10">
      <c r="A10" s="9" t="s">
        <v>56</v>
      </c>
      <c r="B10" s="33">
        <f>Kostenartenplan!B20</f>
        <v>12200</v>
      </c>
      <c r="C10" s="33">
        <f>B10/'Verteilungsschlüssel'!L9*'Verteilungsschlüssel'!C9</f>
        <v>305</v>
      </c>
      <c r="D10" s="33">
        <f>B10/'Verteilungsschlüssel'!L9*'Verteilungsschlüssel'!D9</f>
        <v>1220</v>
      </c>
      <c r="E10" s="33">
        <f>B10/'Verteilungsschlüssel'!L9*'Verteilungsschlüssel'!E9</f>
        <v>1830</v>
      </c>
      <c r="F10" s="33">
        <f>B10/'Verteilungsschlüssel'!L9*'Verteilungsschlüssel'!F9</f>
        <v>305</v>
      </c>
      <c r="G10" s="33">
        <f>B10/'Verteilungsschlüssel'!L9*'Verteilungsschlüssel'!G9</f>
        <v>1220</v>
      </c>
      <c r="H10" s="33">
        <f>B10/'Verteilungsschlüssel'!L9*'Verteilungsschlüssel'!H9</f>
        <v>610</v>
      </c>
      <c r="I10" s="33">
        <f>B10/'Verteilungsschlüssel'!L9*'Verteilungsschlüssel'!I9</f>
        <v>305</v>
      </c>
      <c r="J10" s="33">
        <f>B10/'Verteilungsschlüssel'!L9*'Verteilungsschlüssel'!J9</f>
        <v>4575</v>
      </c>
      <c r="K10" s="33">
        <f>B10/'Verteilungsschlüssel'!L9*'Verteilungsschlüssel'!K9</f>
        <v>1830</v>
      </c>
    </row>
    <row r="11">
      <c r="A11" s="9" t="s">
        <v>57</v>
      </c>
      <c r="B11" s="33">
        <f>Kostenartenplan!B24</f>
        <v>4250</v>
      </c>
      <c r="C11" s="33">
        <f>B11/'Verteilungsschlüssel'!L10*'Verteilungsschlüssel'!C10</f>
        <v>150</v>
      </c>
      <c r="D11" s="33">
        <f>B11/'Verteilungsschlüssel'!L10*'Verteilungsschlüssel'!D10</f>
        <v>350</v>
      </c>
      <c r="E11" s="33">
        <f>B11/'Verteilungsschlüssel'!L10*'Verteilungsschlüssel'!E10</f>
        <v>100</v>
      </c>
      <c r="F11" s="33">
        <f>B11/'Verteilungsschlüssel'!L10*'Verteilungsschlüssel'!F10</f>
        <v>950</v>
      </c>
      <c r="G11" s="33">
        <f>B11/'Verteilungsschlüssel'!L10*'Verteilungsschlüssel'!G10</f>
        <v>250</v>
      </c>
      <c r="H11" s="33">
        <f>B11/'Verteilungsschlüssel'!L10*'Verteilungsschlüssel'!H10</f>
        <v>200</v>
      </c>
      <c r="I11" s="33">
        <f>B11/'Verteilungsschlüssel'!L10*'Verteilungsschlüssel'!I10</f>
        <v>750</v>
      </c>
      <c r="J11" s="33">
        <f>B11/'Verteilungsschlüssel'!L10*'Verteilungsschlüssel'!J10</f>
        <v>1200</v>
      </c>
      <c r="K11" s="33">
        <f>B11/'Verteilungsschlüssel'!L10*'Verteilungsschlüssel'!K10</f>
        <v>300</v>
      </c>
    </row>
    <row r="12">
      <c r="A12" s="9" t="s">
        <v>59</v>
      </c>
      <c r="B12" s="33">
        <f>Kostenartenplan!B25</f>
        <v>1492</v>
      </c>
      <c r="C12" s="33">
        <f>'Verteilungsschlüssel'!C11</f>
        <v>298.4</v>
      </c>
      <c r="D12" s="33">
        <f>'Verteilungsschlüssel'!D11</f>
        <v>149.2</v>
      </c>
      <c r="E12" s="33">
        <f>'Verteilungsschlüssel'!E11</f>
        <v>0</v>
      </c>
      <c r="F12" s="33">
        <f>'Verteilungsschlüssel'!F11</f>
        <v>313.32</v>
      </c>
      <c r="G12" s="33">
        <f>'Verteilungsschlüssel'!G11</f>
        <v>373</v>
      </c>
      <c r="H12" s="33">
        <f>'Verteilungsschlüssel'!H11</f>
        <v>268.56</v>
      </c>
      <c r="I12" s="33">
        <f>'Verteilungsschlüssel'!I11</f>
        <v>89.52</v>
      </c>
      <c r="J12" s="33">
        <f>'Verteilungsschlüssel'!J11</f>
        <v>0</v>
      </c>
      <c r="K12" s="33">
        <f>'Verteilungsschlüssel'!K11</f>
        <v>0</v>
      </c>
    </row>
    <row r="13">
      <c r="A13" s="9" t="s">
        <v>60</v>
      </c>
      <c r="B13" s="33">
        <f>Kostenartenplan!B26</f>
        <v>1139</v>
      </c>
      <c r="C13" s="33">
        <f>'Verteilungsschlüssel'!C12</f>
        <v>0</v>
      </c>
      <c r="D13" s="33">
        <f>'Verteilungsschlüssel'!D12</f>
        <v>159.46</v>
      </c>
      <c r="E13" s="33">
        <f>'Verteilungsschlüssel'!E12</f>
        <v>45.56</v>
      </c>
      <c r="F13" s="33">
        <f>'Verteilungsschlüssel'!F12</f>
        <v>11.39</v>
      </c>
      <c r="G13" s="33">
        <f>'Verteilungsschlüssel'!G12</f>
        <v>34.17</v>
      </c>
      <c r="H13" s="33">
        <f>'Verteilungsschlüssel'!H12</f>
        <v>0</v>
      </c>
      <c r="I13" s="33">
        <f>'Verteilungsschlüssel'!I12</f>
        <v>22.78</v>
      </c>
      <c r="J13" s="33">
        <f>'Verteilungsschlüssel'!J12</f>
        <v>615.06</v>
      </c>
      <c r="K13" s="33">
        <f>'Verteilungsschlüssel'!K12</f>
        <v>250.58</v>
      </c>
    </row>
    <row r="14">
      <c r="A14" s="9" t="s">
        <v>69</v>
      </c>
      <c r="B14" s="33">
        <f t="shared" ref="B14:K14" si="1">SUM(B5:B13)</f>
        <v>74854</v>
      </c>
      <c r="C14" s="33">
        <f t="shared" si="1"/>
        <v>3703</v>
      </c>
      <c r="D14" s="33">
        <f t="shared" si="1"/>
        <v>7580.81</v>
      </c>
      <c r="E14" s="33">
        <f t="shared" si="1"/>
        <v>4091.86</v>
      </c>
      <c r="F14" s="33">
        <f t="shared" si="1"/>
        <v>6588.71</v>
      </c>
      <c r="G14" s="33">
        <f t="shared" si="1"/>
        <v>15061.17</v>
      </c>
      <c r="H14" s="33">
        <f t="shared" si="1"/>
        <v>9793.56</v>
      </c>
      <c r="I14" s="33">
        <f t="shared" si="1"/>
        <v>4682.1</v>
      </c>
      <c r="J14" s="33">
        <f t="shared" si="1"/>
        <v>16241.61</v>
      </c>
      <c r="K14" s="33">
        <f t="shared" si="1"/>
        <v>7111.18</v>
      </c>
    </row>
    <row r="15">
      <c r="A15" s="9" t="s">
        <v>70</v>
      </c>
      <c r="B15" s="35"/>
      <c r="C15" s="36" t="s">
        <v>71</v>
      </c>
      <c r="D15" s="33">
        <f>C14/'Verteilungsschlüssel'!L13*'Verteilungsschlüssel'!D13</f>
        <v>1110.9</v>
      </c>
      <c r="E15" s="33">
        <f>C14/'Verteilungsschlüssel'!L13*'Verteilungsschlüssel'!E13</f>
        <v>0</v>
      </c>
      <c r="F15" s="33">
        <f>C14/'Verteilungsschlüssel'!L13*'Verteilungsschlüssel'!F13</f>
        <v>0</v>
      </c>
      <c r="G15" s="33">
        <f>C14/'Verteilungsschlüssel'!L13*'Verteilungsschlüssel'!G13</f>
        <v>0</v>
      </c>
      <c r="H15" s="33">
        <f>C14/'Verteilungsschlüssel'!L13*'Verteilungsschlüssel'!H13</f>
        <v>0</v>
      </c>
      <c r="I15" s="33">
        <f>C14/'Verteilungsschlüssel'!L13*'Verteilungsschlüssel'!I13</f>
        <v>0</v>
      </c>
      <c r="J15" s="33">
        <f>C14/'Verteilungsschlüssel'!L13*'Verteilungsschlüssel'!J13</f>
        <v>370.3</v>
      </c>
      <c r="K15" s="33">
        <f>C14/'Verteilungsschlüssel'!L13*'Verteilungsschlüssel'!K13</f>
        <v>2221.8</v>
      </c>
    </row>
    <row r="16">
      <c r="A16" s="9" t="s">
        <v>72</v>
      </c>
      <c r="B16" s="37"/>
      <c r="C16" s="37"/>
      <c r="D16" s="33">
        <f t="shared" ref="D16:K16" si="2">SUM(D14:D15)</f>
        <v>8691.71</v>
      </c>
      <c r="E16" s="33">
        <f t="shared" si="2"/>
        <v>4091.86</v>
      </c>
      <c r="F16" s="33">
        <f t="shared" si="2"/>
        <v>6588.71</v>
      </c>
      <c r="G16" s="33">
        <f t="shared" si="2"/>
        <v>15061.17</v>
      </c>
      <c r="H16" s="33">
        <f t="shared" si="2"/>
        <v>9793.56</v>
      </c>
      <c r="I16" s="33">
        <f t="shared" si="2"/>
        <v>4682.1</v>
      </c>
      <c r="J16" s="33">
        <f t="shared" si="2"/>
        <v>16611.91</v>
      </c>
      <c r="K16" s="33">
        <f t="shared" si="2"/>
        <v>9332.98</v>
      </c>
    </row>
    <row r="17">
      <c r="A17" s="9" t="s">
        <v>73</v>
      </c>
      <c r="B17" s="37"/>
      <c r="C17" s="37"/>
      <c r="D17" s="37"/>
      <c r="E17" s="36" t="s">
        <v>71</v>
      </c>
      <c r="F17" s="33">
        <f>E14/'Verteilungsschlüssel'!L14*'Verteilungsschlüssel'!F14</f>
        <v>1636.744</v>
      </c>
      <c r="G17" s="33">
        <f>E14/'Verteilungsschlüssel'!L14*'Verteilungsschlüssel'!G14</f>
        <v>1227.558</v>
      </c>
      <c r="H17" s="33">
        <f>E14/'Verteilungsschlüssel'!L14*'Verteilungsschlüssel'!H14</f>
        <v>409.186</v>
      </c>
      <c r="I17" s="33">
        <f>E14/'Verteilungsschlüssel'!L14*'Verteilungsschlüssel'!I14</f>
        <v>818.372</v>
      </c>
      <c r="J17" s="37"/>
      <c r="K17" s="37"/>
    </row>
    <row r="18">
      <c r="A18" s="9" t="s">
        <v>69</v>
      </c>
      <c r="B18" s="37"/>
      <c r="C18" s="37"/>
      <c r="D18" s="38">
        <f>D16</f>
        <v>8691.71</v>
      </c>
      <c r="E18" s="37"/>
      <c r="F18" s="33">
        <f t="shared" ref="F18:K18" si="3">SUM(F16:F17)</f>
        <v>8225.454</v>
      </c>
      <c r="G18" s="33">
        <f t="shared" si="3"/>
        <v>16288.728</v>
      </c>
      <c r="H18" s="33">
        <f t="shared" si="3"/>
        <v>10202.746</v>
      </c>
      <c r="I18" s="33">
        <f t="shared" si="3"/>
        <v>5500.472</v>
      </c>
      <c r="J18" s="33">
        <f t="shared" si="3"/>
        <v>16611.91</v>
      </c>
      <c r="K18" s="33">
        <f t="shared" si="3"/>
        <v>9332.98</v>
      </c>
    </row>
    <row r="19">
      <c r="A19" s="39" t="s">
        <v>74</v>
      </c>
      <c r="B19" s="2"/>
      <c r="C19" s="3"/>
      <c r="D19" s="33">
        <f>Nebenrechnung!C3</f>
        <v>91080</v>
      </c>
      <c r="E19" s="37"/>
      <c r="F19" s="33">
        <f>(Kostenartenplan!C15/100)*70</f>
        <v>39847.5</v>
      </c>
      <c r="G19" s="37"/>
      <c r="H19" s="37"/>
      <c r="I19" s="33">
        <f>(Kostenartenplan!C15/100)*30</f>
        <v>17077.5</v>
      </c>
      <c r="J19" s="33">
        <f>Nebenrechnung!C16</f>
        <v>196914.11</v>
      </c>
      <c r="K19" s="33">
        <f>Nebenrechnung!C16</f>
        <v>196914.11</v>
      </c>
    </row>
    <row r="20">
      <c r="A20" s="39" t="s">
        <v>75</v>
      </c>
      <c r="B20" s="2"/>
      <c r="C20" s="3"/>
      <c r="D20" s="40">
        <f>D18/D19</f>
        <v>0.09542940272</v>
      </c>
      <c r="E20" s="41"/>
      <c r="F20" s="40">
        <f>F18/F19</f>
        <v>0.206423339</v>
      </c>
      <c r="G20" s="41"/>
      <c r="H20" s="41"/>
      <c r="I20" s="40">
        <f t="shared" ref="I20:K20" si="4">I18/I19</f>
        <v>0.3220888303</v>
      </c>
      <c r="J20" s="40">
        <f t="shared" si="4"/>
        <v>0.08436119687</v>
      </c>
      <c r="K20" s="40">
        <f t="shared" si="4"/>
        <v>0.04739619726</v>
      </c>
    </row>
    <row r="21">
      <c r="A21" s="39" t="s">
        <v>76</v>
      </c>
      <c r="B21" s="2"/>
      <c r="C21" s="3"/>
      <c r="D21" s="37"/>
      <c r="E21" s="37"/>
      <c r="F21" s="37"/>
      <c r="G21" s="42">
        <f>Maschinenstunden!B3</f>
        <v>119.8</v>
      </c>
      <c r="H21" s="42">
        <f>Maschinenstunden!B4</f>
        <v>131.6</v>
      </c>
      <c r="I21" s="37"/>
      <c r="J21" s="37"/>
      <c r="K21" s="37"/>
    </row>
    <row r="22">
      <c r="A22" s="39" t="s">
        <v>77</v>
      </c>
      <c r="B22" s="2"/>
      <c r="C22" s="3"/>
      <c r="D22" s="37"/>
      <c r="E22" s="37"/>
      <c r="F22" s="37"/>
      <c r="G22" s="33">
        <f t="shared" ref="G22:H22" si="5">G18/G21</f>
        <v>135.96601</v>
      </c>
      <c r="H22" s="33">
        <f t="shared" si="5"/>
        <v>77.52846505</v>
      </c>
      <c r="I22" s="37"/>
      <c r="J22" s="37"/>
      <c r="K22" s="37"/>
    </row>
    <row r="27">
      <c r="C27" s="43" t="s">
        <v>78</v>
      </c>
    </row>
  </sheetData>
  <mergeCells count="13">
    <mergeCell ref="J2:J3"/>
    <mergeCell ref="H3:I3"/>
    <mergeCell ref="A19:C19"/>
    <mergeCell ref="A20:C20"/>
    <mergeCell ref="A21:C21"/>
    <mergeCell ref="A22:C22"/>
    <mergeCell ref="A1:K1"/>
    <mergeCell ref="A2:B3"/>
    <mergeCell ref="C2:C3"/>
    <mergeCell ref="D2:D3"/>
    <mergeCell ref="E2:E3"/>
    <mergeCell ref="F2:I2"/>
    <mergeCell ref="K2:K3"/>
  </mergeCells>
  <drawing r:id="rId2"/>
  <legacy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0.88"/>
    <col customWidth="1" min="2" max="2" width="14.25"/>
    <col customWidth="1" min="3" max="3" width="14.13"/>
  </cols>
  <sheetData>
    <row r="1">
      <c r="A1" s="44" t="s">
        <v>79</v>
      </c>
      <c r="B1" s="2"/>
      <c r="C1" s="3"/>
    </row>
    <row r="2">
      <c r="A2" s="45" t="s">
        <v>80</v>
      </c>
      <c r="B2" s="45" t="s">
        <v>81</v>
      </c>
      <c r="C2" s="45" t="s">
        <v>82</v>
      </c>
    </row>
    <row r="3">
      <c r="A3" s="15" t="s">
        <v>83</v>
      </c>
      <c r="B3" s="46" t="s">
        <v>84</v>
      </c>
      <c r="C3" s="13">
        <f>Kostenartenplan!C10</f>
        <v>91080</v>
      </c>
    </row>
    <row r="4">
      <c r="A4" s="15" t="s">
        <v>85</v>
      </c>
      <c r="B4" s="46" t="s">
        <v>84</v>
      </c>
      <c r="C4" s="13">
        <f>BAB!D18</f>
        <v>8691.71</v>
      </c>
    </row>
    <row r="5">
      <c r="A5" s="9" t="s">
        <v>86</v>
      </c>
      <c r="B5" s="46" t="s">
        <v>67</v>
      </c>
      <c r="C5" s="14">
        <f>SUM(C3:C4)</f>
        <v>99771.71</v>
      </c>
    </row>
    <row r="6">
      <c r="A6" s="10"/>
      <c r="B6" s="47"/>
      <c r="C6" s="13"/>
    </row>
    <row r="7">
      <c r="A7" s="15" t="s">
        <v>87</v>
      </c>
      <c r="B7" s="46" t="s">
        <v>88</v>
      </c>
      <c r="C7" s="13">
        <f>Kostenartenplan!C15</f>
        <v>56925</v>
      </c>
    </row>
    <row r="8">
      <c r="A8" s="15" t="s">
        <v>89</v>
      </c>
      <c r="B8" s="46" t="s">
        <v>88</v>
      </c>
      <c r="C8" s="13">
        <f>SUM(BAB!F18:I18)</f>
        <v>40217.4</v>
      </c>
    </row>
    <row r="9">
      <c r="A9" s="9" t="s">
        <v>90</v>
      </c>
      <c r="B9" s="46" t="s">
        <v>67</v>
      </c>
      <c r="C9" s="14">
        <f>SUM(C7:C8)</f>
        <v>97142.4</v>
      </c>
    </row>
    <row r="10">
      <c r="A10" s="10"/>
      <c r="B10" s="47"/>
      <c r="C10" s="13"/>
    </row>
    <row r="11">
      <c r="A11" s="9" t="s">
        <v>91</v>
      </c>
      <c r="B11" s="46" t="s">
        <v>92</v>
      </c>
      <c r="C11" s="14">
        <f>SUM(C5+C9)</f>
        <v>196914.11</v>
      </c>
    </row>
    <row r="12">
      <c r="A12" s="10"/>
      <c r="B12" s="47"/>
      <c r="C12" s="13"/>
    </row>
    <row r="13">
      <c r="A13" s="15" t="s">
        <v>93</v>
      </c>
      <c r="B13" s="46" t="s">
        <v>84</v>
      </c>
      <c r="C13" s="12">
        <v>0.0</v>
      </c>
    </row>
    <row r="14">
      <c r="A14" s="15" t="s">
        <v>94</v>
      </c>
      <c r="B14" s="46" t="s">
        <v>95</v>
      </c>
      <c r="C14" s="12">
        <v>0.0</v>
      </c>
    </row>
    <row r="15">
      <c r="A15" s="10"/>
      <c r="B15" s="47"/>
      <c r="C15" s="13"/>
    </row>
    <row r="16">
      <c r="A16" s="9" t="s">
        <v>96</v>
      </c>
      <c r="B16" s="46" t="s">
        <v>67</v>
      </c>
      <c r="C16" s="16">
        <f>C11+C13-C14</f>
        <v>196914.11</v>
      </c>
    </row>
  </sheetData>
  <mergeCells count="1">
    <mergeCell ref="A1:C1"/>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5"/>
  </cols>
  <sheetData>
    <row r="1">
      <c r="A1" s="44" t="s">
        <v>97</v>
      </c>
      <c r="B1" s="2"/>
      <c r="C1" s="3"/>
    </row>
    <row r="2">
      <c r="A2" s="15" t="s">
        <v>98</v>
      </c>
      <c r="B2" s="15" t="s">
        <v>99</v>
      </c>
      <c r="C2" s="15" t="s">
        <v>100</v>
      </c>
    </row>
    <row r="3">
      <c r="A3" s="15" t="s">
        <v>42</v>
      </c>
      <c r="B3" s="48">
        <v>119.8</v>
      </c>
      <c r="C3" s="13">
        <f>BAB!G22</f>
        <v>135.96601</v>
      </c>
    </row>
    <row r="4">
      <c r="A4" s="15" t="s">
        <v>43</v>
      </c>
      <c r="B4" s="48">
        <v>131.6</v>
      </c>
      <c r="C4" s="13">
        <f>BAB!H22</f>
        <v>77.52846505</v>
      </c>
    </row>
  </sheetData>
  <mergeCells count="1">
    <mergeCell ref="A1:C1"/>
  </mergeCells>
  <drawing r:id="rId1"/>
</worksheet>
</file>