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_Simulation" sheetId="1" r:id="rId4"/>
    <sheet state="visible" name="Seizure_Data_Analysis" sheetId="2" r:id="rId5"/>
  </sheets>
  <definedNames>
    <definedName hidden="1" localSheetId="1" name="_xlnm._FilterDatabase">Seizure_Data_Analysis!$A$3:$L$41</definedName>
  </definedNames>
  <calcPr/>
  <extLst>
    <ext uri="GoogleSheetsCustomDataVersion1">
      <go:sheetsCustomData xmlns:go="http://customooxmlschemas.google.com/" r:id="rId6" roundtripDataSignature="AMtx7miogskqYE/B4gDZQNu3ZlYjFPYZC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7">
      <text>
        <t xml:space="preserve">26 Tonic Clonic Seizures in database with valid Heart Rate Data
======</t>
      </text>
    </comment>
  </commentList>
</comments>
</file>

<file path=xl/sharedStrings.xml><?xml version="1.0" encoding="utf-8"?>
<sst xmlns="http://schemas.openxmlformats.org/spreadsheetml/2006/main" count="201" uniqueCount="57">
  <si>
    <t>Heart Rate Algorithm Simulation</t>
  </si>
  <si>
    <t>Assumes heart rate measured every 5 seconds</t>
  </si>
  <si>
    <t>Smaller threshold factors make the average more responsive to changes.</t>
  </si>
  <si>
    <t>HR Fact</t>
  </si>
  <si>
    <t>Thresh Offset</t>
  </si>
  <si>
    <t>Moving Threshold</t>
  </si>
  <si>
    <t>Simple Threshold</t>
  </si>
  <si>
    <t>Av. HR Threshold</t>
  </si>
  <si>
    <t>Time</t>
  </si>
  <si>
    <t>HR (bpm)</t>
  </si>
  <si>
    <t>Thresh (const)</t>
  </si>
  <si>
    <t>Alarm</t>
  </si>
  <si>
    <t>Av. HR</t>
  </si>
  <si>
    <t>Thresh</t>
  </si>
  <si>
    <t>Notes on Real Seizure Events in OpenSeizureDatabase</t>
  </si>
  <si>
    <t>Adaptive Threshold Algorithm Tests</t>
  </si>
  <si>
    <t>10bpm / 60s</t>
  </si>
  <si>
    <t>10bpm / 30s</t>
  </si>
  <si>
    <t>20bpm / 30s</t>
  </si>
  <si>
    <t>EventID</t>
  </si>
  <si>
    <t>UserID</t>
  </si>
  <si>
    <t>Baseline HR (bpm)</t>
  </si>
  <si>
    <t>Peak HR (bpm)</t>
  </si>
  <si>
    <t>Time to Peak (s)</t>
  </si>
  <si>
    <t>HR Rise</t>
  </si>
  <si>
    <t>Rate of Rise</t>
  </si>
  <si>
    <t>Include?</t>
  </si>
  <si>
    <t>Detect?</t>
  </si>
  <si>
    <t>Notes</t>
  </si>
  <si>
    <t>Y</t>
  </si>
  <si>
    <t>Rapid rise in HR</t>
  </si>
  <si>
    <t>N</t>
  </si>
  <si>
    <t>Recovery Phase - HR fallling</t>
  </si>
  <si>
    <t>HR falling through event, so not detectable from HR.</t>
  </si>
  <si>
    <t>Start of Seizure</t>
  </si>
  <si>
    <t>Slow rise in HR during event</t>
  </si>
  <si>
    <t>Small rise in HR</t>
  </si>
  <si>
    <t>Small Rise in HR</t>
  </si>
  <si>
    <t>No HR Data (recorded as 0 rather than -1 for some reason)</t>
  </si>
  <si>
    <t>HR Falling through event, so not detectable from HR.</t>
  </si>
  <si>
    <t>Some missing data, so HR rise might have been higher, but it does appear to be a steady rise in HR, unlike 5483</t>
  </si>
  <si>
    <t>No Significant change in HR, so not detectable from HR</t>
  </si>
  <si>
    <t>Duplicate of 14157</t>
  </si>
  <si>
    <t>Short, rapid rise in HR</t>
  </si>
  <si>
    <t>Duplicate of 119</t>
  </si>
  <si>
    <t>No Data</t>
  </si>
  <si>
    <t>Recovery phase of 36812</t>
  </si>
  <si>
    <t>User 8</t>
  </si>
  <si>
    <t>Include</t>
  </si>
  <si>
    <t>User 39</t>
  </si>
  <si>
    <t>Exclude</t>
  </si>
  <si>
    <t>User 45</t>
  </si>
  <si>
    <t>TC Detection Reliability</t>
  </si>
  <si>
    <t>User 83</t>
  </si>
  <si>
    <t>NDA Alarms</t>
  </si>
  <si>
    <t>Total</t>
  </si>
  <si>
    <t>NDA False AlarmProp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</si>
</sst>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1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2" fillId="0" fontId="5" numFmtId="0" xfId="0" applyBorder="1" applyFont="1"/>
    <xf borderId="3" fillId="0" fontId="5" numFmtId="0" xfId="0" applyBorder="1" applyFont="1"/>
    <xf borderId="4" fillId="0" fontId="4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1" xfId="0" applyAlignment="1" applyBorder="1" applyFont="1" applyNumberFormat="1">
      <alignment readingOrder="0"/>
    </xf>
    <xf borderId="4" fillId="0" fontId="1" numFmtId="2" xfId="0" applyAlignment="1" applyBorder="1" applyFont="1" applyNumberFormat="1">
      <alignment readingOrder="0"/>
    </xf>
    <xf borderId="4" fillId="0" fontId="1" numFmtId="0" xfId="0" applyBorder="1" applyFont="1"/>
    <xf borderId="0" fillId="0" fontId="4" numFmtId="0" xfId="0" applyAlignment="1" applyFont="1">
      <alignment readingOrder="0"/>
    </xf>
    <xf borderId="0" fillId="0" fontId="4" numFmtId="9" xfId="0" applyFont="1" applyNumberFormat="1"/>
    <xf borderId="0" fillId="0" fontId="4" numFmtId="0" xfId="0" applyFont="1"/>
    <xf borderId="0" fillId="0" fontId="1" numFmtId="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Example of Simple Heart Rate Threshold Alarm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HR (bpm)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Simple_Simulation!$A$11:$A$47</c:f>
            </c:numRef>
          </c:xVal>
          <c:yVal>
            <c:numRef>
              <c:f>Simple_Simulation!$B$11:$B$47</c:f>
              <c:numCache/>
            </c:numRef>
          </c:yVal>
        </c:ser>
        <c:ser>
          <c:idx val="1"/>
          <c:order val="1"/>
          <c:tx>
            <c:v>Thresh (const)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420E"/>
              </a:solidFill>
              <a:ln cmpd="sng">
                <a:solidFill>
                  <a:srgbClr val="FF420E"/>
                </a:solidFill>
              </a:ln>
            </c:spPr>
          </c:marker>
          <c:xVal>
            <c:numRef>
              <c:f>Simple_Simulation!$A$11:$A$47</c:f>
            </c:numRef>
          </c:xVal>
          <c:yVal>
            <c:numRef>
              <c:f>Simple_Simulation!$C$11:$C$47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622931"/>
        <c:axId val="327963135"/>
      </c:scatterChart>
      <c:valAx>
        <c:axId val="14296229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327963135"/>
      </c:valAx>
      <c:valAx>
        <c:axId val="327963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Heart Rate (bpm)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29622931"/>
      </c:valAx>
    </c:plotArea>
    <c:legend>
      <c:legendPos val="b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Example of Moving Threshold Alarm</a:t>
            </a:r>
          </a:p>
        </c:rich>
      </c:tx>
      <c:overlay val="0"/>
    </c:title>
    <c:plotArea>
      <c:layout/>
      <c:lineChart>
        <c:ser>
          <c:idx val="0"/>
          <c:order val="0"/>
          <c:tx>
            <c:v>HR (bpm)</c:v>
          </c:tx>
          <c:spPr>
            <a:ln cmpd="sng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Simple_Simulation!$A$11:$A$47</c:f>
            </c:strRef>
          </c:cat>
          <c:val>
            <c:numRef>
              <c:f>Simple_Simulation!$B$11:$B$47</c:f>
              <c:numCache/>
            </c:numRef>
          </c:val>
          <c:smooth val="0"/>
        </c:ser>
        <c:ser>
          <c:idx val="1"/>
          <c:order val="1"/>
          <c:tx>
            <c:v>Thresh (0.9Fac)</c:v>
          </c:tx>
          <c:spPr>
            <a:ln cmpd="sng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Simple_Simulation!$A$11:$A$47</c:f>
            </c:strRef>
          </c:cat>
          <c:val>
            <c:numRef>
              <c:f>Simple_Simulation!$F$12:$F$47</c:f>
              <c:numCache/>
            </c:numRef>
          </c:val>
          <c:smooth val="0"/>
        </c:ser>
        <c:axId val="1593849901"/>
        <c:axId val="1721182304"/>
      </c:lineChart>
      <c:catAx>
        <c:axId val="1593849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21182304"/>
      </c:catAx>
      <c:valAx>
        <c:axId val="1721182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Heart Rate (bpm)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593849901"/>
      </c:valAx>
    </c:plotArea>
    <c:legend>
      <c:legendPos val="b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Example of Average HR Alarm (0.99 weighting factor)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HR (bpm)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Simple_Simulation!$A$11:$A$47</c:f>
            </c:numRef>
          </c:xVal>
          <c:yVal>
            <c:numRef>
              <c:f>Simple_Simulation!$B$11:$B$47</c:f>
              <c:numCache/>
            </c:numRef>
          </c:yVal>
        </c:ser>
        <c:ser>
          <c:idx val="1"/>
          <c:order val="1"/>
          <c:tx>
            <c:v>av_hr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D320"/>
              </a:solidFill>
              <a:ln cmpd="sng">
                <a:solidFill>
                  <a:srgbClr val="FFD320"/>
                </a:solidFill>
              </a:ln>
            </c:spPr>
          </c:marker>
          <c:xVal>
            <c:numRef>
              <c:f>Simple_Simulation!$A$11:$A$47</c:f>
            </c:numRef>
          </c:xVal>
          <c:yVal>
            <c:numRef>
              <c:f>Simple_Simulation!$C$11:$C$47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42290"/>
        <c:axId val="2098006223"/>
      </c:scatterChart>
      <c:valAx>
        <c:axId val="4999422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098006223"/>
      </c:valAx>
      <c:valAx>
        <c:axId val="2098006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Heart Rate (bpm)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499942290"/>
      </c:valAx>
    </c:plotArea>
    <c:legend>
      <c:legendPos val="b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Rate of Rise of Heart Rate During Tonic-Clonic Seizures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Seizure_Data_Analysis!$G$4:$G$40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323611"/>
        <c:axId val="1582712620"/>
      </c:scatterChart>
      <c:valAx>
        <c:axId val="17993236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712620"/>
      </c:valAx>
      <c:valAx>
        <c:axId val="1582712620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Rate of Rise (bpm/sec)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323611"/>
        <c:majorUnit val="0.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Heart Rate Rise during Tonic-Clonic Seizures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Seizure_Data_Analysis!$F$4:$F$40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12490"/>
        <c:axId val="888692073"/>
      </c:scatterChart>
      <c:valAx>
        <c:axId val="5054124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Seizure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692073"/>
      </c:valAx>
      <c:valAx>
        <c:axId val="888692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HR Rise (bpm)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412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4.png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581025</xdr:colOff>
      <xdr:row>0</xdr:row>
      <xdr:rowOff>66675</xdr:rowOff>
    </xdr:from>
    <xdr:ext cx="6200775" cy="3228975"/>
    <xdr:graphicFrame>
      <xdr:nvGraphicFramePr>
        <xdr:cNvPr id="20496600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542925</xdr:colOff>
      <xdr:row>21</xdr:row>
      <xdr:rowOff>57150</xdr:rowOff>
    </xdr:from>
    <xdr:ext cx="6200775" cy="3228975"/>
    <xdr:graphicFrame>
      <xdr:nvGraphicFramePr>
        <xdr:cNvPr id="91715890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609600</xdr:colOff>
      <xdr:row>43</xdr:row>
      <xdr:rowOff>0</xdr:rowOff>
    </xdr:from>
    <xdr:ext cx="6200775" cy="3228975"/>
    <xdr:graphicFrame>
      <xdr:nvGraphicFramePr>
        <xdr:cNvPr id="42894418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50</xdr:row>
      <xdr:rowOff>19050</xdr:rowOff>
    </xdr:from>
    <xdr:ext cx="5715000" cy="3533775"/>
    <xdr:pic>
      <xdr:nvPicPr>
        <xdr:cNvPr id="487598536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619125</xdr:colOff>
      <xdr:row>50</xdr:row>
      <xdr:rowOff>133350</xdr:rowOff>
    </xdr:from>
    <xdr:ext cx="5781675" cy="3571875"/>
    <xdr:graphicFrame>
      <xdr:nvGraphicFramePr>
        <xdr:cNvPr id="125251140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38100</xdr:colOff>
      <xdr:row>69</xdr:row>
      <xdr:rowOff>85725</xdr:rowOff>
    </xdr:from>
    <xdr:ext cx="5715000" cy="3533775"/>
    <xdr:graphicFrame>
      <xdr:nvGraphicFramePr>
        <xdr:cNvPr id="2011137248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5"/>
  </cols>
  <sheetData>
    <row r="1" ht="12.75" customHeight="1">
      <c r="A1" s="1" t="s">
        <v>0</v>
      </c>
    </row>
    <row r="2" ht="12.75" customHeight="1"/>
    <row r="3" ht="12.75" customHeight="1">
      <c r="A3" s="1" t="s">
        <v>1</v>
      </c>
      <c r="F3" s="1" t="s">
        <v>2</v>
      </c>
    </row>
    <row r="4" ht="12.75" customHeight="1"/>
    <row r="5" ht="12.75" customHeight="1"/>
    <row r="6" ht="12.75" customHeight="1">
      <c r="A6" s="1" t="s">
        <v>3</v>
      </c>
      <c r="B6" s="1">
        <v>0.98</v>
      </c>
    </row>
    <row r="7" ht="12.75" customHeight="1">
      <c r="A7" s="1" t="s">
        <v>4</v>
      </c>
      <c r="B7" s="1">
        <v>20.0</v>
      </c>
    </row>
    <row r="8" ht="12.75" customHeight="1">
      <c r="E8" s="1" t="s">
        <v>5</v>
      </c>
    </row>
    <row r="9" ht="12.75" customHeight="1">
      <c r="C9" s="1" t="s">
        <v>6</v>
      </c>
      <c r="E9" s="2">
        <v>0.9</v>
      </c>
      <c r="H9" s="2">
        <v>0.8</v>
      </c>
      <c r="K9" s="1" t="s">
        <v>7</v>
      </c>
    </row>
    <row r="10" ht="12.75" customHeight="1">
      <c r="A10" s="1" t="s">
        <v>8</v>
      </c>
      <c r="B10" s="1" t="s">
        <v>9</v>
      </c>
      <c r="C10" s="1" t="s">
        <v>10</v>
      </c>
      <c r="D10" s="1" t="s">
        <v>11</v>
      </c>
      <c r="E10" s="1" t="s">
        <v>12</v>
      </c>
      <c r="F10" s="1" t="s">
        <v>13</v>
      </c>
      <c r="G10" s="1" t="s">
        <v>11</v>
      </c>
      <c r="H10" s="1" t="s">
        <v>12</v>
      </c>
      <c r="I10" s="3" t="s">
        <v>13</v>
      </c>
      <c r="J10" s="3" t="s">
        <v>11</v>
      </c>
      <c r="K10" s="1" t="s">
        <v>12</v>
      </c>
      <c r="L10" s="1" t="s">
        <v>13</v>
      </c>
    </row>
    <row r="11" ht="12.75" customHeight="1">
      <c r="A11" s="1">
        <v>0.0</v>
      </c>
      <c r="B11" s="3">
        <v>85.0</v>
      </c>
      <c r="C11" s="3">
        <f t="shared" ref="C11:C47" si="1">$B$11+$B$7</f>
        <v>105</v>
      </c>
      <c r="D11" s="3" t="b">
        <f>IF($B11&gt;C11,TRUE())</f>
        <v>0</v>
      </c>
      <c r="E11" s="4">
        <f>B11</f>
        <v>85</v>
      </c>
      <c r="F11" s="4">
        <f t="shared" ref="F11:F47" si="2">E11+$B$7</f>
        <v>105</v>
      </c>
      <c r="G11" s="3" t="b">
        <f t="shared" ref="G11:G47" si="3">IF($B11&gt;F11,TRUE())</f>
        <v>0</v>
      </c>
      <c r="H11" s="4">
        <f>E11</f>
        <v>85</v>
      </c>
      <c r="I11" s="4">
        <f t="shared" ref="I11:I47" si="4">H11+$B$7</f>
        <v>105</v>
      </c>
      <c r="J11" s="3" t="b">
        <f t="shared" ref="J11:J47" si="5">IF($B11&gt;I11,TRUE())</f>
        <v>0</v>
      </c>
      <c r="K11" s="1">
        <f>B11</f>
        <v>85</v>
      </c>
      <c r="L11" s="3">
        <f t="shared" ref="L11:L47" si="6">$B$11+$B$7</f>
        <v>105</v>
      </c>
    </row>
    <row r="12" ht="12.75" customHeight="1">
      <c r="A12" s="1">
        <v>5.0</v>
      </c>
      <c r="B12" s="3">
        <v>85.0</v>
      </c>
      <c r="C12" s="3">
        <f t="shared" si="1"/>
        <v>105</v>
      </c>
      <c r="D12" s="3" t="b">
        <f t="shared" ref="D12:D47" si="7">IF(B12&gt;C12,TRUE())</f>
        <v>0</v>
      </c>
      <c r="E12" s="4">
        <f>$E$9*E11+(1-$E$9)*$B12</f>
        <v>85</v>
      </c>
      <c r="F12" s="4">
        <f t="shared" si="2"/>
        <v>105</v>
      </c>
      <c r="G12" s="3" t="b">
        <f t="shared" si="3"/>
        <v>0</v>
      </c>
      <c r="H12" s="4">
        <f t="shared" ref="H12:H47" si="8">H$9*H11+(1-H$9)*$B12</f>
        <v>85</v>
      </c>
      <c r="I12" s="4">
        <f t="shared" si="4"/>
        <v>105</v>
      </c>
      <c r="J12" s="3" t="b">
        <f t="shared" si="5"/>
        <v>0</v>
      </c>
      <c r="K12" s="4">
        <f t="shared" ref="K12:K47" si="9">$B$6*K11+(1-$B$6)*$B12</f>
        <v>85</v>
      </c>
      <c r="L12" s="3">
        <f t="shared" si="6"/>
        <v>105</v>
      </c>
    </row>
    <row r="13" ht="12.75" customHeight="1">
      <c r="A13" s="1">
        <v>10.0</v>
      </c>
      <c r="B13" s="3">
        <v>85.0</v>
      </c>
      <c r="C13" s="3">
        <f t="shared" si="1"/>
        <v>105</v>
      </c>
      <c r="D13" s="3" t="b">
        <f t="shared" si="7"/>
        <v>0</v>
      </c>
      <c r="E13" s="4">
        <f t="shared" ref="E13:E47" si="10">$E$9*E12+(1-$E$9)*B13</f>
        <v>85</v>
      </c>
      <c r="F13" s="4">
        <f t="shared" si="2"/>
        <v>105</v>
      </c>
      <c r="G13" s="3" t="b">
        <f t="shared" si="3"/>
        <v>0</v>
      </c>
      <c r="H13" s="4">
        <f t="shared" si="8"/>
        <v>85</v>
      </c>
      <c r="I13" s="4">
        <f t="shared" si="4"/>
        <v>105</v>
      </c>
      <c r="J13" s="3" t="b">
        <f t="shared" si="5"/>
        <v>0</v>
      </c>
      <c r="K13" s="4">
        <f t="shared" si="9"/>
        <v>85</v>
      </c>
      <c r="L13" s="3">
        <f t="shared" si="6"/>
        <v>105</v>
      </c>
    </row>
    <row r="14" ht="12.75" customHeight="1">
      <c r="A14" s="1">
        <v>15.0</v>
      </c>
      <c r="B14" s="3">
        <v>85.0</v>
      </c>
      <c r="C14" s="3">
        <f t="shared" si="1"/>
        <v>105</v>
      </c>
      <c r="D14" s="3" t="b">
        <f t="shared" si="7"/>
        <v>0</v>
      </c>
      <c r="E14" s="4">
        <f t="shared" si="10"/>
        <v>85</v>
      </c>
      <c r="F14" s="4">
        <f t="shared" si="2"/>
        <v>105</v>
      </c>
      <c r="G14" s="3" t="b">
        <f t="shared" si="3"/>
        <v>0</v>
      </c>
      <c r="H14" s="4">
        <f t="shared" si="8"/>
        <v>85</v>
      </c>
      <c r="I14" s="4">
        <f t="shared" si="4"/>
        <v>105</v>
      </c>
      <c r="J14" s="3" t="b">
        <f t="shared" si="5"/>
        <v>0</v>
      </c>
      <c r="K14" s="4">
        <f t="shared" si="9"/>
        <v>85</v>
      </c>
      <c r="L14" s="3">
        <f t="shared" si="6"/>
        <v>105</v>
      </c>
    </row>
    <row r="15" ht="12.75" customHeight="1">
      <c r="A15" s="1">
        <v>20.0</v>
      </c>
      <c r="B15" s="3">
        <v>85.0</v>
      </c>
      <c r="C15" s="3">
        <f t="shared" si="1"/>
        <v>105</v>
      </c>
      <c r="D15" s="3" t="b">
        <f t="shared" si="7"/>
        <v>0</v>
      </c>
      <c r="E15" s="4">
        <f t="shared" si="10"/>
        <v>85</v>
      </c>
      <c r="F15" s="4">
        <f t="shared" si="2"/>
        <v>105</v>
      </c>
      <c r="G15" s="3" t="b">
        <f t="shared" si="3"/>
        <v>0</v>
      </c>
      <c r="H15" s="4">
        <f t="shared" si="8"/>
        <v>85</v>
      </c>
      <c r="I15" s="4">
        <f t="shared" si="4"/>
        <v>105</v>
      </c>
      <c r="J15" s="3" t="b">
        <f t="shared" si="5"/>
        <v>0</v>
      </c>
      <c r="K15" s="4">
        <f t="shared" si="9"/>
        <v>85</v>
      </c>
      <c r="L15" s="3">
        <f t="shared" si="6"/>
        <v>105</v>
      </c>
    </row>
    <row r="16" ht="12.75" customHeight="1">
      <c r="A16" s="1">
        <v>25.0</v>
      </c>
      <c r="B16" s="3">
        <v>85.0</v>
      </c>
      <c r="C16" s="3">
        <f t="shared" si="1"/>
        <v>105</v>
      </c>
      <c r="D16" s="3" t="b">
        <f t="shared" si="7"/>
        <v>0</v>
      </c>
      <c r="E16" s="4">
        <f t="shared" si="10"/>
        <v>85</v>
      </c>
      <c r="F16" s="4">
        <f t="shared" si="2"/>
        <v>105</v>
      </c>
      <c r="G16" s="3" t="b">
        <f t="shared" si="3"/>
        <v>0</v>
      </c>
      <c r="H16" s="4">
        <f t="shared" si="8"/>
        <v>85</v>
      </c>
      <c r="I16" s="4">
        <f t="shared" si="4"/>
        <v>105</v>
      </c>
      <c r="J16" s="3" t="b">
        <f t="shared" si="5"/>
        <v>0</v>
      </c>
      <c r="K16" s="4">
        <f t="shared" si="9"/>
        <v>85</v>
      </c>
      <c r="L16" s="3">
        <f t="shared" si="6"/>
        <v>105</v>
      </c>
    </row>
    <row r="17" ht="12.75" customHeight="1">
      <c r="A17" s="1">
        <v>30.0</v>
      </c>
      <c r="B17" s="3">
        <v>85.0</v>
      </c>
      <c r="C17" s="3">
        <f t="shared" si="1"/>
        <v>105</v>
      </c>
      <c r="D17" s="3" t="b">
        <f t="shared" si="7"/>
        <v>0</v>
      </c>
      <c r="E17" s="4">
        <f t="shared" si="10"/>
        <v>85</v>
      </c>
      <c r="F17" s="4">
        <f t="shared" si="2"/>
        <v>105</v>
      </c>
      <c r="G17" s="3" t="b">
        <f t="shared" si="3"/>
        <v>0</v>
      </c>
      <c r="H17" s="4">
        <f t="shared" si="8"/>
        <v>85</v>
      </c>
      <c r="I17" s="4">
        <f t="shared" si="4"/>
        <v>105</v>
      </c>
      <c r="J17" s="3" t="b">
        <f t="shared" si="5"/>
        <v>0</v>
      </c>
      <c r="K17" s="4">
        <f t="shared" si="9"/>
        <v>85</v>
      </c>
      <c r="L17" s="3">
        <f t="shared" si="6"/>
        <v>105</v>
      </c>
    </row>
    <row r="18" ht="12.75" customHeight="1">
      <c r="A18" s="1">
        <v>35.0</v>
      </c>
      <c r="B18" s="1">
        <v>90.0</v>
      </c>
      <c r="C18" s="3">
        <f t="shared" si="1"/>
        <v>105</v>
      </c>
      <c r="D18" s="3" t="b">
        <f t="shared" si="7"/>
        <v>0</v>
      </c>
      <c r="E18" s="4">
        <f t="shared" si="10"/>
        <v>85.5</v>
      </c>
      <c r="F18" s="4">
        <f t="shared" si="2"/>
        <v>105.5</v>
      </c>
      <c r="G18" s="3" t="b">
        <f t="shared" si="3"/>
        <v>0</v>
      </c>
      <c r="H18" s="4">
        <f t="shared" si="8"/>
        <v>86</v>
      </c>
      <c r="I18" s="4">
        <f t="shared" si="4"/>
        <v>106</v>
      </c>
      <c r="J18" s="3" t="b">
        <f t="shared" si="5"/>
        <v>0</v>
      </c>
      <c r="K18" s="4">
        <f t="shared" si="9"/>
        <v>85.1</v>
      </c>
      <c r="L18" s="3">
        <f t="shared" si="6"/>
        <v>105</v>
      </c>
    </row>
    <row r="19" ht="12.75" customHeight="1">
      <c r="A19" s="1">
        <v>40.0</v>
      </c>
      <c r="B19" s="3">
        <v>95.0</v>
      </c>
      <c r="C19" s="3">
        <f t="shared" si="1"/>
        <v>105</v>
      </c>
      <c r="D19" s="3" t="b">
        <f t="shared" si="7"/>
        <v>0</v>
      </c>
      <c r="E19" s="4">
        <f t="shared" si="10"/>
        <v>86.45</v>
      </c>
      <c r="F19" s="4">
        <f t="shared" si="2"/>
        <v>106.45</v>
      </c>
      <c r="G19" s="3" t="b">
        <f t="shared" si="3"/>
        <v>0</v>
      </c>
      <c r="H19" s="4">
        <f t="shared" si="8"/>
        <v>87.8</v>
      </c>
      <c r="I19" s="4">
        <f t="shared" si="4"/>
        <v>107.8</v>
      </c>
      <c r="J19" s="3" t="b">
        <f t="shared" si="5"/>
        <v>0</v>
      </c>
      <c r="K19" s="4">
        <f t="shared" si="9"/>
        <v>85.298</v>
      </c>
      <c r="L19" s="3">
        <f t="shared" si="6"/>
        <v>105</v>
      </c>
    </row>
    <row r="20" ht="12.75" customHeight="1">
      <c r="A20" s="1">
        <v>45.0</v>
      </c>
      <c r="B20" s="1">
        <v>100.0</v>
      </c>
      <c r="C20" s="3">
        <f t="shared" si="1"/>
        <v>105</v>
      </c>
      <c r="D20" s="3" t="b">
        <f t="shared" si="7"/>
        <v>0</v>
      </c>
      <c r="E20" s="4">
        <f t="shared" si="10"/>
        <v>87.805</v>
      </c>
      <c r="F20" s="4">
        <f t="shared" si="2"/>
        <v>107.805</v>
      </c>
      <c r="G20" s="3" t="b">
        <f t="shared" si="3"/>
        <v>0</v>
      </c>
      <c r="H20" s="4">
        <f t="shared" si="8"/>
        <v>90.24</v>
      </c>
      <c r="I20" s="4">
        <f t="shared" si="4"/>
        <v>110.24</v>
      </c>
      <c r="J20" s="3" t="b">
        <f t="shared" si="5"/>
        <v>0</v>
      </c>
      <c r="K20" s="4">
        <f t="shared" si="9"/>
        <v>85.59204</v>
      </c>
      <c r="L20" s="3">
        <f t="shared" si="6"/>
        <v>105</v>
      </c>
    </row>
    <row r="21" ht="12.75" customHeight="1">
      <c r="A21" s="1">
        <v>50.0</v>
      </c>
      <c r="B21" s="3">
        <v>105.0</v>
      </c>
      <c r="C21" s="3">
        <f t="shared" si="1"/>
        <v>105</v>
      </c>
      <c r="D21" s="3" t="b">
        <f t="shared" si="7"/>
        <v>0</v>
      </c>
      <c r="E21" s="4">
        <f t="shared" si="10"/>
        <v>89.5245</v>
      </c>
      <c r="F21" s="4">
        <f t="shared" si="2"/>
        <v>109.5245</v>
      </c>
      <c r="G21" s="3" t="b">
        <f t="shared" si="3"/>
        <v>0</v>
      </c>
      <c r="H21" s="4">
        <f t="shared" si="8"/>
        <v>93.192</v>
      </c>
      <c r="I21" s="4">
        <f t="shared" si="4"/>
        <v>113.192</v>
      </c>
      <c r="J21" s="3" t="b">
        <f t="shared" si="5"/>
        <v>0</v>
      </c>
      <c r="K21" s="4">
        <f t="shared" si="9"/>
        <v>85.9801992</v>
      </c>
      <c r="L21" s="3">
        <f t="shared" si="6"/>
        <v>105</v>
      </c>
    </row>
    <row r="22" ht="12.75" customHeight="1">
      <c r="A22" s="1">
        <v>55.0</v>
      </c>
      <c r="B22" s="1">
        <v>110.0</v>
      </c>
      <c r="C22" s="3">
        <f t="shared" si="1"/>
        <v>105</v>
      </c>
      <c r="D22" s="3" t="b">
        <f t="shared" si="7"/>
        <v>1</v>
      </c>
      <c r="E22" s="4">
        <f t="shared" si="10"/>
        <v>91.57205</v>
      </c>
      <c r="F22" s="4">
        <f t="shared" si="2"/>
        <v>111.57205</v>
      </c>
      <c r="G22" s="3" t="b">
        <f t="shared" si="3"/>
        <v>0</v>
      </c>
      <c r="H22" s="4">
        <f t="shared" si="8"/>
        <v>96.5536</v>
      </c>
      <c r="I22" s="4">
        <f t="shared" si="4"/>
        <v>116.5536</v>
      </c>
      <c r="J22" s="3" t="b">
        <f t="shared" si="5"/>
        <v>0</v>
      </c>
      <c r="K22" s="4">
        <f t="shared" si="9"/>
        <v>86.46059522</v>
      </c>
      <c r="L22" s="3">
        <f t="shared" si="6"/>
        <v>105</v>
      </c>
    </row>
    <row r="23" ht="12.75" customHeight="1">
      <c r="A23" s="1">
        <v>60.0</v>
      </c>
      <c r="B23" s="3">
        <v>115.0</v>
      </c>
      <c r="C23" s="3">
        <f t="shared" si="1"/>
        <v>105</v>
      </c>
      <c r="D23" s="3" t="b">
        <f t="shared" si="7"/>
        <v>1</v>
      </c>
      <c r="E23" s="4">
        <f t="shared" si="10"/>
        <v>93.914845</v>
      </c>
      <c r="F23" s="4">
        <f t="shared" si="2"/>
        <v>113.914845</v>
      </c>
      <c r="G23" s="3" t="b">
        <f t="shared" si="3"/>
        <v>1</v>
      </c>
      <c r="H23" s="4">
        <f t="shared" si="8"/>
        <v>100.24288</v>
      </c>
      <c r="I23" s="4">
        <f t="shared" si="4"/>
        <v>120.24288</v>
      </c>
      <c r="J23" s="3" t="b">
        <f t="shared" si="5"/>
        <v>0</v>
      </c>
      <c r="K23" s="4">
        <f t="shared" si="9"/>
        <v>87.03138331</v>
      </c>
      <c r="L23" s="3">
        <f t="shared" si="6"/>
        <v>105</v>
      </c>
    </row>
    <row r="24" ht="12.75" customHeight="1">
      <c r="A24" s="1">
        <v>65.0</v>
      </c>
      <c r="B24" s="1">
        <v>120.0</v>
      </c>
      <c r="C24" s="3">
        <f t="shared" si="1"/>
        <v>105</v>
      </c>
      <c r="D24" s="3" t="b">
        <f t="shared" si="7"/>
        <v>1</v>
      </c>
      <c r="E24" s="4">
        <f t="shared" si="10"/>
        <v>96.5233605</v>
      </c>
      <c r="F24" s="4">
        <f t="shared" si="2"/>
        <v>116.5233605</v>
      </c>
      <c r="G24" s="3" t="b">
        <f t="shared" si="3"/>
        <v>1</v>
      </c>
      <c r="H24" s="4">
        <f t="shared" si="8"/>
        <v>104.194304</v>
      </c>
      <c r="I24" s="4">
        <f t="shared" si="4"/>
        <v>124.194304</v>
      </c>
      <c r="J24" s="3" t="b">
        <f t="shared" si="5"/>
        <v>0</v>
      </c>
      <c r="K24" s="4">
        <f t="shared" si="9"/>
        <v>87.69075565</v>
      </c>
      <c r="L24" s="3">
        <f t="shared" si="6"/>
        <v>105</v>
      </c>
    </row>
    <row r="25" ht="12.75" customHeight="1">
      <c r="A25" s="1">
        <v>70.0</v>
      </c>
      <c r="B25" s="3">
        <v>125.0</v>
      </c>
      <c r="C25" s="3">
        <f t="shared" si="1"/>
        <v>105</v>
      </c>
      <c r="D25" s="3" t="b">
        <f t="shared" si="7"/>
        <v>1</v>
      </c>
      <c r="E25" s="4">
        <f t="shared" si="10"/>
        <v>99.37102445</v>
      </c>
      <c r="F25" s="4">
        <f t="shared" si="2"/>
        <v>119.3710245</v>
      </c>
      <c r="G25" s="3" t="b">
        <f t="shared" si="3"/>
        <v>1</v>
      </c>
      <c r="H25" s="4">
        <f t="shared" si="8"/>
        <v>108.3554432</v>
      </c>
      <c r="I25" s="4">
        <f t="shared" si="4"/>
        <v>128.3554432</v>
      </c>
      <c r="J25" s="3" t="b">
        <f t="shared" si="5"/>
        <v>0</v>
      </c>
      <c r="K25" s="4">
        <f t="shared" si="9"/>
        <v>88.43694053</v>
      </c>
      <c r="L25" s="3">
        <f t="shared" si="6"/>
        <v>105</v>
      </c>
    </row>
    <row r="26" ht="12.75" customHeight="1">
      <c r="A26" s="1">
        <v>75.0</v>
      </c>
      <c r="B26" s="3">
        <v>125.0</v>
      </c>
      <c r="C26" s="3">
        <f t="shared" si="1"/>
        <v>105</v>
      </c>
      <c r="D26" s="3" t="b">
        <f t="shared" si="7"/>
        <v>1</v>
      </c>
      <c r="E26" s="4">
        <f t="shared" si="10"/>
        <v>101.933922</v>
      </c>
      <c r="F26" s="4">
        <f t="shared" si="2"/>
        <v>121.933922</v>
      </c>
      <c r="G26" s="3" t="b">
        <f t="shared" si="3"/>
        <v>1</v>
      </c>
      <c r="H26" s="4">
        <f t="shared" si="8"/>
        <v>111.6843546</v>
      </c>
      <c r="I26" s="4">
        <f t="shared" si="4"/>
        <v>131.6843546</v>
      </c>
      <c r="J26" s="3" t="b">
        <f t="shared" si="5"/>
        <v>0</v>
      </c>
      <c r="K26" s="4">
        <f t="shared" si="9"/>
        <v>89.16820172</v>
      </c>
      <c r="L26" s="3">
        <f t="shared" si="6"/>
        <v>105</v>
      </c>
    </row>
    <row r="27" ht="12.75" customHeight="1">
      <c r="A27" s="1">
        <v>80.0</v>
      </c>
      <c r="B27" s="3">
        <v>125.0</v>
      </c>
      <c r="C27" s="3">
        <f t="shared" si="1"/>
        <v>105</v>
      </c>
      <c r="D27" s="3" t="b">
        <f t="shared" si="7"/>
        <v>1</v>
      </c>
      <c r="E27" s="4">
        <f t="shared" si="10"/>
        <v>104.2405298</v>
      </c>
      <c r="F27" s="4">
        <f t="shared" si="2"/>
        <v>124.2405298</v>
      </c>
      <c r="G27" s="3" t="b">
        <f t="shared" si="3"/>
        <v>1</v>
      </c>
      <c r="H27" s="4">
        <f t="shared" si="8"/>
        <v>114.3474836</v>
      </c>
      <c r="I27" s="4">
        <f t="shared" si="4"/>
        <v>134.3474836</v>
      </c>
      <c r="J27" s="3" t="b">
        <f t="shared" si="5"/>
        <v>0</v>
      </c>
      <c r="K27" s="4">
        <f t="shared" si="9"/>
        <v>89.88483769</v>
      </c>
      <c r="L27" s="3">
        <f t="shared" si="6"/>
        <v>105</v>
      </c>
    </row>
    <row r="28" ht="12.75" customHeight="1">
      <c r="A28" s="1">
        <v>85.0</v>
      </c>
      <c r="B28" s="3">
        <v>125.0</v>
      </c>
      <c r="C28" s="3">
        <f t="shared" si="1"/>
        <v>105</v>
      </c>
      <c r="D28" s="3" t="b">
        <f t="shared" si="7"/>
        <v>1</v>
      </c>
      <c r="E28" s="4">
        <f t="shared" si="10"/>
        <v>106.3164768</v>
      </c>
      <c r="F28" s="4">
        <f t="shared" si="2"/>
        <v>126.3164768</v>
      </c>
      <c r="G28" s="3" t="b">
        <f t="shared" si="3"/>
        <v>0</v>
      </c>
      <c r="H28" s="4">
        <f t="shared" si="8"/>
        <v>116.4779869</v>
      </c>
      <c r="I28" s="4">
        <f t="shared" si="4"/>
        <v>136.4779869</v>
      </c>
      <c r="J28" s="3" t="b">
        <f t="shared" si="5"/>
        <v>0</v>
      </c>
      <c r="K28" s="4">
        <f t="shared" si="9"/>
        <v>90.58714093</v>
      </c>
      <c r="L28" s="3">
        <f t="shared" si="6"/>
        <v>105</v>
      </c>
    </row>
    <row r="29" ht="12.75" customHeight="1">
      <c r="A29" s="1">
        <v>90.0</v>
      </c>
      <c r="B29" s="3">
        <v>125.0</v>
      </c>
      <c r="C29" s="3">
        <f t="shared" si="1"/>
        <v>105</v>
      </c>
      <c r="D29" s="3" t="b">
        <f t="shared" si="7"/>
        <v>1</v>
      </c>
      <c r="E29" s="4">
        <f t="shared" si="10"/>
        <v>108.1848291</v>
      </c>
      <c r="F29" s="4">
        <f t="shared" si="2"/>
        <v>128.1848291</v>
      </c>
      <c r="G29" s="3" t="b">
        <f t="shared" si="3"/>
        <v>0</v>
      </c>
      <c r="H29" s="4">
        <f t="shared" si="8"/>
        <v>118.1823895</v>
      </c>
      <c r="I29" s="4">
        <f t="shared" si="4"/>
        <v>138.1823895</v>
      </c>
      <c r="J29" s="3" t="b">
        <f t="shared" si="5"/>
        <v>0</v>
      </c>
      <c r="K29" s="4">
        <f t="shared" si="9"/>
        <v>91.27539812</v>
      </c>
      <c r="L29" s="3">
        <f t="shared" si="6"/>
        <v>105</v>
      </c>
    </row>
    <row r="30" ht="12.75" customHeight="1">
      <c r="A30" s="1">
        <v>95.0</v>
      </c>
      <c r="B30" s="3">
        <v>125.0</v>
      </c>
      <c r="C30" s="3">
        <f t="shared" si="1"/>
        <v>105</v>
      </c>
      <c r="D30" s="3" t="b">
        <f t="shared" si="7"/>
        <v>1</v>
      </c>
      <c r="E30" s="4">
        <f t="shared" si="10"/>
        <v>109.8663462</v>
      </c>
      <c r="F30" s="4">
        <f t="shared" si="2"/>
        <v>129.8663462</v>
      </c>
      <c r="G30" s="3" t="b">
        <f t="shared" si="3"/>
        <v>0</v>
      </c>
      <c r="H30" s="4">
        <f t="shared" si="8"/>
        <v>119.5459116</v>
      </c>
      <c r="I30" s="4">
        <f t="shared" si="4"/>
        <v>139.5459116</v>
      </c>
      <c r="J30" s="3" t="b">
        <f t="shared" si="5"/>
        <v>0</v>
      </c>
      <c r="K30" s="4">
        <f t="shared" si="9"/>
        <v>91.94989015</v>
      </c>
      <c r="L30" s="3">
        <f t="shared" si="6"/>
        <v>105</v>
      </c>
    </row>
    <row r="31" ht="12.75" customHeight="1">
      <c r="A31" s="1">
        <v>100.0</v>
      </c>
      <c r="B31" s="3">
        <v>125.0</v>
      </c>
      <c r="C31" s="3">
        <f t="shared" si="1"/>
        <v>105</v>
      </c>
      <c r="D31" s="3" t="b">
        <f t="shared" si="7"/>
        <v>1</v>
      </c>
      <c r="E31" s="4">
        <f t="shared" si="10"/>
        <v>111.3797116</v>
      </c>
      <c r="F31" s="4">
        <f t="shared" si="2"/>
        <v>131.3797116</v>
      </c>
      <c r="G31" s="3" t="b">
        <f t="shared" si="3"/>
        <v>0</v>
      </c>
      <c r="H31" s="4">
        <f t="shared" si="8"/>
        <v>120.6367293</v>
      </c>
      <c r="I31" s="4">
        <f t="shared" si="4"/>
        <v>140.6367293</v>
      </c>
      <c r="J31" s="3" t="b">
        <f t="shared" si="5"/>
        <v>0</v>
      </c>
      <c r="K31" s="4">
        <f t="shared" si="9"/>
        <v>92.61089235</v>
      </c>
      <c r="L31" s="3">
        <f t="shared" si="6"/>
        <v>105</v>
      </c>
    </row>
    <row r="32" ht="12.75" customHeight="1">
      <c r="A32" s="1">
        <v>105.0</v>
      </c>
      <c r="B32" s="3">
        <v>125.0</v>
      </c>
      <c r="C32" s="3">
        <f t="shared" si="1"/>
        <v>105</v>
      </c>
      <c r="D32" s="3" t="b">
        <f t="shared" si="7"/>
        <v>1</v>
      </c>
      <c r="E32" s="4">
        <f t="shared" si="10"/>
        <v>112.7417404</v>
      </c>
      <c r="F32" s="4">
        <f t="shared" si="2"/>
        <v>132.7417404</v>
      </c>
      <c r="G32" s="3" t="b">
        <f t="shared" si="3"/>
        <v>0</v>
      </c>
      <c r="H32" s="4">
        <f t="shared" si="8"/>
        <v>121.5093834</v>
      </c>
      <c r="I32" s="4">
        <f t="shared" si="4"/>
        <v>141.5093834</v>
      </c>
      <c r="J32" s="3" t="b">
        <f t="shared" si="5"/>
        <v>0</v>
      </c>
      <c r="K32" s="4">
        <f t="shared" si="9"/>
        <v>93.2586745</v>
      </c>
      <c r="L32" s="3">
        <f t="shared" si="6"/>
        <v>105</v>
      </c>
    </row>
    <row r="33" ht="12.75" customHeight="1">
      <c r="A33" s="1">
        <v>110.0</v>
      </c>
      <c r="B33" s="3">
        <v>125.0</v>
      </c>
      <c r="C33" s="3">
        <f t="shared" si="1"/>
        <v>105</v>
      </c>
      <c r="D33" s="3" t="b">
        <f t="shared" si="7"/>
        <v>1</v>
      </c>
      <c r="E33" s="4">
        <f t="shared" si="10"/>
        <v>113.9675664</v>
      </c>
      <c r="F33" s="4">
        <f t="shared" si="2"/>
        <v>133.9675664</v>
      </c>
      <c r="G33" s="3" t="b">
        <f t="shared" si="3"/>
        <v>0</v>
      </c>
      <c r="H33" s="4">
        <f t="shared" si="8"/>
        <v>122.2075068</v>
      </c>
      <c r="I33" s="4">
        <f t="shared" si="4"/>
        <v>142.2075068</v>
      </c>
      <c r="J33" s="3" t="b">
        <f t="shared" si="5"/>
        <v>0</v>
      </c>
      <c r="K33" s="4">
        <f t="shared" si="9"/>
        <v>93.89350101</v>
      </c>
      <c r="L33" s="3">
        <f t="shared" si="6"/>
        <v>105</v>
      </c>
    </row>
    <row r="34" ht="12.75" customHeight="1">
      <c r="A34" s="1">
        <v>115.0</v>
      </c>
      <c r="B34" s="3">
        <v>125.0</v>
      </c>
      <c r="C34" s="3">
        <f t="shared" si="1"/>
        <v>105</v>
      </c>
      <c r="D34" s="3" t="b">
        <f t="shared" si="7"/>
        <v>1</v>
      </c>
      <c r="E34" s="4">
        <f t="shared" si="10"/>
        <v>115.0708098</v>
      </c>
      <c r="F34" s="4">
        <f t="shared" si="2"/>
        <v>135.0708098</v>
      </c>
      <c r="G34" s="3" t="b">
        <f t="shared" si="3"/>
        <v>0</v>
      </c>
      <c r="H34" s="4">
        <f t="shared" si="8"/>
        <v>122.7660054</v>
      </c>
      <c r="I34" s="4">
        <f t="shared" si="4"/>
        <v>142.7660054</v>
      </c>
      <c r="J34" s="3" t="b">
        <f t="shared" si="5"/>
        <v>0</v>
      </c>
      <c r="K34" s="4">
        <f t="shared" si="9"/>
        <v>94.51563099</v>
      </c>
      <c r="L34" s="3">
        <f t="shared" si="6"/>
        <v>105</v>
      </c>
    </row>
    <row r="35" ht="12.75" customHeight="1">
      <c r="A35" s="1">
        <v>120.0</v>
      </c>
      <c r="B35" s="3">
        <v>125.0</v>
      </c>
      <c r="C35" s="3">
        <f t="shared" si="1"/>
        <v>105</v>
      </c>
      <c r="D35" s="3" t="b">
        <f t="shared" si="7"/>
        <v>1</v>
      </c>
      <c r="E35" s="4">
        <f t="shared" si="10"/>
        <v>116.0637288</v>
      </c>
      <c r="F35" s="4">
        <f t="shared" si="2"/>
        <v>136.0637288</v>
      </c>
      <c r="G35" s="3" t="b">
        <f t="shared" si="3"/>
        <v>0</v>
      </c>
      <c r="H35" s="4">
        <f t="shared" si="8"/>
        <v>123.2128043</v>
      </c>
      <c r="I35" s="4">
        <f t="shared" si="4"/>
        <v>143.2128043</v>
      </c>
      <c r="J35" s="3" t="b">
        <f t="shared" si="5"/>
        <v>0</v>
      </c>
      <c r="K35" s="4">
        <f t="shared" si="9"/>
        <v>95.12531837</v>
      </c>
      <c r="L35" s="3">
        <f t="shared" si="6"/>
        <v>105</v>
      </c>
    </row>
    <row r="36" ht="12.75" customHeight="1">
      <c r="A36" s="1">
        <v>125.0</v>
      </c>
      <c r="B36" s="3">
        <v>125.0</v>
      </c>
      <c r="C36" s="3">
        <f t="shared" si="1"/>
        <v>105</v>
      </c>
      <c r="D36" s="3" t="b">
        <f t="shared" si="7"/>
        <v>1</v>
      </c>
      <c r="E36" s="4">
        <f t="shared" si="10"/>
        <v>116.9573559</v>
      </c>
      <c r="F36" s="4">
        <f t="shared" si="2"/>
        <v>136.9573559</v>
      </c>
      <c r="G36" s="3" t="b">
        <f t="shared" si="3"/>
        <v>0</v>
      </c>
      <c r="H36" s="4">
        <f t="shared" si="8"/>
        <v>123.5702435</v>
      </c>
      <c r="I36" s="4">
        <f t="shared" si="4"/>
        <v>143.5702435</v>
      </c>
      <c r="J36" s="3" t="b">
        <f t="shared" si="5"/>
        <v>0</v>
      </c>
      <c r="K36" s="4">
        <f t="shared" si="9"/>
        <v>95.72281201</v>
      </c>
      <c r="L36" s="3">
        <f t="shared" si="6"/>
        <v>105</v>
      </c>
    </row>
    <row r="37" ht="12.75" customHeight="1">
      <c r="A37" s="1">
        <v>130.0</v>
      </c>
      <c r="B37" s="3">
        <v>125.0</v>
      </c>
      <c r="C37" s="3">
        <f t="shared" si="1"/>
        <v>105</v>
      </c>
      <c r="D37" s="3" t="b">
        <f t="shared" si="7"/>
        <v>1</v>
      </c>
      <c r="E37" s="4">
        <f t="shared" si="10"/>
        <v>117.7616203</v>
      </c>
      <c r="F37" s="4">
        <f t="shared" si="2"/>
        <v>137.7616203</v>
      </c>
      <c r="G37" s="3" t="b">
        <f t="shared" si="3"/>
        <v>0</v>
      </c>
      <c r="H37" s="4">
        <f t="shared" si="8"/>
        <v>123.8561948</v>
      </c>
      <c r="I37" s="4">
        <f t="shared" si="4"/>
        <v>143.8561948</v>
      </c>
      <c r="J37" s="3" t="b">
        <f t="shared" si="5"/>
        <v>0</v>
      </c>
      <c r="K37" s="4">
        <f t="shared" si="9"/>
        <v>96.30835576</v>
      </c>
      <c r="L37" s="3">
        <f t="shared" si="6"/>
        <v>105</v>
      </c>
    </row>
    <row r="38" ht="12.75" customHeight="1">
      <c r="A38" s="1">
        <v>135.0</v>
      </c>
      <c r="B38" s="3">
        <v>125.0</v>
      </c>
      <c r="C38" s="3">
        <f t="shared" si="1"/>
        <v>105</v>
      </c>
      <c r="D38" s="3" t="b">
        <f t="shared" si="7"/>
        <v>1</v>
      </c>
      <c r="E38" s="4">
        <f t="shared" si="10"/>
        <v>118.4854583</v>
      </c>
      <c r="F38" s="4">
        <f t="shared" si="2"/>
        <v>138.4854583</v>
      </c>
      <c r="G38" s="3" t="b">
        <f t="shared" si="3"/>
        <v>0</v>
      </c>
      <c r="H38" s="4">
        <f t="shared" si="8"/>
        <v>124.0849558</v>
      </c>
      <c r="I38" s="4">
        <f t="shared" si="4"/>
        <v>144.0849558</v>
      </c>
      <c r="J38" s="3" t="b">
        <f t="shared" si="5"/>
        <v>0</v>
      </c>
      <c r="K38" s="4">
        <f t="shared" si="9"/>
        <v>96.88218865</v>
      </c>
      <c r="L38" s="3">
        <f t="shared" si="6"/>
        <v>105</v>
      </c>
    </row>
    <row r="39" ht="12.75" customHeight="1">
      <c r="A39" s="1">
        <v>140.0</v>
      </c>
      <c r="B39" s="3">
        <v>125.0</v>
      </c>
      <c r="C39" s="3">
        <f t="shared" si="1"/>
        <v>105</v>
      </c>
      <c r="D39" s="3" t="b">
        <f t="shared" si="7"/>
        <v>1</v>
      </c>
      <c r="E39" s="4">
        <f t="shared" si="10"/>
        <v>119.1369125</v>
      </c>
      <c r="F39" s="4">
        <f t="shared" si="2"/>
        <v>139.1369125</v>
      </c>
      <c r="G39" s="3" t="b">
        <f t="shared" si="3"/>
        <v>0</v>
      </c>
      <c r="H39" s="4">
        <f t="shared" si="8"/>
        <v>124.2679647</v>
      </c>
      <c r="I39" s="4">
        <f t="shared" si="4"/>
        <v>144.2679647</v>
      </c>
      <c r="J39" s="3" t="b">
        <f t="shared" si="5"/>
        <v>0</v>
      </c>
      <c r="K39" s="4">
        <f t="shared" si="9"/>
        <v>97.44454488</v>
      </c>
      <c r="L39" s="3">
        <f t="shared" si="6"/>
        <v>105</v>
      </c>
    </row>
    <row r="40" ht="12.75" customHeight="1">
      <c r="A40" s="1">
        <v>145.0</v>
      </c>
      <c r="B40" s="3">
        <v>125.0</v>
      </c>
      <c r="C40" s="3">
        <f t="shared" si="1"/>
        <v>105</v>
      </c>
      <c r="D40" s="3" t="b">
        <f t="shared" si="7"/>
        <v>1</v>
      </c>
      <c r="E40" s="4">
        <f t="shared" si="10"/>
        <v>119.7232212</v>
      </c>
      <c r="F40" s="4">
        <f t="shared" si="2"/>
        <v>139.7232212</v>
      </c>
      <c r="G40" s="3" t="b">
        <f t="shared" si="3"/>
        <v>0</v>
      </c>
      <c r="H40" s="4">
        <f t="shared" si="8"/>
        <v>124.4143717</v>
      </c>
      <c r="I40" s="4">
        <f t="shared" si="4"/>
        <v>144.4143717</v>
      </c>
      <c r="J40" s="3" t="b">
        <f t="shared" si="5"/>
        <v>0</v>
      </c>
      <c r="K40" s="4">
        <f t="shared" si="9"/>
        <v>97.99565398</v>
      </c>
      <c r="L40" s="3">
        <f t="shared" si="6"/>
        <v>105</v>
      </c>
    </row>
    <row r="41" ht="12.75" customHeight="1">
      <c r="A41" s="1">
        <v>150.0</v>
      </c>
      <c r="B41" s="3">
        <v>125.0</v>
      </c>
      <c r="C41" s="3">
        <f t="shared" si="1"/>
        <v>105</v>
      </c>
      <c r="D41" s="3" t="b">
        <f t="shared" si="7"/>
        <v>1</v>
      </c>
      <c r="E41" s="4">
        <f t="shared" si="10"/>
        <v>120.2508991</v>
      </c>
      <c r="F41" s="4">
        <f t="shared" si="2"/>
        <v>140.2508991</v>
      </c>
      <c r="G41" s="3" t="b">
        <f t="shared" si="3"/>
        <v>0</v>
      </c>
      <c r="H41" s="4">
        <f t="shared" si="8"/>
        <v>124.5314974</v>
      </c>
      <c r="I41" s="4">
        <f t="shared" si="4"/>
        <v>144.5314974</v>
      </c>
      <c r="J41" s="3" t="b">
        <f t="shared" si="5"/>
        <v>0</v>
      </c>
      <c r="K41" s="4">
        <f t="shared" si="9"/>
        <v>98.5357409</v>
      </c>
      <c r="L41" s="3">
        <f t="shared" si="6"/>
        <v>105</v>
      </c>
    </row>
    <row r="42" ht="12.75" customHeight="1">
      <c r="A42" s="1">
        <v>155.0</v>
      </c>
      <c r="B42" s="3">
        <v>125.0</v>
      </c>
      <c r="C42" s="3">
        <f t="shared" si="1"/>
        <v>105</v>
      </c>
      <c r="D42" s="3" t="b">
        <f t="shared" si="7"/>
        <v>1</v>
      </c>
      <c r="E42" s="4">
        <f t="shared" si="10"/>
        <v>120.7258092</v>
      </c>
      <c r="F42" s="4">
        <f t="shared" si="2"/>
        <v>140.7258092</v>
      </c>
      <c r="G42" s="3" t="b">
        <f t="shared" si="3"/>
        <v>0</v>
      </c>
      <c r="H42" s="4">
        <f t="shared" si="8"/>
        <v>124.6251979</v>
      </c>
      <c r="I42" s="4">
        <f t="shared" si="4"/>
        <v>144.6251979</v>
      </c>
      <c r="J42" s="3" t="b">
        <f t="shared" si="5"/>
        <v>0</v>
      </c>
      <c r="K42" s="4">
        <f t="shared" si="9"/>
        <v>99.06502608</v>
      </c>
      <c r="L42" s="3">
        <f t="shared" si="6"/>
        <v>105</v>
      </c>
    </row>
    <row r="43" ht="12.75" customHeight="1">
      <c r="A43" s="1">
        <v>160.0</v>
      </c>
      <c r="B43" s="3">
        <v>125.0</v>
      </c>
      <c r="C43" s="3">
        <f t="shared" si="1"/>
        <v>105</v>
      </c>
      <c r="D43" s="3" t="b">
        <f t="shared" si="7"/>
        <v>1</v>
      </c>
      <c r="E43" s="4">
        <f t="shared" si="10"/>
        <v>121.1532283</v>
      </c>
      <c r="F43" s="4">
        <f t="shared" si="2"/>
        <v>141.1532283</v>
      </c>
      <c r="G43" s="3" t="b">
        <f t="shared" si="3"/>
        <v>0</v>
      </c>
      <c r="H43" s="4">
        <f t="shared" si="8"/>
        <v>124.7001583</v>
      </c>
      <c r="I43" s="4">
        <f t="shared" si="4"/>
        <v>144.7001583</v>
      </c>
      <c r="J43" s="3" t="b">
        <f t="shared" si="5"/>
        <v>0</v>
      </c>
      <c r="K43" s="4">
        <f t="shared" si="9"/>
        <v>99.58372556</v>
      </c>
      <c r="L43" s="3">
        <f t="shared" si="6"/>
        <v>105</v>
      </c>
    </row>
    <row r="44" ht="12.75" customHeight="1">
      <c r="A44" s="1">
        <v>165.0</v>
      </c>
      <c r="B44" s="3">
        <v>125.0</v>
      </c>
      <c r="C44" s="3">
        <f t="shared" si="1"/>
        <v>105</v>
      </c>
      <c r="D44" s="3" t="b">
        <f t="shared" si="7"/>
        <v>1</v>
      </c>
      <c r="E44" s="4">
        <f t="shared" si="10"/>
        <v>121.5379054</v>
      </c>
      <c r="F44" s="4">
        <f t="shared" si="2"/>
        <v>141.5379054</v>
      </c>
      <c r="G44" s="3" t="b">
        <f t="shared" si="3"/>
        <v>0</v>
      </c>
      <c r="H44" s="4">
        <f t="shared" si="8"/>
        <v>124.7601267</v>
      </c>
      <c r="I44" s="4">
        <f t="shared" si="4"/>
        <v>144.7601267</v>
      </c>
      <c r="J44" s="3" t="b">
        <f t="shared" si="5"/>
        <v>0</v>
      </c>
      <c r="K44" s="4">
        <f t="shared" si="9"/>
        <v>100.092051</v>
      </c>
      <c r="L44" s="3">
        <f t="shared" si="6"/>
        <v>105</v>
      </c>
    </row>
    <row r="45" ht="12.75" customHeight="1">
      <c r="A45" s="1">
        <v>170.0</v>
      </c>
      <c r="B45" s="3">
        <v>125.0</v>
      </c>
      <c r="C45" s="3">
        <f t="shared" si="1"/>
        <v>105</v>
      </c>
      <c r="D45" s="3" t="b">
        <f t="shared" si="7"/>
        <v>1</v>
      </c>
      <c r="E45" s="4">
        <f t="shared" si="10"/>
        <v>121.8841149</v>
      </c>
      <c r="F45" s="4">
        <f t="shared" si="2"/>
        <v>141.8841149</v>
      </c>
      <c r="G45" s="3" t="b">
        <f t="shared" si="3"/>
        <v>0</v>
      </c>
      <c r="H45" s="4">
        <f t="shared" si="8"/>
        <v>124.8081013</v>
      </c>
      <c r="I45" s="4">
        <f t="shared" si="4"/>
        <v>144.8081013</v>
      </c>
      <c r="J45" s="3" t="b">
        <f t="shared" si="5"/>
        <v>0</v>
      </c>
      <c r="K45" s="4">
        <f t="shared" si="9"/>
        <v>100.59021</v>
      </c>
      <c r="L45" s="3">
        <f t="shared" si="6"/>
        <v>105</v>
      </c>
    </row>
    <row r="46" ht="12.75" customHeight="1">
      <c r="A46" s="1">
        <v>175.0</v>
      </c>
      <c r="B46" s="1">
        <v>115.0</v>
      </c>
      <c r="C46" s="3">
        <f t="shared" si="1"/>
        <v>105</v>
      </c>
      <c r="D46" s="3" t="b">
        <f t="shared" si="7"/>
        <v>1</v>
      </c>
      <c r="E46" s="4">
        <f t="shared" si="10"/>
        <v>121.1957034</v>
      </c>
      <c r="F46" s="4">
        <f t="shared" si="2"/>
        <v>141.1957034</v>
      </c>
      <c r="G46" s="3" t="b">
        <f t="shared" si="3"/>
        <v>0</v>
      </c>
      <c r="H46" s="4">
        <f t="shared" si="8"/>
        <v>122.8464811</v>
      </c>
      <c r="I46" s="4">
        <f t="shared" si="4"/>
        <v>142.8464811</v>
      </c>
      <c r="J46" s="3" t="b">
        <f t="shared" si="5"/>
        <v>0</v>
      </c>
      <c r="K46" s="4">
        <f t="shared" si="9"/>
        <v>100.8784058</v>
      </c>
      <c r="L46" s="3">
        <f t="shared" si="6"/>
        <v>105</v>
      </c>
    </row>
    <row r="47" ht="12.75" customHeight="1">
      <c r="A47" s="1">
        <v>180.0</v>
      </c>
      <c r="B47" s="1">
        <v>105.0</v>
      </c>
      <c r="C47" s="3">
        <f t="shared" si="1"/>
        <v>105</v>
      </c>
      <c r="D47" s="3" t="b">
        <f t="shared" si="7"/>
        <v>0</v>
      </c>
      <c r="E47" s="4">
        <f t="shared" si="10"/>
        <v>119.5761331</v>
      </c>
      <c r="F47" s="4">
        <f t="shared" si="2"/>
        <v>139.5761331</v>
      </c>
      <c r="G47" s="3" t="b">
        <f t="shared" si="3"/>
        <v>0</v>
      </c>
      <c r="H47" s="4">
        <f t="shared" si="8"/>
        <v>119.2771848</v>
      </c>
      <c r="I47" s="4">
        <f t="shared" si="4"/>
        <v>139.2771848</v>
      </c>
      <c r="J47" s="3" t="b">
        <f t="shared" si="5"/>
        <v>0</v>
      </c>
      <c r="K47" s="4">
        <f t="shared" si="9"/>
        <v>100.9608377</v>
      </c>
      <c r="L47" s="3">
        <f t="shared" si="6"/>
        <v>105</v>
      </c>
    </row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9" max="9" width="10.75"/>
    <col customWidth="1" min="10" max="10" width="10.38"/>
    <col customWidth="1" min="11" max="11" width="11.38"/>
    <col customWidth="1" min="12" max="12" width="46.25"/>
  </cols>
  <sheetData>
    <row r="1">
      <c r="A1" s="5" t="s">
        <v>14</v>
      </c>
      <c r="I1" s="6" t="s">
        <v>15</v>
      </c>
      <c r="J1" s="7"/>
      <c r="K1" s="8"/>
    </row>
    <row r="2">
      <c r="I2" s="9" t="s">
        <v>16</v>
      </c>
      <c r="J2" s="9" t="s">
        <v>17</v>
      </c>
      <c r="K2" s="9" t="s">
        <v>18</v>
      </c>
    </row>
    <row r="3">
      <c r="A3" s="10" t="s">
        <v>19</v>
      </c>
      <c r="B3" s="10" t="s">
        <v>20</v>
      </c>
      <c r="C3" s="10" t="s">
        <v>21</v>
      </c>
      <c r="D3" s="10" t="s">
        <v>22</v>
      </c>
      <c r="E3" s="10" t="s">
        <v>23</v>
      </c>
      <c r="F3" s="10" t="s">
        <v>24</v>
      </c>
      <c r="G3" s="10" t="s">
        <v>25</v>
      </c>
      <c r="H3" s="10" t="s">
        <v>26</v>
      </c>
      <c r="I3" s="10" t="s">
        <v>27</v>
      </c>
      <c r="J3" s="10" t="s">
        <v>27</v>
      </c>
      <c r="K3" s="10" t="s">
        <v>27</v>
      </c>
      <c r="L3" s="10" t="s">
        <v>28</v>
      </c>
    </row>
    <row r="4">
      <c r="A4" s="10">
        <v>119.0</v>
      </c>
      <c r="B4" s="10">
        <v>39.0</v>
      </c>
      <c r="C4" s="10">
        <v>85.0</v>
      </c>
      <c r="D4" s="10">
        <v>130.0</v>
      </c>
      <c r="E4" s="10">
        <v>40.0</v>
      </c>
      <c r="F4" s="11">
        <f>D4-C4</f>
        <v>45</v>
      </c>
      <c r="G4" s="12">
        <f t="shared" ref="G4:G5" si="1">if(E4&gt;0,(D4-C4)/E4," ")</f>
        <v>1.125</v>
      </c>
      <c r="H4" s="10" t="s">
        <v>29</v>
      </c>
      <c r="I4" s="10" t="s">
        <v>29</v>
      </c>
      <c r="J4" s="10" t="s">
        <v>29</v>
      </c>
      <c r="K4" s="10" t="s">
        <v>29</v>
      </c>
      <c r="L4" s="10" t="s">
        <v>30</v>
      </c>
    </row>
    <row r="5" hidden="1">
      <c r="A5" s="10">
        <v>5486.0</v>
      </c>
      <c r="B5" s="10">
        <v>39.0</v>
      </c>
      <c r="C5" s="13"/>
      <c r="D5" s="13"/>
      <c r="E5" s="13"/>
      <c r="F5" s="12"/>
      <c r="G5" s="12" t="str">
        <f t="shared" si="1"/>
        <v> </v>
      </c>
      <c r="H5" s="10" t="s">
        <v>31</v>
      </c>
      <c r="I5" s="10"/>
      <c r="J5" s="10"/>
      <c r="K5" s="10"/>
      <c r="L5" s="10" t="s">
        <v>32</v>
      </c>
    </row>
    <row r="6">
      <c r="A6" s="10">
        <v>5254.0</v>
      </c>
      <c r="B6" s="10">
        <v>39.0</v>
      </c>
      <c r="C6" s="13"/>
      <c r="D6" s="13"/>
      <c r="E6" s="13"/>
      <c r="F6" s="11">
        <f t="shared" ref="F6:F10" si="2">D6-C6</f>
        <v>0</v>
      </c>
      <c r="G6" s="12">
        <v>0.0</v>
      </c>
      <c r="H6" s="10" t="s">
        <v>29</v>
      </c>
      <c r="I6" s="10" t="s">
        <v>31</v>
      </c>
      <c r="J6" s="10" t="s">
        <v>31</v>
      </c>
      <c r="K6" s="10" t="s">
        <v>31</v>
      </c>
      <c r="L6" s="10" t="s">
        <v>33</v>
      </c>
    </row>
    <row r="7">
      <c r="A7" s="10">
        <v>5483.0</v>
      </c>
      <c r="B7" s="10">
        <v>39.0</v>
      </c>
      <c r="C7" s="10">
        <v>70.0</v>
      </c>
      <c r="D7" s="10">
        <v>125.0</v>
      </c>
      <c r="E7" s="10">
        <v>20.0</v>
      </c>
      <c r="F7" s="11">
        <f t="shared" si="2"/>
        <v>55</v>
      </c>
      <c r="G7" s="12">
        <f t="shared" ref="G7:G12" si="3">if(E7&gt;0,(D7-C7)/E7," ")</f>
        <v>2.75</v>
      </c>
      <c r="H7" s="10" t="s">
        <v>29</v>
      </c>
      <c r="I7" s="10" t="s">
        <v>29</v>
      </c>
      <c r="J7" s="10" t="s">
        <v>29</v>
      </c>
      <c r="K7" s="10" t="s">
        <v>29</v>
      </c>
      <c r="L7" s="10" t="s">
        <v>34</v>
      </c>
    </row>
    <row r="8">
      <c r="A8" s="10">
        <v>5637.0</v>
      </c>
      <c r="B8" s="10">
        <v>39.0</v>
      </c>
      <c r="C8" s="10">
        <v>65.0</v>
      </c>
      <c r="D8" s="10">
        <v>80.0</v>
      </c>
      <c r="E8" s="10">
        <v>70.0</v>
      </c>
      <c r="F8" s="11">
        <f t="shared" si="2"/>
        <v>15</v>
      </c>
      <c r="G8" s="12">
        <f t="shared" si="3"/>
        <v>0.2142857143</v>
      </c>
      <c r="H8" s="10" t="s">
        <v>29</v>
      </c>
      <c r="I8" s="10" t="s">
        <v>31</v>
      </c>
      <c r="J8" s="10" t="s">
        <v>31</v>
      </c>
      <c r="K8" s="10" t="s">
        <v>31</v>
      </c>
      <c r="L8" s="10" t="s">
        <v>35</v>
      </c>
    </row>
    <row r="9">
      <c r="A9" s="10">
        <v>5745.0</v>
      </c>
      <c r="B9" s="10">
        <v>45.0</v>
      </c>
      <c r="C9" s="10">
        <v>65.0</v>
      </c>
      <c r="D9" s="10">
        <v>85.0</v>
      </c>
      <c r="E9" s="10">
        <v>20.0</v>
      </c>
      <c r="F9" s="11">
        <f t="shared" si="2"/>
        <v>20</v>
      </c>
      <c r="G9" s="12">
        <f t="shared" si="3"/>
        <v>1</v>
      </c>
      <c r="H9" s="10" t="s">
        <v>29</v>
      </c>
      <c r="I9" s="10" t="s">
        <v>31</v>
      </c>
      <c r="J9" s="10" t="s">
        <v>31</v>
      </c>
      <c r="K9" s="10" t="s">
        <v>31</v>
      </c>
      <c r="L9" s="10" t="s">
        <v>36</v>
      </c>
    </row>
    <row r="10">
      <c r="A10" s="10">
        <v>6476.0</v>
      </c>
      <c r="B10" s="10">
        <v>45.0</v>
      </c>
      <c r="C10" s="10">
        <v>73.0</v>
      </c>
      <c r="D10" s="10">
        <v>83.0</v>
      </c>
      <c r="E10" s="10">
        <v>20.0</v>
      </c>
      <c r="F10" s="11">
        <f t="shared" si="2"/>
        <v>10</v>
      </c>
      <c r="G10" s="12">
        <f t="shared" si="3"/>
        <v>0.5</v>
      </c>
      <c r="H10" s="10" t="s">
        <v>29</v>
      </c>
      <c r="I10" s="10" t="s">
        <v>31</v>
      </c>
      <c r="J10" s="10" t="s">
        <v>31</v>
      </c>
      <c r="K10" s="10" t="s">
        <v>31</v>
      </c>
      <c r="L10" s="10" t="s">
        <v>37</v>
      </c>
    </row>
    <row r="11" hidden="1">
      <c r="A11" s="10">
        <v>5891.0</v>
      </c>
      <c r="B11" s="10">
        <v>45.0</v>
      </c>
      <c r="C11" s="13"/>
      <c r="D11" s="13"/>
      <c r="E11" s="13"/>
      <c r="F11" s="12"/>
      <c r="G11" s="12" t="str">
        <f t="shared" si="3"/>
        <v> </v>
      </c>
      <c r="H11" s="10" t="s">
        <v>31</v>
      </c>
      <c r="I11" s="10"/>
      <c r="J11" s="10"/>
      <c r="K11" s="10"/>
      <c r="L11" s="10" t="s">
        <v>38</v>
      </c>
    </row>
    <row r="12" hidden="1">
      <c r="A12" s="10">
        <v>5889.0</v>
      </c>
      <c r="B12" s="10">
        <v>45.0</v>
      </c>
      <c r="C12" s="13"/>
      <c r="D12" s="13"/>
      <c r="E12" s="13"/>
      <c r="F12" s="12"/>
      <c r="G12" s="12" t="str">
        <f t="shared" si="3"/>
        <v> </v>
      </c>
      <c r="H12" s="10" t="s">
        <v>31</v>
      </c>
      <c r="I12" s="10"/>
      <c r="J12" s="10"/>
      <c r="K12" s="10"/>
      <c r="L12" s="10" t="s">
        <v>38</v>
      </c>
    </row>
    <row r="13">
      <c r="A13" s="10">
        <v>6590.0</v>
      </c>
      <c r="B13" s="10">
        <v>45.0</v>
      </c>
      <c r="C13" s="13"/>
      <c r="D13" s="13"/>
      <c r="E13" s="13"/>
      <c r="F13" s="11">
        <f t="shared" ref="F13:F19" si="4">D13-C13</f>
        <v>0</v>
      </c>
      <c r="G13" s="12">
        <v>0.0</v>
      </c>
      <c r="H13" s="10" t="s">
        <v>29</v>
      </c>
      <c r="I13" s="10" t="s">
        <v>31</v>
      </c>
      <c r="J13" s="10" t="s">
        <v>31</v>
      </c>
      <c r="K13" s="10" t="s">
        <v>31</v>
      </c>
      <c r="L13" s="10" t="s">
        <v>39</v>
      </c>
    </row>
    <row r="14">
      <c r="A14" s="10">
        <v>6732.0</v>
      </c>
      <c r="B14" s="10">
        <v>45.0</v>
      </c>
      <c r="C14" s="10">
        <v>82.0</v>
      </c>
      <c r="D14" s="10">
        <v>82.0</v>
      </c>
      <c r="E14" s="10">
        <v>20.0</v>
      </c>
      <c r="F14" s="11">
        <f t="shared" si="4"/>
        <v>0</v>
      </c>
      <c r="G14" s="12">
        <f t="shared" ref="G14:G18" si="5">if(E14&gt;0,(D14-C14)/E14," ")</f>
        <v>0</v>
      </c>
      <c r="H14" s="10" t="s">
        <v>29</v>
      </c>
      <c r="I14" s="10" t="s">
        <v>31</v>
      </c>
      <c r="J14" s="10" t="s">
        <v>31</v>
      </c>
      <c r="K14" s="10" t="s">
        <v>31</v>
      </c>
      <c r="L14" s="10" t="s">
        <v>37</v>
      </c>
    </row>
    <row r="15">
      <c r="A15" s="10">
        <v>7258.0</v>
      </c>
      <c r="B15" s="10">
        <v>45.0</v>
      </c>
      <c r="C15" s="10">
        <v>80.0</v>
      </c>
      <c r="D15" s="10">
        <v>92.0</v>
      </c>
      <c r="E15" s="10">
        <v>40.0</v>
      </c>
      <c r="F15" s="11">
        <f t="shared" si="4"/>
        <v>12</v>
      </c>
      <c r="G15" s="12">
        <f t="shared" si="5"/>
        <v>0.3</v>
      </c>
      <c r="H15" s="10" t="s">
        <v>29</v>
      </c>
      <c r="I15" s="10" t="s">
        <v>31</v>
      </c>
      <c r="J15" s="10" t="s">
        <v>31</v>
      </c>
      <c r="K15" s="10" t="s">
        <v>31</v>
      </c>
      <c r="L15" s="10" t="s">
        <v>35</v>
      </c>
    </row>
    <row r="16">
      <c r="A16" s="10">
        <v>7262.0</v>
      </c>
      <c r="B16" s="10">
        <v>45.0</v>
      </c>
      <c r="C16" s="10">
        <v>70.0</v>
      </c>
      <c r="D16" s="10">
        <v>80.0</v>
      </c>
      <c r="E16" s="10">
        <v>20.0</v>
      </c>
      <c r="F16" s="11">
        <f t="shared" si="4"/>
        <v>10</v>
      </c>
      <c r="G16" s="12">
        <f t="shared" si="5"/>
        <v>0.5</v>
      </c>
      <c r="H16" s="10" t="s">
        <v>29</v>
      </c>
      <c r="I16" s="10" t="s">
        <v>31</v>
      </c>
      <c r="J16" s="10" t="s">
        <v>31</v>
      </c>
      <c r="K16" s="10" t="s">
        <v>31</v>
      </c>
      <c r="L16" s="10" t="s">
        <v>37</v>
      </c>
    </row>
    <row r="17">
      <c r="A17" s="10">
        <v>7775.0</v>
      </c>
      <c r="B17" s="10">
        <v>39.0</v>
      </c>
      <c r="C17" s="10">
        <v>85.0</v>
      </c>
      <c r="D17" s="10">
        <v>118.0</v>
      </c>
      <c r="E17" s="13">
        <f>7630-7550</f>
        <v>80</v>
      </c>
      <c r="F17" s="11">
        <f t="shared" si="4"/>
        <v>33</v>
      </c>
      <c r="G17" s="12">
        <f t="shared" si="5"/>
        <v>0.4125</v>
      </c>
      <c r="H17" s="10" t="s">
        <v>29</v>
      </c>
      <c r="I17" s="10" t="s">
        <v>29</v>
      </c>
      <c r="J17" s="10" t="s">
        <v>29</v>
      </c>
      <c r="K17" s="10" t="s">
        <v>31</v>
      </c>
      <c r="L17" s="10" t="s">
        <v>40</v>
      </c>
    </row>
    <row r="18">
      <c r="A18" s="10">
        <v>7823.0</v>
      </c>
      <c r="B18" s="10">
        <v>45.0</v>
      </c>
      <c r="C18" s="10">
        <v>72.0</v>
      </c>
      <c r="D18" s="10">
        <v>87.0</v>
      </c>
      <c r="E18" s="10">
        <v>30.0</v>
      </c>
      <c r="F18" s="11">
        <f t="shared" si="4"/>
        <v>15</v>
      </c>
      <c r="G18" s="12">
        <f t="shared" si="5"/>
        <v>0.5</v>
      </c>
      <c r="H18" s="10" t="s">
        <v>29</v>
      </c>
      <c r="I18" s="10" t="s">
        <v>31</v>
      </c>
      <c r="J18" s="10" t="s">
        <v>31</v>
      </c>
      <c r="K18" s="10" t="s">
        <v>31</v>
      </c>
      <c r="L18" s="10" t="s">
        <v>37</v>
      </c>
    </row>
    <row r="19">
      <c r="A19" s="10">
        <v>8726.0</v>
      </c>
      <c r="B19" s="10">
        <v>45.0</v>
      </c>
      <c r="C19" s="13"/>
      <c r="D19" s="13"/>
      <c r="E19" s="13"/>
      <c r="F19" s="11">
        <f t="shared" si="4"/>
        <v>0</v>
      </c>
      <c r="G19" s="12">
        <v>0.0</v>
      </c>
      <c r="H19" s="10" t="s">
        <v>29</v>
      </c>
      <c r="I19" s="10" t="s">
        <v>31</v>
      </c>
      <c r="J19" s="10" t="s">
        <v>31</v>
      </c>
      <c r="K19" s="10" t="s">
        <v>31</v>
      </c>
      <c r="L19" s="10" t="s">
        <v>41</v>
      </c>
    </row>
    <row r="20" hidden="1">
      <c r="A20" s="10">
        <v>8420.0</v>
      </c>
      <c r="B20" s="10">
        <v>45.0</v>
      </c>
      <c r="C20" s="13"/>
      <c r="D20" s="13"/>
      <c r="E20" s="13"/>
      <c r="F20" s="12"/>
      <c r="G20" s="12" t="str">
        <f t="shared" ref="G20:G23" si="6">if(E20&gt;0,(D20-C20)/E20," ")</f>
        <v> </v>
      </c>
      <c r="H20" s="10" t="s">
        <v>31</v>
      </c>
      <c r="I20" s="10"/>
      <c r="J20" s="10"/>
      <c r="K20" s="10"/>
      <c r="L20" s="10" t="s">
        <v>38</v>
      </c>
    </row>
    <row r="21">
      <c r="A21" s="10">
        <v>8738.0</v>
      </c>
      <c r="B21" s="10">
        <v>45.0</v>
      </c>
      <c r="C21" s="10">
        <v>70.0</v>
      </c>
      <c r="D21" s="10">
        <v>95.0</v>
      </c>
      <c r="E21" s="10">
        <v>60.0</v>
      </c>
      <c r="F21" s="11">
        <f t="shared" ref="F21:F22" si="7">D21-C21</f>
        <v>25</v>
      </c>
      <c r="G21" s="12">
        <f t="shared" si="6"/>
        <v>0.4166666667</v>
      </c>
      <c r="H21" s="10" t="s">
        <v>29</v>
      </c>
      <c r="I21" s="10" t="s">
        <v>31</v>
      </c>
      <c r="J21" s="10" t="s">
        <v>31</v>
      </c>
      <c r="K21" s="10" t="s">
        <v>31</v>
      </c>
      <c r="L21" s="10" t="s">
        <v>35</v>
      </c>
    </row>
    <row r="22">
      <c r="A22" s="10">
        <v>8875.0</v>
      </c>
      <c r="B22" s="10">
        <v>45.0</v>
      </c>
      <c r="C22" s="10">
        <v>85.0</v>
      </c>
      <c r="D22" s="10">
        <v>95.0</v>
      </c>
      <c r="E22" s="10">
        <v>20.0</v>
      </c>
      <c r="F22" s="11">
        <f t="shared" si="7"/>
        <v>10</v>
      </c>
      <c r="G22" s="12">
        <f t="shared" si="6"/>
        <v>0.5</v>
      </c>
      <c r="H22" s="10" t="s">
        <v>29</v>
      </c>
      <c r="I22" s="10" t="s">
        <v>31</v>
      </c>
      <c r="J22" s="10" t="s">
        <v>31</v>
      </c>
      <c r="K22" s="10" t="s">
        <v>31</v>
      </c>
      <c r="L22" s="10" t="s">
        <v>37</v>
      </c>
    </row>
    <row r="23" hidden="1">
      <c r="A23" s="10">
        <v>8970.0</v>
      </c>
      <c r="B23" s="10">
        <v>45.0</v>
      </c>
      <c r="C23" s="13"/>
      <c r="D23" s="13"/>
      <c r="E23" s="13"/>
      <c r="F23" s="12"/>
      <c r="G23" s="12" t="str">
        <f t="shared" si="6"/>
        <v> </v>
      </c>
      <c r="H23" s="10" t="s">
        <v>31</v>
      </c>
      <c r="I23" s="10"/>
      <c r="J23" s="10"/>
      <c r="K23" s="10"/>
      <c r="L23" s="10" t="s">
        <v>38</v>
      </c>
    </row>
    <row r="24">
      <c r="A24" s="10">
        <v>9005.0</v>
      </c>
      <c r="B24" s="10">
        <v>45.0</v>
      </c>
      <c r="C24" s="13"/>
      <c r="D24" s="13"/>
      <c r="E24" s="13"/>
      <c r="F24" s="11">
        <f t="shared" ref="F24:F26" si="8">D24-C24</f>
        <v>0</v>
      </c>
      <c r="G24" s="12">
        <v>0.0</v>
      </c>
      <c r="H24" s="10" t="s">
        <v>29</v>
      </c>
      <c r="I24" s="10" t="s">
        <v>31</v>
      </c>
      <c r="J24" s="10" t="s">
        <v>31</v>
      </c>
      <c r="K24" s="10" t="s">
        <v>31</v>
      </c>
      <c r="L24" s="10" t="s">
        <v>41</v>
      </c>
    </row>
    <row r="25">
      <c r="A25" s="10">
        <v>9401.0</v>
      </c>
      <c r="B25" s="10">
        <v>45.0</v>
      </c>
      <c r="C25" s="10">
        <v>70.0</v>
      </c>
      <c r="D25" s="10">
        <v>85.0</v>
      </c>
      <c r="E25" s="10">
        <v>30.0</v>
      </c>
      <c r="F25" s="11">
        <f t="shared" si="8"/>
        <v>15</v>
      </c>
      <c r="G25" s="12">
        <f t="shared" ref="G25:G43" si="9">if(E25&gt;0,(D25-C25)/E25," ")</f>
        <v>0.5</v>
      </c>
      <c r="H25" s="10" t="s">
        <v>29</v>
      </c>
      <c r="I25" s="10" t="s">
        <v>31</v>
      </c>
      <c r="J25" s="10" t="s">
        <v>31</v>
      </c>
      <c r="K25" s="10" t="s">
        <v>31</v>
      </c>
      <c r="L25" s="10" t="s">
        <v>37</v>
      </c>
    </row>
    <row r="26">
      <c r="A26" s="10">
        <v>12618.0</v>
      </c>
      <c r="B26" s="10">
        <v>83.0</v>
      </c>
      <c r="C26" s="10">
        <v>55.0</v>
      </c>
      <c r="D26" s="10">
        <v>68.0</v>
      </c>
      <c r="E26" s="10">
        <v>30.0</v>
      </c>
      <c r="F26" s="11">
        <f t="shared" si="8"/>
        <v>13</v>
      </c>
      <c r="G26" s="12">
        <f t="shared" si="9"/>
        <v>0.4333333333</v>
      </c>
      <c r="H26" s="10" t="s">
        <v>29</v>
      </c>
      <c r="I26" s="10" t="s">
        <v>29</v>
      </c>
      <c r="J26" s="10" t="s">
        <v>31</v>
      </c>
      <c r="K26" s="10" t="s">
        <v>31</v>
      </c>
      <c r="L26" s="10" t="s">
        <v>35</v>
      </c>
    </row>
    <row r="27" hidden="1">
      <c r="A27" s="10">
        <v>14159.0</v>
      </c>
      <c r="B27" s="10">
        <v>45.0</v>
      </c>
      <c r="C27" s="13"/>
      <c r="D27" s="13"/>
      <c r="E27" s="13"/>
      <c r="F27" s="12"/>
      <c r="G27" s="12" t="str">
        <f t="shared" si="9"/>
        <v> </v>
      </c>
      <c r="H27" s="10" t="s">
        <v>31</v>
      </c>
      <c r="I27" s="10"/>
      <c r="J27" s="10"/>
      <c r="K27" s="10"/>
      <c r="L27" s="10" t="s">
        <v>42</v>
      </c>
    </row>
    <row r="28">
      <c r="A28" s="10">
        <v>12624.0</v>
      </c>
      <c r="B28" s="10">
        <v>83.0</v>
      </c>
      <c r="C28" s="10">
        <v>76.0</v>
      </c>
      <c r="D28" s="10">
        <v>90.0</v>
      </c>
      <c r="E28" s="10">
        <v>50.0</v>
      </c>
      <c r="F28" s="11">
        <f t="shared" ref="F28:F30" si="10">D28-C28</f>
        <v>14</v>
      </c>
      <c r="G28" s="12">
        <f t="shared" si="9"/>
        <v>0.28</v>
      </c>
      <c r="H28" s="10" t="s">
        <v>29</v>
      </c>
      <c r="I28" s="10" t="s">
        <v>31</v>
      </c>
      <c r="J28" s="10" t="s">
        <v>31</v>
      </c>
      <c r="K28" s="10" t="s">
        <v>31</v>
      </c>
      <c r="L28" s="10" t="s">
        <v>35</v>
      </c>
    </row>
    <row r="29">
      <c r="A29" s="10">
        <v>14157.0</v>
      </c>
      <c r="B29" s="10">
        <v>45.0</v>
      </c>
      <c r="C29" s="10">
        <v>72.0</v>
      </c>
      <c r="D29" s="10">
        <v>79.0</v>
      </c>
      <c r="E29" s="10">
        <v>20.0</v>
      </c>
      <c r="F29" s="11">
        <f t="shared" si="10"/>
        <v>7</v>
      </c>
      <c r="G29" s="12">
        <f t="shared" si="9"/>
        <v>0.35</v>
      </c>
      <c r="H29" s="10" t="s">
        <v>29</v>
      </c>
      <c r="I29" s="10" t="s">
        <v>31</v>
      </c>
      <c r="J29" s="10" t="s">
        <v>31</v>
      </c>
      <c r="K29" s="10" t="s">
        <v>31</v>
      </c>
      <c r="L29" s="10" t="s">
        <v>37</v>
      </c>
    </row>
    <row r="30">
      <c r="A30" s="10">
        <v>15039.0</v>
      </c>
      <c r="B30" s="10">
        <v>83.0</v>
      </c>
      <c r="C30" s="10">
        <v>55.0</v>
      </c>
      <c r="D30" s="10">
        <v>85.0</v>
      </c>
      <c r="E30" s="10">
        <v>55.0</v>
      </c>
      <c r="F30" s="11">
        <f t="shared" si="10"/>
        <v>30</v>
      </c>
      <c r="G30" s="12">
        <f t="shared" si="9"/>
        <v>0.5454545455</v>
      </c>
      <c r="H30" s="10" t="s">
        <v>29</v>
      </c>
      <c r="I30" s="10" t="s">
        <v>29</v>
      </c>
      <c r="J30" s="10" t="s">
        <v>31</v>
      </c>
      <c r="K30" s="10" t="s">
        <v>31</v>
      </c>
      <c r="L30" s="10" t="s">
        <v>35</v>
      </c>
    </row>
    <row r="31" hidden="1">
      <c r="A31" s="10">
        <v>21695.0</v>
      </c>
      <c r="B31" s="13"/>
      <c r="C31" s="13"/>
      <c r="D31" s="13"/>
      <c r="E31" s="13"/>
      <c r="F31" s="12"/>
      <c r="G31" s="12" t="str">
        <f t="shared" si="9"/>
        <v> </v>
      </c>
      <c r="H31" s="10" t="s">
        <v>31</v>
      </c>
      <c r="I31" s="10"/>
      <c r="J31" s="10"/>
      <c r="K31" s="10"/>
      <c r="L31" s="10" t="s">
        <v>38</v>
      </c>
    </row>
    <row r="32" hidden="1">
      <c r="A32" s="10">
        <v>21603.0</v>
      </c>
      <c r="B32" s="13"/>
      <c r="C32" s="13"/>
      <c r="D32" s="13"/>
      <c r="E32" s="13"/>
      <c r="F32" s="12"/>
      <c r="G32" s="12" t="str">
        <f t="shared" si="9"/>
        <v> </v>
      </c>
      <c r="H32" s="10" t="s">
        <v>31</v>
      </c>
      <c r="I32" s="10"/>
      <c r="J32" s="10"/>
      <c r="K32" s="10"/>
      <c r="L32" s="10" t="s">
        <v>38</v>
      </c>
    </row>
    <row r="33" hidden="1">
      <c r="A33" s="10">
        <v>21866.0</v>
      </c>
      <c r="B33" s="13"/>
      <c r="C33" s="13"/>
      <c r="D33" s="13"/>
      <c r="E33" s="13"/>
      <c r="F33" s="12"/>
      <c r="G33" s="12" t="str">
        <f t="shared" si="9"/>
        <v> </v>
      </c>
      <c r="H33" s="10" t="s">
        <v>31</v>
      </c>
      <c r="I33" s="10"/>
      <c r="J33" s="10"/>
      <c r="K33" s="10"/>
      <c r="L33" s="10" t="s">
        <v>38</v>
      </c>
    </row>
    <row r="34">
      <c r="A34" s="10">
        <v>17219.0</v>
      </c>
      <c r="B34" s="10">
        <v>39.0</v>
      </c>
      <c r="C34" s="10">
        <v>65.0</v>
      </c>
      <c r="D34" s="10">
        <v>130.0</v>
      </c>
      <c r="E34" s="10">
        <v>25.0</v>
      </c>
      <c r="F34" s="11">
        <f t="shared" ref="F34:F37" si="11">D34-C34</f>
        <v>65</v>
      </c>
      <c r="G34" s="12">
        <f t="shared" si="9"/>
        <v>2.6</v>
      </c>
      <c r="H34" s="10" t="s">
        <v>29</v>
      </c>
      <c r="I34" s="10" t="s">
        <v>29</v>
      </c>
      <c r="J34" s="10" t="s">
        <v>29</v>
      </c>
      <c r="K34" s="10" t="s">
        <v>29</v>
      </c>
      <c r="L34" s="10" t="s">
        <v>43</v>
      </c>
    </row>
    <row r="35">
      <c r="A35" s="10">
        <v>24380.0</v>
      </c>
      <c r="B35" s="10">
        <v>8.0</v>
      </c>
      <c r="C35" s="10">
        <v>70.0</v>
      </c>
      <c r="D35" s="10">
        <v>90.0</v>
      </c>
      <c r="E35" s="10">
        <v>30.0</v>
      </c>
      <c r="F35" s="11">
        <f t="shared" si="11"/>
        <v>20</v>
      </c>
      <c r="G35" s="12">
        <f t="shared" si="9"/>
        <v>0.6666666667</v>
      </c>
      <c r="H35" s="10" t="s">
        <v>29</v>
      </c>
      <c r="I35" s="10" t="s">
        <v>31</v>
      </c>
      <c r="J35" s="10" t="s">
        <v>31</v>
      </c>
      <c r="K35" s="10" t="s">
        <v>31</v>
      </c>
      <c r="L35" s="10" t="s">
        <v>37</v>
      </c>
    </row>
    <row r="36">
      <c r="A36" s="10">
        <v>26077.0</v>
      </c>
      <c r="B36" s="10">
        <v>8.0</v>
      </c>
      <c r="C36" s="10">
        <v>80.0</v>
      </c>
      <c r="D36" s="10">
        <v>93.0</v>
      </c>
      <c r="E36" s="10">
        <v>30.0</v>
      </c>
      <c r="F36" s="11">
        <f t="shared" si="11"/>
        <v>13</v>
      </c>
      <c r="G36" s="12">
        <f t="shared" si="9"/>
        <v>0.4333333333</v>
      </c>
      <c r="H36" s="10" t="s">
        <v>29</v>
      </c>
      <c r="I36" s="10" t="s">
        <v>31</v>
      </c>
      <c r="J36" s="10" t="s">
        <v>31</v>
      </c>
      <c r="K36" s="10" t="s">
        <v>31</v>
      </c>
      <c r="L36" s="10" t="s">
        <v>37</v>
      </c>
    </row>
    <row r="37">
      <c r="A37" s="10">
        <v>26992.0</v>
      </c>
      <c r="B37" s="10">
        <v>8.0</v>
      </c>
      <c r="C37" s="10">
        <v>80.0</v>
      </c>
      <c r="D37" s="10">
        <v>93.0</v>
      </c>
      <c r="E37" s="10">
        <v>30.0</v>
      </c>
      <c r="F37" s="11">
        <f t="shared" si="11"/>
        <v>13</v>
      </c>
      <c r="G37" s="12">
        <f t="shared" si="9"/>
        <v>0.4333333333</v>
      </c>
      <c r="H37" s="10" t="s">
        <v>29</v>
      </c>
      <c r="I37" s="10" t="s">
        <v>31</v>
      </c>
      <c r="J37" s="10" t="s">
        <v>31</v>
      </c>
      <c r="K37" s="10" t="s">
        <v>31</v>
      </c>
      <c r="L37" s="10" t="s">
        <v>37</v>
      </c>
    </row>
    <row r="38" hidden="1">
      <c r="A38" s="10">
        <v>118.0</v>
      </c>
      <c r="B38" s="10">
        <v>39.0</v>
      </c>
      <c r="C38" s="13"/>
      <c r="D38" s="13"/>
      <c r="E38" s="13"/>
      <c r="F38" s="12"/>
      <c r="G38" s="12" t="str">
        <f t="shared" si="9"/>
        <v> </v>
      </c>
      <c r="H38" s="10" t="s">
        <v>31</v>
      </c>
      <c r="I38" s="10"/>
      <c r="J38" s="10"/>
      <c r="K38" s="10"/>
      <c r="L38" s="10" t="s">
        <v>44</v>
      </c>
    </row>
    <row r="39" hidden="1">
      <c r="A39" s="10">
        <v>115.0</v>
      </c>
      <c r="B39" s="10">
        <v>39.0</v>
      </c>
      <c r="C39" s="13"/>
      <c r="D39" s="13"/>
      <c r="E39" s="13"/>
      <c r="F39" s="12"/>
      <c r="G39" s="12" t="str">
        <f t="shared" si="9"/>
        <v> </v>
      </c>
      <c r="H39" s="10" t="s">
        <v>31</v>
      </c>
      <c r="I39" s="10"/>
      <c r="J39" s="10"/>
      <c r="K39" s="10"/>
      <c r="L39" s="10" t="s">
        <v>45</v>
      </c>
    </row>
    <row r="40">
      <c r="A40" s="10">
        <v>36812.0</v>
      </c>
      <c r="B40" s="10">
        <v>39.0</v>
      </c>
      <c r="C40" s="10">
        <v>75.0</v>
      </c>
      <c r="D40" s="10">
        <v>142.0</v>
      </c>
      <c r="E40" s="10">
        <v>40.0</v>
      </c>
      <c r="F40" s="11">
        <f>D40-C40</f>
        <v>67</v>
      </c>
      <c r="G40" s="12">
        <f t="shared" si="9"/>
        <v>1.675</v>
      </c>
      <c r="H40" s="10" t="s">
        <v>29</v>
      </c>
      <c r="I40" s="10" t="s">
        <v>29</v>
      </c>
      <c r="J40" s="10" t="s">
        <v>29</v>
      </c>
      <c r="K40" s="10" t="s">
        <v>29</v>
      </c>
      <c r="L40" s="10" t="s">
        <v>30</v>
      </c>
    </row>
    <row r="41" hidden="1">
      <c r="A41" s="10">
        <v>36799.0</v>
      </c>
      <c r="B41" s="10">
        <v>39.0</v>
      </c>
      <c r="C41" s="13"/>
      <c r="D41" s="13"/>
      <c r="E41" s="13"/>
      <c r="F41" s="12"/>
      <c r="G41" s="12" t="str">
        <f t="shared" si="9"/>
        <v> </v>
      </c>
      <c r="H41" s="10" t="s">
        <v>31</v>
      </c>
      <c r="I41" s="10"/>
      <c r="J41" s="10"/>
      <c r="K41" s="10"/>
      <c r="L41" s="10" t="s">
        <v>46</v>
      </c>
    </row>
    <row r="42">
      <c r="A42" s="13"/>
      <c r="B42" s="13"/>
      <c r="C42" s="13"/>
      <c r="D42" s="13"/>
      <c r="E42" s="13"/>
      <c r="F42" s="12"/>
      <c r="G42" s="12" t="str">
        <f t="shared" si="9"/>
        <v> </v>
      </c>
      <c r="H42" s="13"/>
      <c r="I42" s="13"/>
      <c r="J42" s="13"/>
      <c r="K42" s="13"/>
      <c r="L42" s="13"/>
    </row>
    <row r="43">
      <c r="A43" s="13"/>
      <c r="B43" s="13"/>
      <c r="C43" s="13"/>
      <c r="D43" s="13"/>
      <c r="E43" s="13"/>
      <c r="F43" s="12"/>
      <c r="G43" s="12" t="str">
        <f t="shared" si="9"/>
        <v> </v>
      </c>
      <c r="H43" s="13"/>
      <c r="I43" s="13"/>
      <c r="J43" s="13"/>
      <c r="K43" s="13"/>
      <c r="L43" s="13"/>
    </row>
    <row r="44">
      <c r="A44" s="5" t="s">
        <v>47</v>
      </c>
      <c r="B44" s="1">
        <f>countif($B$4:$B$40,8)</f>
        <v>3</v>
      </c>
      <c r="E44" s="5" t="s">
        <v>48</v>
      </c>
      <c r="H44" s="1">
        <f t="shared" ref="H44:K44" si="12">COUNTIF(H4:H43,"Y")</f>
        <v>26</v>
      </c>
      <c r="I44" s="1">
        <f t="shared" si="12"/>
        <v>7</v>
      </c>
      <c r="J44" s="1">
        <f t="shared" si="12"/>
        <v>5</v>
      </c>
      <c r="K44" s="1">
        <f t="shared" si="12"/>
        <v>4</v>
      </c>
    </row>
    <row r="45">
      <c r="A45" s="5" t="s">
        <v>49</v>
      </c>
      <c r="B45" s="1">
        <f>countif($B$4:$B$40,39)</f>
        <v>10</v>
      </c>
      <c r="E45" s="5" t="s">
        <v>50</v>
      </c>
      <c r="H45" s="1">
        <f t="shared" ref="H45:K45" si="13">COUNTIF(H4:H43,"N")</f>
        <v>12</v>
      </c>
      <c r="I45" s="1">
        <f t="shared" si="13"/>
        <v>19</v>
      </c>
      <c r="J45" s="1">
        <f t="shared" si="13"/>
        <v>21</v>
      </c>
      <c r="K45" s="1">
        <f t="shared" si="13"/>
        <v>22</v>
      </c>
    </row>
    <row r="46">
      <c r="A46" s="5" t="s">
        <v>51</v>
      </c>
      <c r="B46" s="1">
        <f>countif($B$4:$B$40,45)</f>
        <v>18</v>
      </c>
      <c r="H46" s="14" t="s">
        <v>52</v>
      </c>
      <c r="I46" s="15">
        <f t="shared" ref="I46:K46" si="14">I44/I45</f>
        <v>0.3684210526</v>
      </c>
      <c r="J46" s="15">
        <f t="shared" si="14"/>
        <v>0.2380952381</v>
      </c>
      <c r="K46" s="15">
        <f t="shared" si="14"/>
        <v>0.1818181818</v>
      </c>
    </row>
    <row r="47">
      <c r="A47" s="5" t="s">
        <v>53</v>
      </c>
      <c r="B47" s="1">
        <f>countif($B$4:$B$40,83)</f>
        <v>3</v>
      </c>
      <c r="H47" s="14" t="s">
        <v>54</v>
      </c>
      <c r="I47" s="14">
        <v>113.0</v>
      </c>
      <c r="J47" s="14">
        <v>44.0</v>
      </c>
      <c r="K47" s="16">
        <f>2680-2671</f>
        <v>9</v>
      </c>
    </row>
    <row r="48">
      <c r="A48" s="5" t="s">
        <v>55</v>
      </c>
      <c r="B48" s="1">
        <f>count(B4:B40)</f>
        <v>34</v>
      </c>
      <c r="H48" s="5" t="s">
        <v>56</v>
      </c>
      <c r="J48" s="17">
        <f>J47/I47</f>
        <v>0.389380531</v>
      </c>
      <c r="K48" s="17">
        <f>K47/I47</f>
        <v>0.0796460177</v>
      </c>
    </row>
    <row r="49">
      <c r="B49" s="1">
        <f>SUM(B44:B47)</f>
        <v>34</v>
      </c>
    </row>
  </sheetData>
  <autoFilter ref="$A$3:$L$41">
    <filterColumn colId="7">
      <filters>
        <filter val="Y"/>
      </filters>
    </filterColumn>
    <sortState ref="A3:L41">
      <sortCondition ref="A3:A41"/>
    </sortState>
  </autoFilter>
  <mergeCells count="1">
    <mergeCell ref="I1:K1"/>
  </mergeCells>
  <conditionalFormatting sqref="I4:K43">
    <cfRule type="containsText" dxfId="0" priority="1" operator="containsText" text="Y">
      <formula>NOT(ISERROR(SEARCH(("Y"),(I4))))</formula>
    </cfRule>
  </conditionalFormatting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2023-02-23T19:53:47Z</dcterms:created>
</cp:coreProperties>
</file>