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770C377-CAE5-475B-B226-D1653A44F96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60" i="1"/>
  <c r="C61" i="1"/>
  <c r="C62" i="1"/>
  <c r="C63" i="1"/>
  <c r="C64" i="1"/>
  <c r="C65" i="1"/>
  <c r="C54" i="1"/>
  <c r="AZ5" i="1"/>
  <c r="AY5" i="1"/>
  <c r="AZ4" i="1"/>
  <c r="AY4" i="1"/>
  <c r="AZ3" i="1"/>
  <c r="AY3" i="1"/>
  <c r="AZ2" i="1"/>
  <c r="AY2" i="1"/>
  <c r="AP12" i="1"/>
  <c r="AP13" i="1"/>
  <c r="AP14" i="1"/>
  <c r="AP5" i="1"/>
  <c r="AP6" i="1"/>
  <c r="AP7" i="1"/>
  <c r="AP11" i="1"/>
  <c r="AP4" i="1"/>
  <c r="AM5" i="1" l="1"/>
  <c r="AM6" i="1"/>
  <c r="AM7" i="1"/>
  <c r="AM8" i="1"/>
  <c r="AM9" i="1"/>
  <c r="AM10" i="1"/>
  <c r="AM11" i="1"/>
  <c r="AM12" i="1"/>
  <c r="AM13" i="1"/>
  <c r="AM14" i="1"/>
  <c r="AM15" i="1"/>
  <c r="AM4" i="1"/>
  <c r="K12" i="2" l="1"/>
  <c r="K13" i="2"/>
  <c r="K14" i="2"/>
  <c r="K15" i="2"/>
  <c r="K5" i="2"/>
  <c r="K6" i="2"/>
  <c r="K7" i="2"/>
  <c r="K8" i="2"/>
  <c r="K4" i="2"/>
  <c r="AJ5" i="1" l="1"/>
  <c r="AJ6" i="1"/>
  <c r="AJ7" i="1"/>
  <c r="AJ4" i="1"/>
  <c r="U62" i="1" l="1"/>
  <c r="W44" i="1"/>
  <c r="W45" i="1"/>
  <c r="W43" i="1"/>
  <c r="V38" i="1"/>
  <c r="V39" i="1"/>
  <c r="V37" i="1"/>
  <c r="Z22" i="1"/>
  <c r="Z21" i="1"/>
  <c r="Z20" i="1"/>
  <c r="B50" i="1" l="1"/>
  <c r="AF15" i="1" l="1"/>
  <c r="AF16" i="1"/>
  <c r="AF17" i="1"/>
  <c r="AE15" i="1"/>
  <c r="AE16" i="1"/>
  <c r="AE17" i="1"/>
  <c r="AD15" i="1"/>
  <c r="AD16" i="1"/>
  <c r="AD17" i="1"/>
  <c r="AC15" i="1"/>
  <c r="AC16" i="1"/>
  <c r="AC17" i="1"/>
  <c r="AF14" i="1"/>
  <c r="AE14" i="1"/>
  <c r="AD14" i="1"/>
  <c r="AC14" i="1"/>
  <c r="E47" i="1"/>
  <c r="B47" i="1"/>
  <c r="AA10" i="1" l="1"/>
  <c r="AA9" i="1"/>
  <c r="AA8" i="1"/>
  <c r="AA7" i="1"/>
  <c r="AA6" i="1"/>
  <c r="AA5" i="1"/>
  <c r="AA4" i="1"/>
  <c r="R19" i="1"/>
  <c r="T16" i="1"/>
  <c r="S9" i="1" l="1"/>
  <c r="S10" i="1"/>
  <c r="S11" i="1"/>
  <c r="S12" i="1"/>
  <c r="S8" i="1"/>
  <c r="R9" i="1"/>
  <c r="R10" i="1"/>
  <c r="R11" i="1"/>
  <c r="R12" i="1"/>
  <c r="R8" i="1"/>
  <c r="U3" i="1"/>
  <c r="T3" i="1"/>
  <c r="S3" i="1"/>
  <c r="K26" i="1" l="1"/>
  <c r="M26" i="1" s="1"/>
  <c r="L20" i="1"/>
  <c r="M20" i="1" s="1"/>
  <c r="M14" i="1"/>
  <c r="M13" i="1"/>
  <c r="M12" i="1"/>
  <c r="L14" i="1"/>
  <c r="L13" i="1"/>
  <c r="L12" i="1"/>
  <c r="L11" i="1"/>
  <c r="L9" i="1"/>
  <c r="L8" i="1"/>
  <c r="L7" i="1"/>
  <c r="L6" i="1"/>
  <c r="L5" i="1"/>
  <c r="L4" i="1"/>
  <c r="L3" i="1"/>
  <c r="L2" i="1"/>
  <c r="L1" i="1"/>
  <c r="F29" i="1"/>
  <c r="F30" i="1"/>
  <c r="F28" i="1"/>
  <c r="D3" i="1"/>
  <c r="D4" i="1"/>
  <c r="D5" i="1"/>
  <c r="D6" i="1"/>
  <c r="D7" i="1"/>
  <c r="D2" i="1"/>
  <c r="C3" i="1"/>
  <c r="C4" i="1"/>
  <c r="C5" i="1"/>
  <c r="C6" i="1"/>
  <c r="C7" i="1"/>
  <c r="C2" i="1"/>
  <c r="B3" i="1"/>
  <c r="B4" i="1"/>
  <c r="B5" i="1"/>
  <c r="B6" i="1"/>
  <c r="B7" i="1"/>
  <c r="B2" i="1"/>
  <c r="M28" i="1" l="1"/>
  <c r="M27" i="1"/>
  <c r="M22" i="1"/>
  <c r="M21" i="1"/>
</calcChain>
</file>

<file path=xl/sharedStrings.xml><?xml version="1.0" encoding="utf-8"?>
<sst xmlns="http://schemas.openxmlformats.org/spreadsheetml/2006/main" count="352" uniqueCount="177">
  <si>
    <t>Numbers</t>
  </si>
  <si>
    <t xml:space="preserve">Round </t>
  </si>
  <si>
    <t xml:space="preserve">RoundUp </t>
  </si>
  <si>
    <t>Round Down</t>
  </si>
  <si>
    <t>1. Select number cell</t>
  </si>
  <si>
    <t>2. Which Digit to round</t>
  </si>
  <si>
    <t>Grade</t>
  </si>
  <si>
    <t>A</t>
  </si>
  <si>
    <t>B</t>
  </si>
  <si>
    <t>C</t>
  </si>
  <si>
    <t>D</t>
  </si>
  <si>
    <t>Name</t>
  </si>
  <si>
    <t>Arpan</t>
  </si>
  <si>
    <t>Arpit</t>
  </si>
  <si>
    <t>Madhav</t>
  </si>
  <si>
    <t>Arjun</t>
  </si>
  <si>
    <t>Gopal</t>
  </si>
  <si>
    <t>Indu</t>
  </si>
  <si>
    <t>Add DropDown List</t>
  </si>
  <si>
    <t>Email</t>
  </si>
  <si>
    <t>arjun</t>
  </si>
  <si>
    <t>gmail.com</t>
  </si>
  <si>
    <t>hotmail.com</t>
  </si>
  <si>
    <t>Vrinda</t>
  </si>
  <si>
    <t>yahoo.com</t>
  </si>
  <si>
    <t>godaddy.com</t>
  </si>
  <si>
    <t>Delimeter</t>
  </si>
  <si>
    <t>Marks</t>
  </si>
  <si>
    <t>Branch</t>
  </si>
  <si>
    <t>CSE</t>
  </si>
  <si>
    <t>ECE</t>
  </si>
  <si>
    <t>Priya</t>
  </si>
  <si>
    <t>DA</t>
  </si>
  <si>
    <t>VLOOKUP</t>
  </si>
  <si>
    <t>Functions</t>
  </si>
  <si>
    <t>DOB</t>
  </si>
  <si>
    <t>TODAY</t>
  </si>
  <si>
    <t>DATEDIF</t>
  </si>
  <si>
    <t>Years</t>
  </si>
  <si>
    <t>Months</t>
  </si>
  <si>
    <t>Days</t>
  </si>
  <si>
    <t>Date</t>
  </si>
  <si>
    <t>5 Days</t>
  </si>
  <si>
    <t>5 Months</t>
  </si>
  <si>
    <t>5 Years</t>
  </si>
  <si>
    <t>EDATE</t>
  </si>
  <si>
    <t>Date Function</t>
  </si>
  <si>
    <t>Character Function</t>
  </si>
  <si>
    <t>MY NaMe iS ArPan</t>
  </si>
  <si>
    <t>Upper</t>
  </si>
  <si>
    <t>Lower</t>
  </si>
  <si>
    <t>Proper</t>
  </si>
  <si>
    <t>E-mailID</t>
  </si>
  <si>
    <t>Domain Name</t>
  </si>
  <si>
    <t>arpanpanigrahi1@gmail.com</t>
  </si>
  <si>
    <t>satyam@gmail.com</t>
  </si>
  <si>
    <t>arpitparhi92@gmail.com</t>
  </si>
  <si>
    <t>nishant@yahoo.com</t>
  </si>
  <si>
    <t>kolkatabiryani@hotmail.com</t>
  </si>
  <si>
    <t>Criteria of VLOOKUP</t>
  </si>
  <si>
    <t>3. Column Index number</t>
  </si>
  <si>
    <t>4. Range Lookup  (0/1)</t>
  </si>
  <si>
    <t>1. Lookup value (Secondary Table) --&gt; FIX</t>
  </si>
  <si>
    <t>2. Table array (Main Table) ---&gt; FIX</t>
  </si>
  <si>
    <t>Shah</t>
  </si>
  <si>
    <t>rukh</t>
  </si>
  <si>
    <t>Khan</t>
  </si>
  <si>
    <t>Concat 3 cells</t>
  </si>
  <si>
    <t>Result</t>
  </si>
  <si>
    <t>Sachin Dadulkar</t>
  </si>
  <si>
    <t>Substitute Dadukar to Tendulkar</t>
  </si>
  <si>
    <t>DataTypes</t>
  </si>
  <si>
    <t>Float</t>
  </si>
  <si>
    <t>Integer</t>
  </si>
  <si>
    <t>Character</t>
  </si>
  <si>
    <t>Right Align</t>
  </si>
  <si>
    <t>Left Align</t>
  </si>
  <si>
    <t>Arithmetic Function</t>
  </si>
  <si>
    <t>Operations</t>
  </si>
  <si>
    <t>R1</t>
  </si>
  <si>
    <t>R2</t>
  </si>
  <si>
    <t>Total</t>
  </si>
  <si>
    <t>Addition</t>
  </si>
  <si>
    <t>Multiplication</t>
  </si>
  <si>
    <t>Division</t>
  </si>
  <si>
    <t>Subtraction</t>
  </si>
  <si>
    <t>Reminder</t>
  </si>
  <si>
    <t>Power</t>
  </si>
  <si>
    <t>Square Root</t>
  </si>
  <si>
    <t>STU_NAME</t>
  </si>
  <si>
    <t>SUBJECT</t>
  </si>
  <si>
    <t>SKILLS</t>
  </si>
  <si>
    <t>SCORE</t>
  </si>
  <si>
    <t>GENDER</t>
  </si>
  <si>
    <t>Location</t>
  </si>
  <si>
    <t>PRANAY</t>
  </si>
  <si>
    <t>EXCEL</t>
  </si>
  <si>
    <t>DBMS</t>
  </si>
  <si>
    <t>MALE</t>
  </si>
  <si>
    <t>Mumbai</t>
  </si>
  <si>
    <t>SNEHA</t>
  </si>
  <si>
    <t>FEMALE</t>
  </si>
  <si>
    <t>Chennai</t>
  </si>
  <si>
    <t>PRATEEK</t>
  </si>
  <si>
    <t>BBSR</t>
  </si>
  <si>
    <t>RAJ</t>
  </si>
  <si>
    <t>Bangalore</t>
  </si>
  <si>
    <t>SABYA</t>
  </si>
  <si>
    <t>Kolkata</t>
  </si>
  <si>
    <t>RAKESH</t>
  </si>
  <si>
    <t>Delhi</t>
  </si>
  <si>
    <t>LOCATION</t>
  </si>
  <si>
    <t>Product</t>
  </si>
  <si>
    <t>Apple</t>
  </si>
  <si>
    <t>HP</t>
  </si>
  <si>
    <t>Dell</t>
  </si>
  <si>
    <t>Asus</t>
  </si>
  <si>
    <t>SUM</t>
  </si>
  <si>
    <t>AVG</t>
  </si>
  <si>
    <t>MIN</t>
  </si>
  <si>
    <t>MAX</t>
  </si>
  <si>
    <t>VLOOKUP USING MATCH</t>
  </si>
  <si>
    <t>Count</t>
  </si>
  <si>
    <t>CountA</t>
  </si>
  <si>
    <t>CountBlank</t>
  </si>
  <si>
    <t>City</t>
  </si>
  <si>
    <t>Sales</t>
  </si>
  <si>
    <t>CountIf</t>
  </si>
  <si>
    <t>CountIfs</t>
  </si>
  <si>
    <t>unit rate</t>
  </si>
  <si>
    <t>qty</t>
  </si>
  <si>
    <t>Sumproduct</t>
  </si>
  <si>
    <t>IF Statement</t>
  </si>
  <si>
    <t>Age</t>
  </si>
  <si>
    <t>Group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</si>
  <si>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</si>
  <si>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</si>
  <si>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</si>
  <si>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</si>
  <si>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</si>
  <si>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</si>
  <si>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</si>
  <si>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</si>
  <si>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</si>
  <si>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</si>
  <si>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</si>
  <si>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</si>
  <si>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Month</t>
  </si>
  <si>
    <t>Quarter</t>
  </si>
  <si>
    <t>vlookup</t>
  </si>
  <si>
    <t>Gender</t>
  </si>
  <si>
    <t>Class</t>
  </si>
  <si>
    <t>Unit Test 1</t>
  </si>
  <si>
    <t>Unit Test 2</t>
  </si>
  <si>
    <t>Final Test</t>
  </si>
  <si>
    <t>Abhimanyu</t>
  </si>
  <si>
    <t>M</t>
  </si>
  <si>
    <t>Gopi</t>
  </si>
  <si>
    <t>Champa</t>
  </si>
  <si>
    <t>F</t>
  </si>
  <si>
    <t>Hari</t>
  </si>
  <si>
    <t>Keshav</t>
  </si>
  <si>
    <t>Lalita</t>
  </si>
  <si>
    <t>Sudevi</t>
  </si>
  <si>
    <t>Vidya</t>
  </si>
  <si>
    <t>Visakha</t>
  </si>
  <si>
    <t xml:space="preserve"> </t>
  </si>
  <si>
    <t>IF OR</t>
  </si>
  <si>
    <t>AGE</t>
  </si>
  <si>
    <t>IF AND</t>
  </si>
  <si>
    <t>m1</t>
  </si>
  <si>
    <t>m2</t>
  </si>
  <si>
    <t>m3</t>
  </si>
  <si>
    <t>Soumya</t>
  </si>
  <si>
    <t>Area</t>
  </si>
  <si>
    <t>feb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</si>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</sst>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49" fontId="1" fillId="0" borderId="1" xfId="1" applyNumberFormat="1" applyBorder="1"/>
    <xf numFmtId="22" fontId="0" fillId="0" borderId="0" xfId="0" applyNumberFormat="1"/>
    <xf numFmtId="14" fontId="0" fillId="0" borderId="0" xfId="0" applyNumberFormat="1"/>
    <xf numFmtId="1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0" xfId="0" applyFont="1" applyFill="1" applyAlignment="1">
      <alignment horizontal="center"/>
    </xf>
    <xf numFmtId="0" fontId="1" fillId="0" borderId="1" xfId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4" borderId="1" xfId="0" applyFont="1" applyFill="1" applyBorder="1"/>
    <xf numFmtId="0" fontId="0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/>
    <xf numFmtId="0" fontId="6" fillId="0" borderId="4" xfId="0" applyFont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2" borderId="1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4">
    <cellStyle name="Comma 2" xfId="2" xr:uid="{5E7DDE4D-0B0F-4915-909C-7C6451C483B3}"/>
    <cellStyle name="Comma 3" xfId="3" xr:uid="{139CE61E-609B-4DAF-9EB7-63F81C318B19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shant@yahoo.com" TargetMode="External"/><Relationship Id="rId3" Type="http://schemas.openxmlformats.org/officeDocument/2006/relationships/hyperlink" Target="mailto:Vrinda@yahoo.com" TargetMode="External"/><Relationship Id="rId7" Type="http://schemas.openxmlformats.org/officeDocument/2006/relationships/hyperlink" Target="mailto:arpitparhi92@gmail.com" TargetMode="External"/><Relationship Id="rId2" Type="http://schemas.openxmlformats.org/officeDocument/2006/relationships/hyperlink" Target="mailto:Madhav@hotmail.com" TargetMode="External"/><Relationship Id="rId1" Type="http://schemas.openxmlformats.org/officeDocument/2006/relationships/hyperlink" Target="mailto:arjun@gmail.com" TargetMode="External"/><Relationship Id="rId6" Type="http://schemas.openxmlformats.org/officeDocument/2006/relationships/hyperlink" Target="mailto:satyam@gmail.com" TargetMode="External"/><Relationship Id="rId5" Type="http://schemas.openxmlformats.org/officeDocument/2006/relationships/hyperlink" Target="mailto:arpanpanigrahi1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opal@godaddy.com" TargetMode="External"/><Relationship Id="rId9" Type="http://schemas.openxmlformats.org/officeDocument/2006/relationships/hyperlink" Target="mailto:kolkatabiryani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5"/>
  <sheetViews>
    <sheetView tabSelected="1" zoomScale="140" zoomScaleNormal="140" workbookViewId="0">
      <selection activeCell="E56" sqref="E56:F59"/>
    </sheetView>
  </sheetViews>
  <sheetFormatPr defaultRowHeight="14.4" x14ac:dyDescent="0.3"/>
  <cols>
    <col min="1" max="1" width="20.109375" customWidth="1"/>
    <col min="2" max="2" width="11.88671875" customWidth="1"/>
    <col min="3" max="3" width="9" bestFit="1" customWidth="1"/>
    <col min="4" max="4" width="11.88671875" bestFit="1" customWidth="1"/>
    <col min="11" max="11" width="10.33203125" bestFit="1" customWidth="1"/>
    <col min="12" max="12" width="15.44140625" bestFit="1" customWidth="1"/>
    <col min="13" max="13" width="10.33203125" bestFit="1" customWidth="1"/>
    <col min="15" max="15" width="10.33203125" bestFit="1" customWidth="1"/>
    <col min="17" max="17" width="24.88671875" bestFit="1" customWidth="1"/>
    <col min="18" max="18" width="14.21875" bestFit="1" customWidth="1"/>
    <col min="19" max="19" width="17.44140625" bestFit="1" customWidth="1"/>
    <col min="20" max="20" width="15.33203125" bestFit="1" customWidth="1"/>
    <col min="21" max="21" width="16" bestFit="1" customWidth="1"/>
    <col min="24" max="24" width="12.21875" bestFit="1" customWidth="1"/>
    <col min="25" max="25" width="10.33203125" bestFit="1" customWidth="1"/>
  </cols>
  <sheetData>
    <row r="1" spans="1:52" x14ac:dyDescent="0.3">
      <c r="A1" s="3" t="s">
        <v>0</v>
      </c>
      <c r="B1" s="9" t="s">
        <v>1</v>
      </c>
      <c r="C1" s="9" t="s">
        <v>2</v>
      </c>
      <c r="D1" s="9" t="s">
        <v>3</v>
      </c>
      <c r="J1" s="51" t="s">
        <v>34</v>
      </c>
      <c r="K1" s="51"/>
      <c r="L1" s="6">
        <f ca="1">NOW()</f>
        <v>45362.476375578706</v>
      </c>
      <c r="O1" s="7">
        <v>36746</v>
      </c>
      <c r="Q1" s="45" t="s">
        <v>47</v>
      </c>
      <c r="R1" s="45"/>
      <c r="W1" s="45" t="s">
        <v>77</v>
      </c>
      <c r="X1" s="45"/>
      <c r="AI1" s="45" t="s">
        <v>132</v>
      </c>
      <c r="AJ1" s="45"/>
      <c r="AL1" s="55" t="s">
        <v>167</v>
      </c>
      <c r="AO1" s="56" t="s">
        <v>132</v>
      </c>
      <c r="AP1" s="56"/>
      <c r="AS1" s="55" t="s">
        <v>169</v>
      </c>
      <c r="AV1" t="s">
        <v>170</v>
      </c>
      <c r="AW1" t="s">
        <v>171</v>
      </c>
      <c r="AX1" t="s">
        <v>172</v>
      </c>
    </row>
    <row r="2" spans="1:52" x14ac:dyDescent="0.3">
      <c r="A2" s="2">
        <v>1.0333000000000001</v>
      </c>
      <c r="B2" s="2">
        <f>ROUND(A2,0)</f>
        <v>1</v>
      </c>
      <c r="C2" s="2">
        <f>ROUNDUP(A2,0)</f>
        <v>2</v>
      </c>
      <c r="D2" s="2">
        <f>ROUNDDOWN(A2,0)</f>
        <v>1</v>
      </c>
      <c r="F2" s="46" t="s">
        <v>4</v>
      </c>
      <c r="G2" s="46"/>
      <c r="H2" s="46"/>
      <c r="J2" s="46" t="s">
        <v>46</v>
      </c>
      <c r="K2" s="46"/>
      <c r="L2" s="7">
        <f ca="1">TODAY()</f>
        <v>45362</v>
      </c>
      <c r="Q2" s="52" t="s">
        <v>48</v>
      </c>
      <c r="R2" s="52"/>
      <c r="S2" s="13" t="s">
        <v>49</v>
      </c>
      <c r="T2" s="13" t="s">
        <v>50</v>
      </c>
      <c r="U2" s="13" t="s">
        <v>51</v>
      </c>
      <c r="AU2" t="s">
        <v>12</v>
      </c>
      <c r="AV2">
        <v>40</v>
      </c>
      <c r="AW2">
        <v>50</v>
      </c>
      <c r="AX2">
        <v>30</v>
      </c>
      <c r="AY2" t="str">
        <f>IF(AND(AV2&gt;=30,AW2&gt;=30),"Pass","Fail")</f>
        <v>Pass</v>
      </c>
      <c r="AZ2" t="str">
        <f>IF(AND(AV2&gt;30,AW2&gt;30,AX2&gt;30),"Pass","Fail")</f>
        <v>Fail</v>
      </c>
    </row>
    <row r="3" spans="1:52" x14ac:dyDescent="0.3">
      <c r="A3" s="2">
        <v>2.0554999999999999</v>
      </c>
      <c r="B3" s="2">
        <f t="shared" ref="B3:B7" si="0">ROUND(A3,0)</f>
        <v>2</v>
      </c>
      <c r="C3" s="2">
        <f t="shared" ref="C3:C7" si="1">ROUNDUP(A3,0)</f>
        <v>3</v>
      </c>
      <c r="D3" s="2">
        <f t="shared" ref="D3:D7" si="2">ROUNDDOWN(A3,0)</f>
        <v>2</v>
      </c>
      <c r="F3" s="46" t="s">
        <v>5</v>
      </c>
      <c r="G3" s="46"/>
      <c r="H3" s="46"/>
      <c r="L3">
        <f>MONTH(O1)</f>
        <v>8</v>
      </c>
      <c r="Q3" s="53"/>
      <c r="R3" s="54"/>
      <c r="S3" s="1" t="str">
        <f>UPPER(Q2)</f>
        <v>MY NAME IS ARPAN</v>
      </c>
      <c r="T3" s="1" t="str">
        <f>LOWER(Q2)</f>
        <v>my name is arpan</v>
      </c>
      <c r="U3" s="1" t="str">
        <f>PROPER(Q2)</f>
        <v>My Name Is Arpan</v>
      </c>
      <c r="X3" s="14" t="s">
        <v>78</v>
      </c>
      <c r="Y3" s="14" t="s">
        <v>79</v>
      </c>
      <c r="Z3" s="14" t="s">
        <v>80</v>
      </c>
      <c r="AA3" s="14" t="s">
        <v>81</v>
      </c>
      <c r="AI3" s="15" t="s">
        <v>133</v>
      </c>
      <c r="AJ3" s="15" t="s">
        <v>134</v>
      </c>
      <c r="AL3" t="s">
        <v>147</v>
      </c>
      <c r="AM3" t="s">
        <v>148</v>
      </c>
      <c r="AO3" t="s">
        <v>168</v>
      </c>
      <c r="AU3" t="s">
        <v>13</v>
      </c>
      <c r="AV3">
        <v>25</v>
      </c>
      <c r="AW3">
        <v>60</v>
      </c>
      <c r="AX3">
        <v>80</v>
      </c>
      <c r="AY3" t="str">
        <f t="shared" ref="AY3:AY5" si="3">IF(AND(AV3&gt;=30,AW3&gt;=30),"Pass","Fail")</f>
        <v>Fail</v>
      </c>
      <c r="AZ3" t="str">
        <f t="shared" ref="AZ3:AZ5" si="4">IF(AND(AV3&gt;30,AW3&gt;30,AX3&gt;30),"Pass","Fail")</f>
        <v>Fail</v>
      </c>
    </row>
    <row r="4" spans="1:52" x14ac:dyDescent="0.3">
      <c r="A4" s="2">
        <v>2.9998999999999998</v>
      </c>
      <c r="B4" s="2">
        <f t="shared" si="0"/>
        <v>3</v>
      </c>
      <c r="C4" s="2">
        <f t="shared" si="1"/>
        <v>3</v>
      </c>
      <c r="D4" s="2">
        <f t="shared" si="2"/>
        <v>2</v>
      </c>
      <c r="L4">
        <f>DAY(O1)</f>
        <v>8</v>
      </c>
      <c r="X4" s="14" t="s">
        <v>82</v>
      </c>
      <c r="Y4" s="17">
        <v>380</v>
      </c>
      <c r="Z4" s="17">
        <v>100</v>
      </c>
      <c r="AA4" s="17">
        <f>Y4+Z4</f>
        <v>480</v>
      </c>
      <c r="AI4" s="32">
        <v>17</v>
      </c>
      <c r="AJ4" s="32" t="str">
        <f>IF(AI4&lt;18,"Under 18",IF(AI4&lt;=30,"18-30",IF(AI4&lt;=50,"31-50",IF(AI4&gt;50,"Over 50"))))</f>
        <v>Under 18</v>
      </c>
      <c r="AL4" t="s">
        <v>135</v>
      </c>
      <c r="AM4" t="str">
        <f>IF(OR(AL4="Jan",AL4="Feb",AL4="Mar"),"Q1",IF(OR(AL4="Apr",AL4="May",AL4="June"),"Q2",IF(OR(AL4="July",AL4="Aug",AL4="Sept"),"Q3","Q4")))</f>
        <v>Q1</v>
      </c>
      <c r="AO4">
        <v>17</v>
      </c>
      <c r="AP4" t="str">
        <f>IF(AO4&gt;50,"Over 50",IF(AO4&gt;30,"31-50",IF(AO4&gt;=18,"18-30",IF(AO4&lt;18,"Under 18"))))</f>
        <v>Under 18</v>
      </c>
      <c r="AU4" t="s">
        <v>173</v>
      </c>
      <c r="AV4">
        <v>60</v>
      </c>
      <c r="AW4">
        <v>45</v>
      </c>
      <c r="AX4">
        <v>20</v>
      </c>
      <c r="AY4" t="str">
        <f t="shared" si="3"/>
        <v>Pass</v>
      </c>
      <c r="AZ4" t="str">
        <f t="shared" si="4"/>
        <v>Fail</v>
      </c>
    </row>
    <row r="5" spans="1:52" x14ac:dyDescent="0.3">
      <c r="A5" s="2">
        <v>8.9565000000000001</v>
      </c>
      <c r="B5" s="2">
        <f t="shared" si="0"/>
        <v>9</v>
      </c>
      <c r="C5" s="2">
        <f t="shared" si="1"/>
        <v>9</v>
      </c>
      <c r="D5" s="2">
        <f t="shared" si="2"/>
        <v>8</v>
      </c>
      <c r="L5">
        <f>YEAR(O1)</f>
        <v>2000</v>
      </c>
      <c r="X5" s="14" t="s">
        <v>83</v>
      </c>
      <c r="Y5" s="17">
        <v>380</v>
      </c>
      <c r="Z5" s="17">
        <v>100</v>
      </c>
      <c r="AA5" s="17">
        <f>Y5*Z5</f>
        <v>38000</v>
      </c>
      <c r="AI5" s="32">
        <v>21</v>
      </c>
      <c r="AJ5" s="32" t="str">
        <f t="shared" ref="AJ5:AJ7" si="5">IF(AI5&lt;18,"Under 18",IF(AI5&lt;=30,"18-30",IF(AI5&lt;=50,"31-50",IF(AI5&gt;50,"Over 50"))))</f>
        <v>18-30</v>
      </c>
      <c r="AL5" t="s">
        <v>136</v>
      </c>
      <c r="AM5" t="str">
        <f t="shared" ref="AM5:AM15" si="6">IF(OR(AL5="Jan",AL5="Feb",AL5="Mar"),"Q1",IF(OR(AL5="Apr",AL5="May",AL5="June"),"Q2",IF(OR(AL5="July",AL5="Aug",AL5="Sept"),"Q3","Q4")))</f>
        <v>Q1</v>
      </c>
      <c r="AO5">
        <v>21</v>
      </c>
      <c r="AP5" t="str">
        <f t="shared" ref="AP5:AP7" si="7">IF(AO5&gt;50,"Over 50",IF(AO5&gt;30,"31-50",IF(AO5&gt;=18,"18-30",IF(AO5&lt;18,"Under 18"))))</f>
        <v>18-30</v>
      </c>
      <c r="AU5" t="s">
        <v>31</v>
      </c>
      <c r="AV5">
        <v>50</v>
      </c>
      <c r="AW5">
        <v>50</v>
      </c>
      <c r="AX5">
        <v>50</v>
      </c>
      <c r="AY5" t="str">
        <f t="shared" si="3"/>
        <v>Pass</v>
      </c>
      <c r="AZ5" t="str">
        <f t="shared" si="4"/>
        <v>Pass</v>
      </c>
    </row>
    <row r="6" spans="1:52" x14ac:dyDescent="0.3">
      <c r="A6" s="2">
        <v>1.333</v>
      </c>
      <c r="B6" s="2">
        <f t="shared" si="0"/>
        <v>1</v>
      </c>
      <c r="C6" s="2">
        <f t="shared" si="1"/>
        <v>2</v>
      </c>
      <c r="D6" s="2">
        <f t="shared" si="2"/>
        <v>1</v>
      </c>
      <c r="L6">
        <f>YEAR(O1)*100+MONTH(O1)</f>
        <v>200008</v>
      </c>
      <c r="X6" s="14" t="s">
        <v>84</v>
      </c>
      <c r="Y6" s="17">
        <v>380</v>
      </c>
      <c r="Z6" s="17">
        <v>100</v>
      </c>
      <c r="AA6" s="17">
        <f>Y6/Z6</f>
        <v>3.8</v>
      </c>
      <c r="AI6" s="32">
        <v>35</v>
      </c>
      <c r="AJ6" s="32" t="str">
        <f t="shared" si="5"/>
        <v>31-50</v>
      </c>
      <c r="AL6" t="s">
        <v>137</v>
      </c>
      <c r="AM6" t="str">
        <f t="shared" si="6"/>
        <v>Q1</v>
      </c>
      <c r="AO6">
        <v>35</v>
      </c>
      <c r="AP6" t="str">
        <f t="shared" si="7"/>
        <v>31-50</v>
      </c>
    </row>
    <row r="7" spans="1:52" x14ac:dyDescent="0.3">
      <c r="A7" s="2">
        <v>4.556</v>
      </c>
      <c r="B7" s="2">
        <f t="shared" si="0"/>
        <v>5</v>
      </c>
      <c r="C7" s="2">
        <f t="shared" si="1"/>
        <v>5</v>
      </c>
      <c r="D7" s="2">
        <f t="shared" si="2"/>
        <v>4</v>
      </c>
      <c r="L7">
        <f ca="1">HOUR(NOW())</f>
        <v>11</v>
      </c>
      <c r="Q7" s="14" t="s">
        <v>52</v>
      </c>
      <c r="R7" s="14" t="s">
        <v>11</v>
      </c>
      <c r="S7" s="14" t="s">
        <v>53</v>
      </c>
      <c r="X7" s="14" t="s">
        <v>85</v>
      </c>
      <c r="Y7" s="17">
        <v>380</v>
      </c>
      <c r="Z7" s="17">
        <v>100</v>
      </c>
      <c r="AA7" s="17">
        <f>Y7-Z7</f>
        <v>280</v>
      </c>
      <c r="AI7" s="32">
        <v>60</v>
      </c>
      <c r="AJ7" s="32" t="str">
        <f t="shared" si="5"/>
        <v>Over 50</v>
      </c>
      <c r="AL7" t="s">
        <v>138</v>
      </c>
      <c r="AM7" t="str">
        <f t="shared" si="6"/>
        <v>Q2</v>
      </c>
      <c r="AO7">
        <v>60</v>
      </c>
      <c r="AP7" t="str">
        <f t="shared" si="7"/>
        <v>Over 50</v>
      </c>
    </row>
    <row r="8" spans="1:52" x14ac:dyDescent="0.3">
      <c r="L8">
        <f ca="1">MINUTE(NOW())</f>
        <v>25</v>
      </c>
      <c r="Q8" s="12" t="s">
        <v>54</v>
      </c>
      <c r="R8" s="1" t="str">
        <f>MID(Q8,1,FIND("@",Q8)-1)</f>
        <v>arpanpanigrahi1</v>
      </c>
      <c r="S8" s="1" t="str">
        <f>MID(Q8,FIND("@",Q8)+1,15)</f>
        <v>gmail.com</v>
      </c>
      <c r="X8" s="14" t="s">
        <v>86</v>
      </c>
      <c r="Y8" s="17">
        <v>23</v>
      </c>
      <c r="Z8" s="17">
        <v>11</v>
      </c>
      <c r="AA8" s="17">
        <f>MOD(Y8,Z8)</f>
        <v>1</v>
      </c>
      <c r="AL8" t="s">
        <v>139</v>
      </c>
      <c r="AM8" t="str">
        <f t="shared" si="6"/>
        <v>Q2</v>
      </c>
    </row>
    <row r="9" spans="1:52" x14ac:dyDescent="0.3">
      <c r="L9">
        <f ca="1">SECOND(NOW())</f>
        <v>59</v>
      </c>
      <c r="Q9" s="12" t="s">
        <v>55</v>
      </c>
      <c r="R9" s="1" t="str">
        <f t="shared" ref="R9:R12" si="8">MID(Q9,1,FIND("@",Q9)-1)</f>
        <v>satyam</v>
      </c>
      <c r="S9" s="1" t="str">
        <f t="shared" ref="S9:S12" si="9">MID(Q9,FIND("@",Q9)+1,15)</f>
        <v>gmail.com</v>
      </c>
      <c r="X9" s="14" t="s">
        <v>87</v>
      </c>
      <c r="Y9" s="17">
        <v>5</v>
      </c>
      <c r="Z9" s="17">
        <v>2</v>
      </c>
      <c r="AA9" s="17">
        <f>POWER(Y9,Z9)</f>
        <v>25</v>
      </c>
      <c r="AL9" t="s">
        <v>140</v>
      </c>
      <c r="AM9" t="str">
        <f t="shared" si="6"/>
        <v>Q2</v>
      </c>
    </row>
    <row r="10" spans="1:52" x14ac:dyDescent="0.3">
      <c r="A10" s="4" t="s">
        <v>6</v>
      </c>
      <c r="D10" s="10" t="s">
        <v>11</v>
      </c>
      <c r="E10" s="10" t="s">
        <v>6</v>
      </c>
      <c r="G10" s="45" t="s">
        <v>18</v>
      </c>
      <c r="H10" s="45"/>
      <c r="Q10" s="12" t="s">
        <v>56</v>
      </c>
      <c r="R10" s="1" t="str">
        <f t="shared" si="8"/>
        <v>arpitparhi92</v>
      </c>
      <c r="S10" s="1" t="str">
        <f t="shared" si="9"/>
        <v>gmail.com</v>
      </c>
      <c r="X10" s="14" t="s">
        <v>88</v>
      </c>
      <c r="Y10" s="17">
        <v>625</v>
      </c>
      <c r="Z10" s="17"/>
      <c r="AA10" s="17">
        <f>SQRT(Y10)</f>
        <v>25</v>
      </c>
      <c r="AL10" t="s">
        <v>141</v>
      </c>
      <c r="AM10" t="str">
        <f t="shared" si="6"/>
        <v>Q3</v>
      </c>
      <c r="AO10" t="s">
        <v>168</v>
      </c>
    </row>
    <row r="11" spans="1:52" x14ac:dyDescent="0.3">
      <c r="A11" s="1" t="s">
        <v>7</v>
      </c>
      <c r="D11" s="1" t="s">
        <v>12</v>
      </c>
      <c r="E11" s="1" t="s">
        <v>7</v>
      </c>
      <c r="L11">
        <f>WEEKNUM(O1)</f>
        <v>33</v>
      </c>
      <c r="Q11" s="12" t="s">
        <v>57</v>
      </c>
      <c r="R11" s="1" t="str">
        <f t="shared" si="8"/>
        <v>nishant</v>
      </c>
      <c r="S11" s="1" t="str">
        <f t="shared" si="9"/>
        <v>yahoo.com</v>
      </c>
      <c r="AL11" t="s">
        <v>142</v>
      </c>
      <c r="AM11" t="str">
        <f t="shared" si="6"/>
        <v>Q3</v>
      </c>
      <c r="AO11">
        <v>17</v>
      </c>
      <c r="AP11" t="str">
        <f>IF(AO11&lt;18,"under age",IF(AO11&lt;=30,"18-30",IF(AO11&lt;=50,"31-50",IF(AO11&gt;50,"Over age"))))</f>
        <v>under age</v>
      </c>
    </row>
    <row r="12" spans="1:52" x14ac:dyDescent="0.3">
      <c r="A12" s="1" t="s">
        <v>8</v>
      </c>
      <c r="D12" s="1" t="s">
        <v>13</v>
      </c>
      <c r="E12" s="1" t="s">
        <v>9</v>
      </c>
      <c r="L12" t="str">
        <f>TEXT(O1,"dd")</f>
        <v>08</v>
      </c>
      <c r="M12" t="str">
        <f>TEXT(O1,"MM")</f>
        <v>08</v>
      </c>
      <c r="Q12" s="12" t="s">
        <v>58</v>
      </c>
      <c r="R12" s="1" t="str">
        <f t="shared" si="8"/>
        <v>kolkatabiryani</v>
      </c>
      <c r="S12" s="1" t="str">
        <f t="shared" si="9"/>
        <v>hotmail.com</v>
      </c>
      <c r="AL12" t="s">
        <v>143</v>
      </c>
      <c r="AM12" t="str">
        <f t="shared" si="6"/>
        <v>Q3</v>
      </c>
      <c r="AO12">
        <v>21</v>
      </c>
      <c r="AP12" t="str">
        <f t="shared" ref="AP12:AP14" si="10">IF(AO12&lt;18,"under age",IF(AO12&lt;=30,"18-30",IF(AO12&lt;=50,"31-50",IF(AO12&gt;50,"Over age"))))</f>
        <v>18-30</v>
      </c>
    </row>
    <row r="13" spans="1:52" x14ac:dyDescent="0.3">
      <c r="A13" s="1" t="s">
        <v>9</v>
      </c>
      <c r="D13" s="1" t="s">
        <v>14</v>
      </c>
      <c r="E13" s="1" t="s">
        <v>10</v>
      </c>
      <c r="L13" t="str">
        <f>TEXT(O1,"ddd")</f>
        <v>Tue</v>
      </c>
      <c r="M13" t="str">
        <f>TEXT(O1,"MMM")</f>
        <v>Aug</v>
      </c>
      <c r="W13" s="25" t="s">
        <v>112</v>
      </c>
      <c r="X13" s="25" t="s">
        <v>106</v>
      </c>
      <c r="Y13" s="25" t="s">
        <v>110</v>
      </c>
      <c r="Z13" s="25" t="s">
        <v>104</v>
      </c>
      <c r="AA13" s="25" t="s">
        <v>99</v>
      </c>
      <c r="AB13" s="25" t="s">
        <v>108</v>
      </c>
      <c r="AC13" s="16" t="s">
        <v>117</v>
      </c>
      <c r="AD13" s="16" t="s">
        <v>118</v>
      </c>
      <c r="AE13" s="16" t="s">
        <v>119</v>
      </c>
      <c r="AF13" s="16" t="s">
        <v>120</v>
      </c>
      <c r="AL13" t="s">
        <v>144</v>
      </c>
      <c r="AM13" t="str">
        <f t="shared" si="6"/>
        <v>Q4</v>
      </c>
      <c r="AO13">
        <v>35</v>
      </c>
      <c r="AP13" t="str">
        <f t="shared" si="10"/>
        <v>31-50</v>
      </c>
    </row>
    <row r="14" spans="1:52" x14ac:dyDescent="0.3">
      <c r="A14" s="1" t="s">
        <v>10</v>
      </c>
      <c r="D14" s="1" t="s">
        <v>15</v>
      </c>
      <c r="E14" s="1" t="s">
        <v>7</v>
      </c>
      <c r="L14" t="str">
        <f>TEXT(O1,"DDDD")</f>
        <v>Tuesday</v>
      </c>
      <c r="M14" t="str">
        <f>TEXT(O1,"MMMM")</f>
        <v>August</v>
      </c>
      <c r="W14" s="25" t="s">
        <v>113</v>
      </c>
      <c r="X14" s="26">
        <v>925</v>
      </c>
      <c r="Y14" s="26">
        <v>678</v>
      </c>
      <c r="Z14" s="26">
        <v>451</v>
      </c>
      <c r="AA14" s="26">
        <v>847</v>
      </c>
      <c r="AB14" s="26">
        <v>965</v>
      </c>
      <c r="AC14" s="26">
        <f>SUM(X14:AB14)</f>
        <v>3866</v>
      </c>
      <c r="AD14" s="26">
        <f>AVERAGE(X14:AB14)</f>
        <v>773.2</v>
      </c>
      <c r="AE14" s="26">
        <f>MIN(X14:AB14)</f>
        <v>451</v>
      </c>
      <c r="AF14" s="26">
        <f>MAX(X14:AB14)</f>
        <v>965</v>
      </c>
      <c r="AL14" t="s">
        <v>145</v>
      </c>
      <c r="AM14" t="str">
        <f t="shared" si="6"/>
        <v>Q4</v>
      </c>
      <c r="AO14">
        <v>60</v>
      </c>
      <c r="AP14" t="str">
        <f t="shared" si="10"/>
        <v>Over age</v>
      </c>
    </row>
    <row r="15" spans="1:52" x14ac:dyDescent="0.3">
      <c r="D15" s="1" t="s">
        <v>16</v>
      </c>
      <c r="E15" s="1" t="s">
        <v>8</v>
      </c>
      <c r="Q15" s="16" t="s">
        <v>67</v>
      </c>
      <c r="R15" s="16"/>
      <c r="S15" s="16"/>
      <c r="T15" s="16" t="s">
        <v>68</v>
      </c>
      <c r="W15" s="25" t="s">
        <v>114</v>
      </c>
      <c r="X15" s="26">
        <v>783</v>
      </c>
      <c r="Y15" s="26">
        <v>821</v>
      </c>
      <c r="Z15" s="26">
        <v>440</v>
      </c>
      <c r="AA15" s="26">
        <v>365</v>
      </c>
      <c r="AB15" s="26">
        <v>431</v>
      </c>
      <c r="AC15" s="26">
        <f t="shared" ref="AC15:AC17" si="11">SUM(X15:AB15)</f>
        <v>2840</v>
      </c>
      <c r="AD15" s="26">
        <f t="shared" ref="AD15:AD17" si="12">AVERAGE(X15:AB15)</f>
        <v>568</v>
      </c>
      <c r="AE15" s="26">
        <f t="shared" ref="AE15:AE17" si="13">MIN(X15:AB15)</f>
        <v>365</v>
      </c>
      <c r="AF15" s="26">
        <f t="shared" ref="AF15:AF17" si="14">MAX(X15:AB15)</f>
        <v>821</v>
      </c>
      <c r="AL15" t="s">
        <v>146</v>
      </c>
      <c r="AM15" t="str">
        <f t="shared" si="6"/>
        <v>Q4</v>
      </c>
    </row>
    <row r="16" spans="1:52" x14ac:dyDescent="0.3">
      <c r="D16" s="1" t="s">
        <v>17</v>
      </c>
      <c r="E16" s="1" t="s">
        <v>7</v>
      </c>
      <c r="Q16" s="1" t="s">
        <v>64</v>
      </c>
      <c r="R16" s="1" t="s">
        <v>65</v>
      </c>
      <c r="S16" s="1" t="s">
        <v>66</v>
      </c>
      <c r="T16" s="1" t="str">
        <f>_xlfn.CONCAT(Q16,R16," ",S16)</f>
        <v>Shahrukh Khan</v>
      </c>
      <c r="W16" s="25" t="s">
        <v>115</v>
      </c>
      <c r="X16" s="26">
        <v>282</v>
      </c>
      <c r="Y16" s="26">
        <v>347</v>
      </c>
      <c r="Z16" s="26">
        <v>274</v>
      </c>
      <c r="AA16" s="26">
        <v>830</v>
      </c>
      <c r="AB16" s="26">
        <v>716</v>
      </c>
      <c r="AC16" s="26">
        <f t="shared" si="11"/>
        <v>2449</v>
      </c>
      <c r="AD16" s="26">
        <f t="shared" si="12"/>
        <v>489.8</v>
      </c>
      <c r="AE16" s="26">
        <f t="shared" si="13"/>
        <v>274</v>
      </c>
      <c r="AF16" s="26">
        <f t="shared" si="14"/>
        <v>830</v>
      </c>
    </row>
    <row r="17" spans="1:32" x14ac:dyDescent="0.3">
      <c r="W17" s="25" t="s">
        <v>116</v>
      </c>
      <c r="X17" s="26">
        <v>440</v>
      </c>
      <c r="Y17" s="26">
        <v>628</v>
      </c>
      <c r="Z17" s="26">
        <v>113</v>
      </c>
      <c r="AA17" s="26">
        <v>492</v>
      </c>
      <c r="AB17" s="26">
        <v>655</v>
      </c>
      <c r="AC17" s="26">
        <f t="shared" si="11"/>
        <v>2328</v>
      </c>
      <c r="AD17" s="26">
        <f t="shared" si="12"/>
        <v>465.6</v>
      </c>
      <c r="AE17" s="26">
        <f t="shared" si="13"/>
        <v>113</v>
      </c>
      <c r="AF17" s="26">
        <f t="shared" si="14"/>
        <v>655</v>
      </c>
    </row>
    <row r="18" spans="1:32" x14ac:dyDescent="0.3">
      <c r="Q18" s="16"/>
      <c r="R18" s="49" t="s">
        <v>70</v>
      </c>
      <c r="S18" s="49"/>
    </row>
    <row r="19" spans="1:32" x14ac:dyDescent="0.3">
      <c r="A19" s="10" t="s">
        <v>19</v>
      </c>
      <c r="B19" s="10" t="s">
        <v>11</v>
      </c>
      <c r="K19" s="4" t="s">
        <v>35</v>
      </c>
      <c r="L19" s="4" t="s">
        <v>36</v>
      </c>
      <c r="M19" s="10" t="s">
        <v>37</v>
      </c>
      <c r="N19" s="4"/>
      <c r="Q19" s="15" t="s">
        <v>69</v>
      </c>
      <c r="R19" s="50" t="str">
        <f>SUBSTITUTE(Q19,"Dadulkar","Tendulkar")</f>
        <v>Sachin Tendulkar</v>
      </c>
      <c r="S19" s="50"/>
    </row>
    <row r="20" spans="1:32" x14ac:dyDescent="0.3">
      <c r="A20" s="5" t="s">
        <v>20</v>
      </c>
      <c r="B20" s="1" t="s">
        <v>21</v>
      </c>
      <c r="D20" s="11" t="s">
        <v>26</v>
      </c>
      <c r="K20" s="8">
        <v>36746</v>
      </c>
      <c r="L20" s="8">
        <f ca="1">TODAY()</f>
        <v>45362</v>
      </c>
      <c r="M20" s="1">
        <f ca="1">DATEDIF(K20,L20,"Y")</f>
        <v>23</v>
      </c>
      <c r="N20" s="1" t="s">
        <v>38</v>
      </c>
      <c r="W20" s="27">
        <v>1</v>
      </c>
      <c r="Y20" s="16" t="s">
        <v>122</v>
      </c>
      <c r="Z20" s="27">
        <f>COUNT(W20:W32)</f>
        <v>5</v>
      </c>
    </row>
    <row r="21" spans="1:32" x14ac:dyDescent="0.3">
      <c r="A21" s="5" t="s">
        <v>14</v>
      </c>
      <c r="B21" s="1" t="s">
        <v>22</v>
      </c>
      <c r="K21" s="1"/>
      <c r="L21" s="1"/>
      <c r="M21" s="1">
        <f ca="1">DATEDIF(K20,L20,"M")</f>
        <v>283</v>
      </c>
      <c r="N21" s="1" t="s">
        <v>39</v>
      </c>
      <c r="W21" s="27">
        <v>2</v>
      </c>
      <c r="Y21" s="16" t="s">
        <v>123</v>
      </c>
      <c r="Z21" s="27">
        <f>COUNTA(W20:W32)</f>
        <v>9</v>
      </c>
    </row>
    <row r="22" spans="1:32" x14ac:dyDescent="0.3">
      <c r="A22" s="5" t="s">
        <v>23</v>
      </c>
      <c r="B22" s="1" t="s">
        <v>24</v>
      </c>
      <c r="K22" s="1"/>
      <c r="L22" s="1"/>
      <c r="M22" s="1">
        <f ca="1">DATEDIF(K20,L20,"D")</f>
        <v>8616</v>
      </c>
      <c r="N22" s="1" t="s">
        <v>40</v>
      </c>
      <c r="W22" s="27">
        <v>3</v>
      </c>
      <c r="Y22" s="16" t="s">
        <v>124</v>
      </c>
      <c r="Z22" s="27">
        <f>COUNTBLANK(W20:W32)</f>
        <v>4</v>
      </c>
    </row>
    <row r="23" spans="1:32" x14ac:dyDescent="0.3">
      <c r="A23" s="5" t="s">
        <v>16</v>
      </c>
      <c r="B23" s="1" t="s">
        <v>25</v>
      </c>
      <c r="Q23" s="16" t="s">
        <v>71</v>
      </c>
      <c r="R23" s="16"/>
      <c r="W23" s="27">
        <v>4</v>
      </c>
    </row>
    <row r="24" spans="1:32" x14ac:dyDescent="0.3">
      <c r="Q24" s="1" t="s">
        <v>41</v>
      </c>
      <c r="R24" s="1" t="s">
        <v>75</v>
      </c>
      <c r="W24" s="27">
        <v>5</v>
      </c>
    </row>
    <row r="25" spans="1:32" x14ac:dyDescent="0.3">
      <c r="K25" s="4" t="s">
        <v>41</v>
      </c>
      <c r="L25" s="4"/>
      <c r="M25" s="10" t="s">
        <v>45</v>
      </c>
      <c r="Q25" s="1" t="s">
        <v>72</v>
      </c>
      <c r="R25" s="1" t="s">
        <v>75</v>
      </c>
      <c r="W25" s="27"/>
    </row>
    <row r="26" spans="1:32" x14ac:dyDescent="0.3">
      <c r="K26" s="8">
        <f ca="1">TODAY()</f>
        <v>45362</v>
      </c>
      <c r="L26" s="1" t="s">
        <v>42</v>
      </c>
      <c r="M26" s="8">
        <f ca="1">(K26+5)</f>
        <v>45367</v>
      </c>
      <c r="Q26" s="1" t="s">
        <v>73</v>
      </c>
      <c r="R26" s="1" t="s">
        <v>75</v>
      </c>
      <c r="W26" s="27"/>
    </row>
    <row r="27" spans="1:32" x14ac:dyDescent="0.3">
      <c r="A27" s="4" t="s">
        <v>11</v>
      </c>
      <c r="B27" s="4" t="s">
        <v>27</v>
      </c>
      <c r="C27" s="4" t="s">
        <v>28</v>
      </c>
      <c r="E27" s="4" t="s">
        <v>11</v>
      </c>
      <c r="F27" s="4" t="s">
        <v>28</v>
      </c>
      <c r="H27" s="11" t="s">
        <v>33</v>
      </c>
      <c r="K27" s="1"/>
      <c r="L27" s="1" t="s">
        <v>43</v>
      </c>
      <c r="M27" s="8">
        <f ca="1">EDATE(K26,5)</f>
        <v>45515</v>
      </c>
      <c r="Q27" s="1" t="s">
        <v>74</v>
      </c>
      <c r="R27" s="1" t="s">
        <v>76</v>
      </c>
      <c r="W27" s="27"/>
    </row>
    <row r="28" spans="1:32" x14ac:dyDescent="0.3">
      <c r="A28" s="1" t="s">
        <v>12</v>
      </c>
      <c r="B28" s="1">
        <v>45</v>
      </c>
      <c r="C28" s="1" t="s">
        <v>29</v>
      </c>
      <c r="E28" s="1" t="s">
        <v>13</v>
      </c>
      <c r="F28" s="1" t="str">
        <f>VLOOKUP(E28,$A$27:$C$30,3,0)</f>
        <v>ECE</v>
      </c>
      <c r="K28" s="1"/>
      <c r="L28" s="1" t="s">
        <v>44</v>
      </c>
      <c r="M28" s="8">
        <f ca="1">EDATE(K26,60)</f>
        <v>47188</v>
      </c>
      <c r="W28" s="27"/>
    </row>
    <row r="29" spans="1:32" x14ac:dyDescent="0.3">
      <c r="A29" s="1" t="s">
        <v>13</v>
      </c>
      <c r="B29" s="1">
        <v>55</v>
      </c>
      <c r="C29" s="1" t="s">
        <v>30</v>
      </c>
      <c r="E29" s="1" t="s">
        <v>31</v>
      </c>
      <c r="F29" s="1" t="str">
        <f t="shared" ref="F29:F30" si="15">VLOOKUP(E29,$A$27:$C$30,3,0)</f>
        <v>DA</v>
      </c>
      <c r="W29" s="27" t="s">
        <v>7</v>
      </c>
    </row>
    <row r="30" spans="1:32" x14ac:dyDescent="0.3">
      <c r="A30" s="1" t="s">
        <v>31</v>
      </c>
      <c r="B30" s="1">
        <v>66</v>
      </c>
      <c r="C30" s="1" t="s">
        <v>32</v>
      </c>
      <c r="E30" s="1" t="s">
        <v>12</v>
      </c>
      <c r="F30" s="1" t="str">
        <f t="shared" si="15"/>
        <v>CSE</v>
      </c>
      <c r="H30" s="45" t="s">
        <v>59</v>
      </c>
      <c r="I30" s="45"/>
      <c r="W30" s="27" t="s">
        <v>8</v>
      </c>
    </row>
    <row r="31" spans="1:32" x14ac:dyDescent="0.3">
      <c r="H31" s="48" t="s">
        <v>62</v>
      </c>
      <c r="I31" s="48"/>
      <c r="J31" s="48"/>
      <c r="K31" s="48"/>
      <c r="W31" s="27" t="s">
        <v>9</v>
      </c>
    </row>
    <row r="32" spans="1:32" x14ac:dyDescent="0.3">
      <c r="H32" s="48" t="s">
        <v>63</v>
      </c>
      <c r="I32" s="48"/>
      <c r="J32" s="48"/>
      <c r="K32" s="48"/>
      <c r="W32" s="27" t="s">
        <v>10</v>
      </c>
    </row>
    <row r="33" spans="1:23" x14ac:dyDescent="0.3">
      <c r="H33" s="48" t="s">
        <v>60</v>
      </c>
      <c r="I33" s="48"/>
      <c r="J33" s="48"/>
      <c r="K33" s="48"/>
    </row>
    <row r="34" spans="1:23" x14ac:dyDescent="0.3">
      <c r="H34" s="48" t="s">
        <v>61</v>
      </c>
      <c r="I34" s="48"/>
      <c r="J34" s="48"/>
      <c r="K34" s="48"/>
    </row>
    <row r="36" spans="1:23" x14ac:dyDescent="0.3">
      <c r="Q36" s="28" t="s">
        <v>112</v>
      </c>
      <c r="R36" s="28" t="s">
        <v>125</v>
      </c>
      <c r="S36" s="28" t="s">
        <v>126</v>
      </c>
      <c r="T36" s="29"/>
      <c r="U36" s="26" t="s">
        <v>112</v>
      </c>
      <c r="V36" s="28" t="s">
        <v>127</v>
      </c>
      <c r="W36" s="29"/>
    </row>
    <row r="37" spans="1:23" x14ac:dyDescent="0.3">
      <c r="A37" s="18" t="s">
        <v>89</v>
      </c>
      <c r="B37" s="18" t="s">
        <v>90</v>
      </c>
      <c r="C37" s="18" t="s">
        <v>91</v>
      </c>
      <c r="D37" s="18" t="s">
        <v>92</v>
      </c>
      <c r="E37" s="18" t="s">
        <v>93</v>
      </c>
      <c r="F37" s="18" t="s">
        <v>94</v>
      </c>
      <c r="Q37" s="26" t="s">
        <v>113</v>
      </c>
      <c r="R37" s="26" t="s">
        <v>106</v>
      </c>
      <c r="S37" s="26">
        <v>3732</v>
      </c>
      <c r="T37" s="29"/>
      <c r="U37" s="26" t="s">
        <v>113</v>
      </c>
      <c r="V37" s="26">
        <f>COUNTIF($Q$37:$Q$58,U37)</f>
        <v>6</v>
      </c>
      <c r="W37" s="29"/>
    </row>
    <row r="38" spans="1:23" x14ac:dyDescent="0.3">
      <c r="A38" s="20" t="s">
        <v>95</v>
      </c>
      <c r="B38" s="20" t="s">
        <v>96</v>
      </c>
      <c r="C38" s="20" t="s">
        <v>97</v>
      </c>
      <c r="D38" s="20">
        <v>54</v>
      </c>
      <c r="E38" s="19" t="s">
        <v>98</v>
      </c>
      <c r="F38" s="22" t="s">
        <v>99</v>
      </c>
      <c r="Q38" s="26" t="s">
        <v>113</v>
      </c>
      <c r="R38" s="26" t="s">
        <v>110</v>
      </c>
      <c r="S38" s="26">
        <v>3948</v>
      </c>
      <c r="T38" s="29"/>
      <c r="U38" s="26" t="s">
        <v>114</v>
      </c>
      <c r="V38" s="26">
        <f t="shared" ref="V38:V39" si="16">COUNTIF($Q$37:$Q$58,U38)</f>
        <v>5</v>
      </c>
      <c r="W38" s="29"/>
    </row>
    <row r="39" spans="1:23" x14ac:dyDescent="0.3">
      <c r="A39" s="20" t="s">
        <v>100</v>
      </c>
      <c r="B39" s="20" t="s">
        <v>96</v>
      </c>
      <c r="C39" s="20" t="s">
        <v>97</v>
      </c>
      <c r="D39" s="20">
        <v>33</v>
      </c>
      <c r="E39" s="19" t="s">
        <v>101</v>
      </c>
      <c r="F39" s="22" t="s">
        <v>102</v>
      </c>
      <c r="Q39" s="26" t="s">
        <v>113</v>
      </c>
      <c r="R39" s="26" t="s">
        <v>104</v>
      </c>
      <c r="S39" s="26">
        <v>7005</v>
      </c>
      <c r="T39" s="29"/>
      <c r="U39" s="26" t="s">
        <v>115</v>
      </c>
      <c r="V39" s="26">
        <f t="shared" si="16"/>
        <v>6</v>
      </c>
      <c r="W39" s="29"/>
    </row>
    <row r="40" spans="1:23" x14ac:dyDescent="0.3">
      <c r="A40" s="20" t="s">
        <v>103</v>
      </c>
      <c r="B40" s="20" t="s">
        <v>96</v>
      </c>
      <c r="C40" s="20" t="s">
        <v>97</v>
      </c>
      <c r="D40" s="20">
        <v>60</v>
      </c>
      <c r="E40" s="19" t="s">
        <v>98</v>
      </c>
      <c r="F40" s="22" t="s">
        <v>104</v>
      </c>
      <c r="Q40" s="26" t="s">
        <v>113</v>
      </c>
      <c r="R40" s="26" t="s">
        <v>99</v>
      </c>
      <c r="S40" s="26">
        <v>8973</v>
      </c>
      <c r="T40" s="29"/>
      <c r="U40" s="29"/>
      <c r="V40" s="29"/>
      <c r="W40" s="29"/>
    </row>
    <row r="41" spans="1:23" x14ac:dyDescent="0.3">
      <c r="A41" s="20" t="s">
        <v>105</v>
      </c>
      <c r="B41" s="20" t="s">
        <v>96</v>
      </c>
      <c r="C41" s="20" t="s">
        <v>97</v>
      </c>
      <c r="D41" s="20">
        <v>51</v>
      </c>
      <c r="E41" s="19" t="s">
        <v>98</v>
      </c>
      <c r="F41" s="22" t="s">
        <v>106</v>
      </c>
      <c r="Q41" s="26" t="s">
        <v>113</v>
      </c>
      <c r="R41" s="26" t="s">
        <v>108</v>
      </c>
      <c r="S41" s="26">
        <v>5342</v>
      </c>
      <c r="T41" s="29"/>
      <c r="U41" s="29"/>
      <c r="V41" s="29"/>
      <c r="W41" s="29"/>
    </row>
    <row r="42" spans="1:23" x14ac:dyDescent="0.3">
      <c r="A42" s="20" t="s">
        <v>107</v>
      </c>
      <c r="B42" s="20" t="s">
        <v>96</v>
      </c>
      <c r="C42" s="20" t="s">
        <v>97</v>
      </c>
      <c r="D42" s="20">
        <v>71</v>
      </c>
      <c r="E42" s="19" t="s">
        <v>98</v>
      </c>
      <c r="F42" s="22" t="s">
        <v>108</v>
      </c>
      <c r="Q42" s="26" t="s">
        <v>114</v>
      </c>
      <c r="R42" s="26" t="s">
        <v>106</v>
      </c>
      <c r="S42" s="26">
        <v>5205</v>
      </c>
      <c r="T42" s="29"/>
      <c r="U42" s="31" t="s">
        <v>112</v>
      </c>
      <c r="V42" s="30" t="s">
        <v>125</v>
      </c>
      <c r="W42" s="25" t="s">
        <v>128</v>
      </c>
    </row>
    <row r="43" spans="1:23" x14ac:dyDescent="0.3">
      <c r="A43" s="20" t="s">
        <v>109</v>
      </c>
      <c r="B43" s="20" t="s">
        <v>96</v>
      </c>
      <c r="C43" s="20" t="s">
        <v>97</v>
      </c>
      <c r="D43" s="20">
        <v>46</v>
      </c>
      <c r="E43" s="19" t="s">
        <v>101</v>
      </c>
      <c r="F43" s="22" t="s">
        <v>110</v>
      </c>
      <c r="Q43" s="26" t="s">
        <v>114</v>
      </c>
      <c r="R43" s="26" t="s">
        <v>110</v>
      </c>
      <c r="S43" s="26">
        <v>2203</v>
      </c>
      <c r="T43" s="29"/>
      <c r="U43" s="26" t="s">
        <v>113</v>
      </c>
      <c r="V43" s="26" t="s">
        <v>110</v>
      </c>
      <c r="W43" s="26">
        <f>COUNTIFS($Q$37:$Q$58,U43,$R$37:$R$58,V43)</f>
        <v>2</v>
      </c>
    </row>
    <row r="44" spans="1:23" x14ac:dyDescent="0.3">
      <c r="Q44" s="26" t="s">
        <v>114</v>
      </c>
      <c r="R44" s="26" t="s">
        <v>104</v>
      </c>
      <c r="S44" s="26">
        <v>9826</v>
      </c>
      <c r="T44" s="29"/>
      <c r="U44" s="26" t="s">
        <v>114</v>
      </c>
      <c r="V44" s="26" t="s">
        <v>108</v>
      </c>
      <c r="W44" s="26">
        <f t="shared" ref="W44:W45" si="17">COUNTIFS($Q$37:$Q$58,U44,$R$37:$R$58,V44)</f>
        <v>1</v>
      </c>
    </row>
    <row r="45" spans="1:23" x14ac:dyDescent="0.3">
      <c r="Q45" s="26" t="s">
        <v>114</v>
      </c>
      <c r="R45" s="26" t="s">
        <v>99</v>
      </c>
      <c r="S45" s="26">
        <v>8308</v>
      </c>
      <c r="T45" s="29"/>
      <c r="U45" s="26" t="s">
        <v>115</v>
      </c>
      <c r="V45" s="26" t="s">
        <v>110</v>
      </c>
      <c r="W45" s="26">
        <f t="shared" si="17"/>
        <v>2</v>
      </c>
    </row>
    <row r="46" spans="1:23" x14ac:dyDescent="0.3">
      <c r="A46" s="23" t="s">
        <v>89</v>
      </c>
      <c r="B46" s="23" t="s">
        <v>92</v>
      </c>
      <c r="D46" s="15" t="s">
        <v>89</v>
      </c>
      <c r="E46" s="24" t="s">
        <v>111</v>
      </c>
      <c r="Q46" s="26" t="s">
        <v>114</v>
      </c>
      <c r="R46" s="26" t="s">
        <v>108</v>
      </c>
      <c r="S46" s="26">
        <v>8031</v>
      </c>
      <c r="T46" s="29"/>
      <c r="U46" s="29"/>
      <c r="V46" s="29"/>
      <c r="W46" s="29"/>
    </row>
    <row r="47" spans="1:23" x14ac:dyDescent="0.3">
      <c r="A47" s="21" t="s">
        <v>105</v>
      </c>
      <c r="B47" s="21">
        <f>VLOOKUP($A$47,$A$37:$F$43,4,0)</f>
        <v>51</v>
      </c>
      <c r="D47" s="21" t="s">
        <v>95</v>
      </c>
      <c r="E47" s="21" t="str">
        <f>VLOOKUP($D$47,$A$37:$F$43,6,0)</f>
        <v>Mumbai</v>
      </c>
      <c r="Q47" s="26" t="s">
        <v>115</v>
      </c>
      <c r="R47" s="26" t="s">
        <v>106</v>
      </c>
      <c r="S47" s="26">
        <v>7578</v>
      </c>
      <c r="T47" s="29"/>
      <c r="U47" s="29"/>
      <c r="V47" s="29"/>
      <c r="W47" s="29"/>
    </row>
    <row r="48" spans="1:23" x14ac:dyDescent="0.3">
      <c r="Q48" s="26" t="s">
        <v>115</v>
      </c>
      <c r="R48" s="26" t="s">
        <v>110</v>
      </c>
      <c r="S48" s="26">
        <v>6506</v>
      </c>
      <c r="T48" s="29"/>
      <c r="U48" s="29"/>
      <c r="V48" s="29"/>
      <c r="W48" s="29"/>
    </row>
    <row r="49" spans="1:23" x14ac:dyDescent="0.3">
      <c r="A49" s="23" t="s">
        <v>89</v>
      </c>
      <c r="B49" s="23" t="s">
        <v>92</v>
      </c>
      <c r="D49" s="47" t="s">
        <v>121</v>
      </c>
      <c r="E49" s="47"/>
      <c r="Q49" s="26" t="s">
        <v>115</v>
      </c>
      <c r="R49" s="26" t="s">
        <v>104</v>
      </c>
      <c r="S49" s="26">
        <v>4576</v>
      </c>
      <c r="T49" s="29"/>
      <c r="U49" s="29"/>
      <c r="V49" s="29"/>
      <c r="W49" s="29"/>
    </row>
    <row r="50" spans="1:23" x14ac:dyDescent="0.3">
      <c r="A50" s="21" t="s">
        <v>107</v>
      </c>
      <c r="B50" s="21">
        <f>VLOOKUP($A$50,$A$37:$F$43,MATCH($B$49,$A$37:$F$37,0),0)</f>
        <v>71</v>
      </c>
      <c r="Q50" s="26" t="s">
        <v>115</v>
      </c>
      <c r="R50" s="26" t="s">
        <v>99</v>
      </c>
      <c r="S50" s="26">
        <v>7164</v>
      </c>
      <c r="T50" s="29"/>
      <c r="U50" s="29"/>
      <c r="V50" s="29"/>
      <c r="W50" s="29"/>
    </row>
    <row r="51" spans="1:23" x14ac:dyDescent="0.3">
      <c r="Q51" s="26" t="s">
        <v>115</v>
      </c>
      <c r="R51" s="26" t="s">
        <v>108</v>
      </c>
      <c r="S51" s="26">
        <v>3059</v>
      </c>
      <c r="T51" s="29"/>
      <c r="U51" s="29"/>
      <c r="V51" s="29"/>
      <c r="W51" s="29"/>
    </row>
    <row r="52" spans="1:23" x14ac:dyDescent="0.3">
      <c r="Q52" s="26" t="s">
        <v>116</v>
      </c>
      <c r="R52" s="26" t="s">
        <v>106</v>
      </c>
      <c r="S52" s="26">
        <v>4376</v>
      </c>
      <c r="T52" s="29"/>
      <c r="U52" s="29"/>
      <c r="V52" s="29"/>
      <c r="W52" s="29"/>
    </row>
    <row r="53" spans="1:23" x14ac:dyDescent="0.3">
      <c r="A53" s="32" t="s">
        <v>147</v>
      </c>
      <c r="B53" s="32" t="s">
        <v>126</v>
      </c>
      <c r="C53" s="15" t="s">
        <v>174</v>
      </c>
      <c r="Q53" s="26" t="s">
        <v>116</v>
      </c>
      <c r="R53" s="26" t="s">
        <v>110</v>
      </c>
      <c r="S53" s="26">
        <v>1494</v>
      </c>
      <c r="T53" s="29"/>
      <c r="U53" s="29"/>
      <c r="V53" s="29"/>
      <c r="W53" s="29"/>
    </row>
    <row r="54" spans="1:23" x14ac:dyDescent="0.3">
      <c r="A54" s="32" t="s">
        <v>135</v>
      </c>
      <c r="B54" s="32">
        <v>7698</v>
      </c>
      <c r="C54" s="32" t="str">
        <f>VLOOKUP(A54,$E$56:$F$59,2,0)</f>
        <v>Bangalore</v>
      </c>
      <c r="Q54" s="26" t="s">
        <v>116</v>
      </c>
      <c r="R54" s="26" t="s">
        <v>104</v>
      </c>
      <c r="S54" s="26">
        <v>8846</v>
      </c>
      <c r="T54" s="29"/>
      <c r="U54" s="29"/>
      <c r="V54" s="29"/>
      <c r="W54" s="29"/>
    </row>
    <row r="55" spans="1:23" x14ac:dyDescent="0.3">
      <c r="A55" s="32" t="s">
        <v>175</v>
      </c>
      <c r="B55" s="32">
        <v>2309</v>
      </c>
      <c r="C55" s="32" t="str">
        <f t="shared" ref="C55:C65" si="18">VLOOKUP(A55,$E$56:$F$59,2,0)</f>
        <v>Delhi</v>
      </c>
      <c r="Q55" s="26" t="s">
        <v>116</v>
      </c>
      <c r="R55" s="26" t="s">
        <v>99</v>
      </c>
      <c r="S55" s="26">
        <v>7953</v>
      </c>
      <c r="T55" s="29"/>
      <c r="U55" s="29"/>
      <c r="V55" s="29"/>
      <c r="W55" s="29"/>
    </row>
    <row r="56" spans="1:23" x14ac:dyDescent="0.3">
      <c r="A56" s="32" t="s">
        <v>137</v>
      </c>
      <c r="B56" s="32">
        <v>8454</v>
      </c>
      <c r="C56" s="32" t="str">
        <f t="shared" si="18"/>
        <v>Mumbai</v>
      </c>
      <c r="E56" s="32" t="s">
        <v>147</v>
      </c>
      <c r="F56" s="32" t="s">
        <v>174</v>
      </c>
      <c r="Q56" s="26" t="s">
        <v>116</v>
      </c>
      <c r="R56" s="26" t="s">
        <v>108</v>
      </c>
      <c r="S56" s="26">
        <v>8730</v>
      </c>
      <c r="T56" s="29"/>
      <c r="U56" s="29"/>
      <c r="V56" s="29"/>
      <c r="W56" s="29"/>
    </row>
    <row r="57" spans="1:23" x14ac:dyDescent="0.3">
      <c r="A57" s="32" t="s">
        <v>138</v>
      </c>
      <c r="B57" s="32">
        <v>8912</v>
      </c>
      <c r="C57" s="32" t="e">
        <f t="shared" si="18"/>
        <v>#N/A</v>
      </c>
      <c r="E57" s="32" t="s">
        <v>135</v>
      </c>
      <c r="F57" s="32" t="s">
        <v>106</v>
      </c>
      <c r="Q57" s="26" t="s">
        <v>113</v>
      </c>
      <c r="R57" s="26" t="s">
        <v>110</v>
      </c>
      <c r="S57" s="26">
        <v>3948</v>
      </c>
      <c r="T57" s="29"/>
      <c r="U57" s="29"/>
      <c r="V57" s="29"/>
      <c r="W57" s="29"/>
    </row>
    <row r="58" spans="1:23" x14ac:dyDescent="0.3">
      <c r="A58" s="32" t="s">
        <v>139</v>
      </c>
      <c r="B58" s="32">
        <v>4497</v>
      </c>
      <c r="C58" s="32" t="e">
        <f t="shared" si="18"/>
        <v>#N/A</v>
      </c>
      <c r="E58" s="32" t="s">
        <v>136</v>
      </c>
      <c r="F58" s="32" t="s">
        <v>110</v>
      </c>
      <c r="Q58" s="26" t="s">
        <v>115</v>
      </c>
      <c r="R58" s="26" t="s">
        <v>110</v>
      </c>
      <c r="S58" s="26">
        <v>6506</v>
      </c>
      <c r="T58" s="29"/>
      <c r="U58" s="29"/>
      <c r="V58" s="29"/>
      <c r="W58" s="29"/>
    </row>
    <row r="59" spans="1:23" x14ac:dyDescent="0.3">
      <c r="A59" s="32" t="s">
        <v>146</v>
      </c>
      <c r="B59" s="32">
        <v>4628</v>
      </c>
      <c r="C59" s="32" t="e">
        <f t="shared" si="18"/>
        <v>#N/A</v>
      </c>
      <c r="E59" s="32" t="s">
        <v>137</v>
      </c>
      <c r="F59" s="32" t="s">
        <v>99</v>
      </c>
    </row>
    <row r="60" spans="1:23" x14ac:dyDescent="0.3">
      <c r="A60" s="32" t="s">
        <v>135</v>
      </c>
      <c r="B60" s="32">
        <v>8601</v>
      </c>
      <c r="C60" s="32" t="str">
        <f t="shared" si="18"/>
        <v>Bangalore</v>
      </c>
    </row>
    <row r="61" spans="1:23" x14ac:dyDescent="0.3">
      <c r="A61" s="32" t="s">
        <v>136</v>
      </c>
      <c r="B61" s="32">
        <v>2853</v>
      </c>
      <c r="C61" s="32" t="str">
        <f t="shared" si="18"/>
        <v>Delhi</v>
      </c>
      <c r="Q61" s="33" t="s">
        <v>112</v>
      </c>
      <c r="R61" s="33" t="s">
        <v>129</v>
      </c>
      <c r="S61" s="33" t="s">
        <v>130</v>
      </c>
      <c r="T61" s="29"/>
      <c r="U61" s="33" t="s">
        <v>131</v>
      </c>
    </row>
    <row r="62" spans="1:23" x14ac:dyDescent="0.3">
      <c r="A62" s="32" t="s">
        <v>137</v>
      </c>
      <c r="B62" s="32">
        <v>1991</v>
      </c>
      <c r="C62" s="32" t="str">
        <f t="shared" si="18"/>
        <v>Mumbai</v>
      </c>
      <c r="Q62" s="34" t="s">
        <v>113</v>
      </c>
      <c r="R62" s="26">
        <v>50</v>
      </c>
      <c r="S62" s="26">
        <v>50</v>
      </c>
      <c r="T62" s="29"/>
      <c r="U62" s="26">
        <f>SUMPRODUCT(R62:R65,S62:S65)</f>
        <v>10600</v>
      </c>
    </row>
    <row r="63" spans="1:23" x14ac:dyDescent="0.3">
      <c r="A63" s="32" t="s">
        <v>138</v>
      </c>
      <c r="B63" s="32">
        <v>2277</v>
      </c>
      <c r="C63" s="32" t="e">
        <f t="shared" si="18"/>
        <v>#N/A</v>
      </c>
      <c r="Q63" s="34" t="s">
        <v>115</v>
      </c>
      <c r="R63" s="26">
        <v>40</v>
      </c>
      <c r="S63" s="26">
        <v>60</v>
      </c>
      <c r="T63" s="29"/>
      <c r="U63" s="29"/>
    </row>
    <row r="64" spans="1:23" x14ac:dyDescent="0.3">
      <c r="A64" s="32" t="s">
        <v>139</v>
      </c>
      <c r="B64" s="32">
        <v>7241</v>
      </c>
      <c r="C64" s="32" t="e">
        <f t="shared" si="18"/>
        <v>#N/A</v>
      </c>
      <c r="Q64" s="34" t="s">
        <v>116</v>
      </c>
      <c r="R64" s="26">
        <v>30</v>
      </c>
      <c r="S64" s="26">
        <v>70</v>
      </c>
      <c r="T64" s="29"/>
      <c r="U64" s="29"/>
    </row>
    <row r="65" spans="1:21" x14ac:dyDescent="0.3">
      <c r="A65" s="32" t="s">
        <v>176</v>
      </c>
      <c r="B65" s="32">
        <v>3190</v>
      </c>
      <c r="C65" s="32" t="e">
        <f t="shared" si="18"/>
        <v>#N/A</v>
      </c>
      <c r="Q65" s="34" t="s">
        <v>114</v>
      </c>
      <c r="R65" s="26">
        <v>45</v>
      </c>
      <c r="S65" s="26">
        <v>80</v>
      </c>
      <c r="T65" s="29"/>
      <c r="U65" s="29"/>
    </row>
  </sheetData>
  <mergeCells count="19">
    <mergeCell ref="Q3:R3"/>
    <mergeCell ref="F2:H2"/>
    <mergeCell ref="AO1:AP1"/>
    <mergeCell ref="AI1:AJ1"/>
    <mergeCell ref="F3:H3"/>
    <mergeCell ref="D49:E49"/>
    <mergeCell ref="W1:X1"/>
    <mergeCell ref="H32:K32"/>
    <mergeCell ref="H33:K33"/>
    <mergeCell ref="H34:K34"/>
    <mergeCell ref="R18:S18"/>
    <mergeCell ref="R19:S19"/>
    <mergeCell ref="G10:H10"/>
    <mergeCell ref="J2:K2"/>
    <mergeCell ref="J1:K1"/>
    <mergeCell ref="H30:I30"/>
    <mergeCell ref="H31:K31"/>
    <mergeCell ref="Q1:R1"/>
    <mergeCell ref="Q2:R2"/>
  </mergeCells>
  <dataValidations disablePrompts="1" count="2">
    <dataValidation type="list" allowBlank="1" showInputMessage="1" showErrorMessage="1" sqref="E11:E16" xr:uid="{EFD9B9A0-DED7-493B-BBED-20C149A03E9B}">
      <formula1>$A$11:$A$14</formula1>
    </dataValidation>
    <dataValidation type="list" allowBlank="1" showInputMessage="1" showErrorMessage="1" sqref="A47 D47 A50" xr:uid="{CAD012FE-13B4-4E19-B1AA-8AA436F4FFFC}">
      <formula1>$A$38:$A$43</formula1>
    </dataValidation>
  </dataValidations>
  <hyperlinks>
    <hyperlink ref="A20" r:id="rId1" display="arjun@gmail.com" xr:uid="{E36A80F8-3802-4EFC-A09F-EDD478C1EF1D}"/>
    <hyperlink ref="A21" r:id="rId2" display="Madhav@hotmail.com" xr:uid="{796117B2-0CC4-4E20-9F2A-8A61C1571DBF}"/>
    <hyperlink ref="A22" r:id="rId3" display="Vrinda@yahoo.com" xr:uid="{F4AEEA5A-F726-4371-BD71-2CDA6DCA36D7}"/>
    <hyperlink ref="A23" r:id="rId4" display="Gopal@godaddy.com" xr:uid="{5ECD7D41-1986-4CBE-8C52-5C72CC3B6328}"/>
    <hyperlink ref="Q8" r:id="rId5" xr:uid="{FD288823-FAB5-4C79-8853-126D7A3AAE41}"/>
    <hyperlink ref="Q9" r:id="rId6" xr:uid="{BA57EB50-1B70-4ED3-B5AC-C73217B8F3A0}"/>
    <hyperlink ref="Q10" r:id="rId7" xr:uid="{72D9B507-E361-466C-BD45-7ADE36006D8F}"/>
    <hyperlink ref="Q11" r:id="rId8" xr:uid="{9D638D2A-F00F-4517-BBFF-8F374F6C0182}"/>
    <hyperlink ref="Q12" r:id="rId9" xr:uid="{6720153D-4233-4A37-B92F-2F3705B8281D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1C4B-FACC-4E12-B8EE-02423E436C9D}">
  <dimension ref="A1:K18"/>
  <sheetViews>
    <sheetView workbookViewId="0">
      <selection activeCell="K11" sqref="K11:K15"/>
    </sheetView>
  </sheetViews>
  <sheetFormatPr defaultRowHeight="14.4" x14ac:dyDescent="0.3"/>
  <cols>
    <col min="1" max="1" width="12.33203125" customWidth="1"/>
    <col min="5" max="5" width="11.33203125" customWidth="1"/>
    <col min="6" max="6" width="10.88671875" customWidth="1"/>
    <col min="7" max="7" width="10.44140625" customWidth="1"/>
    <col min="10" max="10" width="11.5546875" customWidth="1"/>
    <col min="11" max="11" width="10.5546875" customWidth="1"/>
  </cols>
  <sheetData>
    <row r="1" spans="1:11" ht="18.600000000000001" thickBot="1" x14ac:dyDescent="0.4">
      <c r="A1" s="36" t="s">
        <v>149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15" thickBot="1" x14ac:dyDescent="0.35">
      <c r="A2" s="38"/>
      <c r="B2" s="38"/>
      <c r="C2" s="38"/>
      <c r="D2" s="38"/>
      <c r="E2" s="38"/>
      <c r="F2" s="38"/>
      <c r="G2" s="38"/>
      <c r="H2" s="35"/>
      <c r="I2" s="35"/>
      <c r="J2" s="38"/>
      <c r="K2" s="38"/>
    </row>
    <row r="3" spans="1:11" ht="31.8" thickBot="1" x14ac:dyDescent="0.35">
      <c r="A3" s="41" t="s">
        <v>11</v>
      </c>
      <c r="B3" s="41" t="s">
        <v>150</v>
      </c>
      <c r="C3" s="41" t="s">
        <v>133</v>
      </c>
      <c r="D3" s="41" t="s">
        <v>151</v>
      </c>
      <c r="E3" s="41" t="s">
        <v>152</v>
      </c>
      <c r="F3" s="41" t="s">
        <v>153</v>
      </c>
      <c r="G3" s="41" t="s">
        <v>154</v>
      </c>
      <c r="H3" s="37"/>
      <c r="I3" s="42"/>
      <c r="J3" s="41" t="s">
        <v>11</v>
      </c>
      <c r="K3" s="41" t="s">
        <v>154</v>
      </c>
    </row>
    <row r="4" spans="1:11" ht="16.2" thickBot="1" x14ac:dyDescent="0.35">
      <c r="A4" s="39" t="s">
        <v>155</v>
      </c>
      <c r="B4" s="39" t="s">
        <v>156</v>
      </c>
      <c r="C4" s="40">
        <v>16</v>
      </c>
      <c r="D4" s="40">
        <v>10</v>
      </c>
      <c r="E4" s="40">
        <v>84</v>
      </c>
      <c r="F4" s="40">
        <v>79</v>
      </c>
      <c r="G4" s="40">
        <v>81</v>
      </c>
      <c r="H4" s="37"/>
      <c r="I4" s="42"/>
      <c r="J4" s="39" t="s">
        <v>23</v>
      </c>
      <c r="K4" s="39">
        <f>VLOOKUP(J4,$A$3:$G$18,7,0)</f>
        <v>98</v>
      </c>
    </row>
    <row r="5" spans="1:11" ht="16.2" thickBot="1" x14ac:dyDescent="0.35">
      <c r="A5" s="39" t="s">
        <v>15</v>
      </c>
      <c r="B5" s="39" t="s">
        <v>156</v>
      </c>
      <c r="C5" s="40">
        <v>11</v>
      </c>
      <c r="D5" s="40">
        <v>5</v>
      </c>
      <c r="E5" s="40">
        <v>82</v>
      </c>
      <c r="F5" s="40">
        <v>83</v>
      </c>
      <c r="G5" s="40">
        <v>91</v>
      </c>
      <c r="H5" s="37"/>
      <c r="I5" s="42"/>
      <c r="J5" s="39" t="s">
        <v>157</v>
      </c>
      <c r="K5" s="39">
        <f t="shared" ref="K5:K8" si="0">VLOOKUP(J5,$A$3:$G$18,7,0)</f>
        <v>96</v>
      </c>
    </row>
    <row r="6" spans="1:11" ht="16.2" thickBot="1" x14ac:dyDescent="0.35">
      <c r="A6" s="39" t="s">
        <v>158</v>
      </c>
      <c r="B6" s="39" t="s">
        <v>159</v>
      </c>
      <c r="C6" s="40">
        <v>15</v>
      </c>
      <c r="D6" s="40">
        <v>8</v>
      </c>
      <c r="E6" s="40">
        <v>81</v>
      </c>
      <c r="F6" s="40">
        <v>78</v>
      </c>
      <c r="G6" s="40">
        <v>88</v>
      </c>
      <c r="H6" s="37"/>
      <c r="I6" s="42"/>
      <c r="J6" s="39" t="s">
        <v>14</v>
      </c>
      <c r="K6" s="39">
        <f t="shared" si="0"/>
        <v>89</v>
      </c>
    </row>
    <row r="7" spans="1:11" ht="16.2" thickBot="1" x14ac:dyDescent="0.35">
      <c r="A7" s="39" t="s">
        <v>16</v>
      </c>
      <c r="B7" s="39" t="s">
        <v>156</v>
      </c>
      <c r="C7" s="40">
        <v>14</v>
      </c>
      <c r="D7" s="40">
        <v>8</v>
      </c>
      <c r="E7" s="40">
        <v>70</v>
      </c>
      <c r="F7" s="40">
        <v>75</v>
      </c>
      <c r="G7" s="40">
        <v>79</v>
      </c>
      <c r="H7" s="37"/>
      <c r="I7" s="42"/>
      <c r="J7" s="39" t="s">
        <v>160</v>
      </c>
      <c r="K7" s="39">
        <f t="shared" si="0"/>
        <v>80</v>
      </c>
    </row>
    <row r="8" spans="1:11" ht="31.8" thickBot="1" x14ac:dyDescent="0.35">
      <c r="A8" s="39" t="s">
        <v>157</v>
      </c>
      <c r="B8" s="39" t="s">
        <v>159</v>
      </c>
      <c r="C8" s="40">
        <v>16</v>
      </c>
      <c r="D8" s="40">
        <v>10</v>
      </c>
      <c r="E8" s="40">
        <v>88</v>
      </c>
      <c r="F8" s="40">
        <v>92</v>
      </c>
      <c r="G8" s="40">
        <v>96</v>
      </c>
      <c r="H8" s="37"/>
      <c r="I8" s="42"/>
      <c r="J8" s="39" t="s">
        <v>155</v>
      </c>
      <c r="K8" s="39">
        <f t="shared" si="0"/>
        <v>81</v>
      </c>
    </row>
    <row r="9" spans="1:11" ht="16.2" thickBot="1" x14ac:dyDescent="0.35">
      <c r="A9" s="39" t="s">
        <v>160</v>
      </c>
      <c r="B9" s="39" t="s">
        <v>156</v>
      </c>
      <c r="C9" s="40">
        <v>16</v>
      </c>
      <c r="D9" s="40">
        <v>10</v>
      </c>
      <c r="E9" s="40">
        <v>82</v>
      </c>
      <c r="F9" s="40">
        <v>81</v>
      </c>
      <c r="G9" s="40">
        <v>80</v>
      </c>
      <c r="H9" s="37"/>
      <c r="I9" s="35"/>
      <c r="J9" s="44"/>
      <c r="K9" s="44"/>
    </row>
    <row r="10" spans="1:11" ht="16.2" thickBot="1" x14ac:dyDescent="0.35">
      <c r="A10" s="39" t="s">
        <v>17</v>
      </c>
      <c r="B10" s="39" t="s">
        <v>159</v>
      </c>
      <c r="C10" s="40">
        <v>14</v>
      </c>
      <c r="D10" s="40">
        <v>8</v>
      </c>
      <c r="E10" s="40">
        <v>90</v>
      </c>
      <c r="F10" s="40">
        <v>86</v>
      </c>
      <c r="G10" s="40">
        <v>89</v>
      </c>
      <c r="H10" s="37"/>
      <c r="I10" s="42"/>
      <c r="J10" s="41" t="s">
        <v>11</v>
      </c>
      <c r="K10" s="41" t="s">
        <v>154</v>
      </c>
    </row>
    <row r="11" spans="1:11" ht="16.2" thickBot="1" x14ac:dyDescent="0.35">
      <c r="A11" s="39" t="s">
        <v>161</v>
      </c>
      <c r="B11" s="39" t="s">
        <v>156</v>
      </c>
      <c r="C11" s="40">
        <v>15</v>
      </c>
      <c r="D11" s="40">
        <v>9</v>
      </c>
      <c r="E11" s="40">
        <v>87</v>
      </c>
      <c r="F11" s="40">
        <v>89</v>
      </c>
      <c r="G11" s="40">
        <v>96</v>
      </c>
      <c r="H11" s="37"/>
      <c r="I11" s="42"/>
      <c r="J11" s="39" t="s">
        <v>23</v>
      </c>
      <c r="K11" s="39" t="s">
        <v>166</v>
      </c>
    </row>
    <row r="12" spans="1:11" ht="16.2" thickBot="1" x14ac:dyDescent="0.35">
      <c r="A12" s="39" t="s">
        <v>162</v>
      </c>
      <c r="B12" s="39" t="s">
        <v>159</v>
      </c>
      <c r="C12" s="40">
        <v>17</v>
      </c>
      <c r="D12" s="40">
        <v>10</v>
      </c>
      <c r="E12" s="40">
        <v>70</v>
      </c>
      <c r="F12" s="40">
        <v>90</v>
      </c>
      <c r="G12" s="40">
        <v>92</v>
      </c>
      <c r="H12" s="37"/>
      <c r="I12" s="42"/>
      <c r="J12" s="39" t="s">
        <v>157</v>
      </c>
      <c r="K12" s="39">
        <f t="shared" ref="K12:K15" si="1">VLOOKUP(J12,$A$3:$G$18,MATCH($K$10,$A$3:$G$3,0),0)</f>
        <v>96</v>
      </c>
    </row>
    <row r="13" spans="1:11" ht="16.2" thickBot="1" x14ac:dyDescent="0.35">
      <c r="A13" s="39" t="s">
        <v>160</v>
      </c>
      <c r="B13" s="39" t="s">
        <v>156</v>
      </c>
      <c r="C13" s="40">
        <v>11</v>
      </c>
      <c r="D13" s="40">
        <v>6</v>
      </c>
      <c r="E13" s="40">
        <v>91</v>
      </c>
      <c r="F13" s="40">
        <v>81</v>
      </c>
      <c r="G13" s="40">
        <v>95</v>
      </c>
      <c r="H13" s="37"/>
      <c r="I13" s="42"/>
      <c r="J13" s="39" t="s">
        <v>14</v>
      </c>
      <c r="K13" s="39">
        <f t="shared" si="1"/>
        <v>89</v>
      </c>
    </row>
    <row r="14" spans="1:11" ht="16.2" thickBot="1" x14ac:dyDescent="0.35">
      <c r="A14" s="39" t="s">
        <v>14</v>
      </c>
      <c r="B14" s="39" t="s">
        <v>156</v>
      </c>
      <c r="C14" s="40">
        <v>12</v>
      </c>
      <c r="D14" s="40">
        <v>7</v>
      </c>
      <c r="E14" s="40">
        <v>86</v>
      </c>
      <c r="F14" s="40">
        <v>92</v>
      </c>
      <c r="G14" s="40">
        <v>89</v>
      </c>
      <c r="H14" s="37"/>
      <c r="I14" s="42"/>
      <c r="J14" s="39" t="s">
        <v>160</v>
      </c>
      <c r="K14" s="39">
        <f t="shared" si="1"/>
        <v>80</v>
      </c>
    </row>
    <row r="15" spans="1:11" ht="31.8" thickBot="1" x14ac:dyDescent="0.35">
      <c r="A15" s="39" t="s">
        <v>163</v>
      </c>
      <c r="B15" s="39" t="s">
        <v>159</v>
      </c>
      <c r="C15" s="40">
        <v>16</v>
      </c>
      <c r="D15" s="40">
        <v>10</v>
      </c>
      <c r="E15" s="40">
        <v>81</v>
      </c>
      <c r="F15" s="40">
        <v>80</v>
      </c>
      <c r="G15" s="40">
        <v>87</v>
      </c>
      <c r="H15" s="37"/>
      <c r="I15" s="42"/>
      <c r="J15" s="39" t="s">
        <v>155</v>
      </c>
      <c r="K15" s="39">
        <f t="shared" si="1"/>
        <v>81</v>
      </c>
    </row>
    <row r="16" spans="1:11" ht="16.2" thickBot="1" x14ac:dyDescent="0.35">
      <c r="A16" s="39" t="s">
        <v>164</v>
      </c>
      <c r="B16" s="39" t="s">
        <v>159</v>
      </c>
      <c r="C16" s="40">
        <v>11</v>
      </c>
      <c r="D16" s="40">
        <v>6</v>
      </c>
      <c r="E16" s="40">
        <v>88</v>
      </c>
      <c r="F16" s="40">
        <v>90</v>
      </c>
      <c r="G16" s="40">
        <v>92</v>
      </c>
      <c r="H16" s="37"/>
      <c r="I16" s="35"/>
      <c r="J16" s="43"/>
      <c r="K16" s="43"/>
    </row>
    <row r="17" spans="1:11" ht="16.2" thickBot="1" x14ac:dyDescent="0.35">
      <c r="A17" s="39" t="s">
        <v>165</v>
      </c>
      <c r="B17" s="39" t="s">
        <v>159</v>
      </c>
      <c r="C17" s="40">
        <v>16</v>
      </c>
      <c r="D17" s="40">
        <v>10</v>
      </c>
      <c r="E17" s="40">
        <v>70</v>
      </c>
      <c r="F17" s="40">
        <v>87</v>
      </c>
      <c r="G17" s="40">
        <v>85</v>
      </c>
      <c r="H17" s="37"/>
      <c r="I17" s="35"/>
      <c r="J17" s="35"/>
      <c r="K17" s="35"/>
    </row>
    <row r="18" spans="1:11" ht="16.2" thickBot="1" x14ac:dyDescent="0.35">
      <c r="A18" s="39" t="s">
        <v>23</v>
      </c>
      <c r="B18" s="39" t="s">
        <v>159</v>
      </c>
      <c r="C18" s="40">
        <v>14</v>
      </c>
      <c r="D18" s="40">
        <v>8</v>
      </c>
      <c r="E18" s="40">
        <v>91</v>
      </c>
      <c r="F18" s="40">
        <v>96</v>
      </c>
      <c r="G18" s="40">
        <v>98</v>
      </c>
      <c r="H18" s="37"/>
      <c r="I18" s="35"/>
      <c r="J18" s="35"/>
      <c r="K18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2024-03-11T05:56:24Z</dcterms:modified>
</cp:coreProperties>
</file>