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RPAN PANIGRAHI\Downloads\"/>
    </mc:Choice>
  </mc:AlternateContent>
  <xr:revisionPtr revIDLastSave="0" documentId="13_ncr:1_{054229CC-0EF7-4531-AA68-E76E30F0E978}" xr6:coauthVersionLast="41" xr6:coauthVersionMax="47" xr10:uidLastSave="{00000000-0000-0000-0000-000000000000}"/>
  <bookViews>
    <workbookView xWindow="-108" yWindow="-108" windowWidth="23256" windowHeight="12576" firstSheet="11" activeTab="18" xr2:uid="{00000000-000D-0000-FFFF-FFFF00000000}"/>
  </bookViews>
  <sheets>
    <sheet name="TEST-3" sheetId="14" r:id="rId1"/>
    <sheet name="TEST-4" sheetId="15" r:id="rId2"/>
    <sheet name="TEST-5" sheetId="3" r:id="rId3"/>
    <sheet name="TEST-6" sheetId="4" r:id="rId4"/>
    <sheet name="TEST-7" sheetId="5" r:id="rId5"/>
    <sheet name="TEST-8" sheetId="6" r:id="rId6"/>
    <sheet name="Sheet1" sheetId="28" r:id="rId7"/>
    <sheet name="TEST-9 " sheetId="8" r:id="rId8"/>
    <sheet name="TEST-10" sheetId="10" r:id="rId9"/>
    <sheet name="TEST-11" sheetId="16" r:id="rId10"/>
    <sheet name="Add,sub,mul,div" sheetId="25" r:id="rId11"/>
    <sheet name="Sheet2" sheetId="29" r:id="rId12"/>
    <sheet name="Sheet6" sheetId="33" r:id="rId13"/>
    <sheet name="Sheet7" sheetId="34" r:id="rId14"/>
    <sheet name="Sheet8" sheetId="35" r:id="rId15"/>
    <sheet name="Date function" sheetId="37" r:id="rId16"/>
    <sheet name="Char function" sheetId="38" r:id="rId17"/>
    <sheet name="Sheet3" sheetId="39" r:id="rId18"/>
    <sheet name="Arithmatic function" sheetId="40" r:id="rId19"/>
  </sheets>
  <definedNames>
    <definedName name="_xlnm._FilterDatabase" localSheetId="6" hidden="1">Sheet1!$A$1:$E$55</definedName>
    <definedName name="_xlnm._FilterDatabase" localSheetId="12" hidden="1">Sheet6!$A$2:$F$56</definedName>
    <definedName name="_xlnm._FilterDatabase" localSheetId="14" hidden="1">Sheet8!$A$1:$D$55</definedName>
    <definedName name="_xlnm._FilterDatabase" localSheetId="8" hidden="1">'TEST-10'!$A$1:$G$51</definedName>
    <definedName name="_xlnm._FilterDatabase" localSheetId="1" hidden="1">'TEST-4'!$A$1:$F$53</definedName>
    <definedName name="_xlnm._FilterDatabase" localSheetId="2" hidden="1">'TEST-5'!$G$1:$K$55</definedName>
    <definedName name="_xlnm._FilterDatabase" localSheetId="4" hidden="1">'TEST-7'!$G$1:$J$55</definedName>
    <definedName name="MED_AU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40" l="1"/>
  <c r="I99" i="40" l="1"/>
  <c r="I95" i="40"/>
  <c r="I98" i="40"/>
  <c r="I97" i="40"/>
  <c r="I96" i="40"/>
  <c r="I94" i="40"/>
  <c r="I88" i="40"/>
  <c r="L44" i="40"/>
  <c r="L45" i="40"/>
  <c r="L43" i="40"/>
  <c r="L71" i="40"/>
  <c r="L72" i="40"/>
  <c r="L70" i="40"/>
  <c r="K64" i="40"/>
  <c r="K63" i="40"/>
  <c r="L39" i="40"/>
  <c r="L40" i="40"/>
  <c r="K39" i="40"/>
  <c r="K40" i="40"/>
  <c r="K38" i="40"/>
  <c r="L38" i="40"/>
  <c r="M18" i="40"/>
  <c r="M19" i="40"/>
  <c r="M20" i="40"/>
  <c r="M17" i="40"/>
  <c r="F25" i="40"/>
  <c r="F24" i="40"/>
  <c r="F23" i="40"/>
  <c r="L18" i="40"/>
  <c r="L19" i="40"/>
  <c r="L20" i="40"/>
  <c r="L17" i="40"/>
  <c r="K18" i="40"/>
  <c r="K19" i="40"/>
  <c r="K20" i="40"/>
  <c r="K17" i="40"/>
  <c r="J18" i="40"/>
  <c r="J19" i="40"/>
  <c r="J20" i="40"/>
  <c r="J17" i="40"/>
  <c r="G12" i="40"/>
  <c r="G13" i="40"/>
  <c r="G10" i="40"/>
  <c r="G9" i="40"/>
  <c r="G8" i="40"/>
  <c r="G7" i="40"/>
  <c r="E26" i="38"/>
  <c r="E25" i="38"/>
  <c r="E22" i="38"/>
  <c r="E23" i="38"/>
  <c r="O13" i="37"/>
  <c r="H5" i="37"/>
  <c r="H6" i="37" s="1"/>
  <c r="H4" i="37"/>
  <c r="H38" i="38"/>
  <c r="D34" i="38"/>
  <c r="D31" i="38"/>
  <c r="E31" i="38" s="1"/>
  <c r="E29" i="38"/>
  <c r="E28" i="38"/>
  <c r="E19" i="38"/>
  <c r="E18" i="38"/>
  <c r="E16" i="38"/>
  <c r="E15" i="38"/>
  <c r="E14" i="38"/>
  <c r="E13" i="38"/>
  <c r="E12" i="38"/>
  <c r="E11" i="38"/>
  <c r="D9" i="38"/>
  <c r="D8" i="38"/>
  <c r="D7" i="38"/>
  <c r="D5" i="38"/>
  <c r="D4" i="38"/>
  <c r="D3" i="38"/>
  <c r="Q12" i="37"/>
  <c r="T12" i="37" s="1"/>
  <c r="R8" i="37"/>
  <c r="S8" i="37" s="1"/>
  <c r="N19" i="37"/>
  <c r="N18" i="37"/>
  <c r="N17" i="37"/>
  <c r="N16" i="37"/>
  <c r="N15" i="37"/>
  <c r="N14" i="37"/>
  <c r="N13" i="37"/>
  <c r="N12" i="37"/>
  <c r="N11" i="37"/>
  <c r="N10" i="37"/>
  <c r="N9" i="37"/>
  <c r="N8" i="37"/>
  <c r="I9" i="37"/>
  <c r="I10" i="37" s="1"/>
  <c r="I8" i="37"/>
  <c r="I14" i="37" s="1"/>
  <c r="J6" i="35"/>
  <c r="J7" i="35"/>
  <c r="J5" i="35"/>
  <c r="J14" i="35"/>
  <c r="J15" i="35"/>
  <c r="J13" i="35"/>
  <c r="I15" i="35"/>
  <c r="I14" i="35"/>
  <c r="I13" i="35"/>
  <c r="I6" i="35"/>
  <c r="I7" i="35"/>
  <c r="I5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2" i="35"/>
  <c r="W15" i="33"/>
  <c r="I6" i="33"/>
  <c r="B15" i="34"/>
  <c r="B16" i="34"/>
  <c r="B17" i="34"/>
  <c r="B14" i="34"/>
  <c r="J14" i="34"/>
  <c r="J15" i="34"/>
  <c r="J16" i="34"/>
  <c r="J13" i="34"/>
  <c r="G14" i="34"/>
  <c r="G15" i="34"/>
  <c r="G16" i="34"/>
  <c r="G13" i="34"/>
  <c r="O23" i="33"/>
  <c r="O24" i="33"/>
  <c r="O25" i="33"/>
  <c r="O22" i="33"/>
  <c r="T17" i="33"/>
  <c r="R20" i="33"/>
  <c r="R13" i="33"/>
  <c r="M6" i="29"/>
  <c r="J6" i="29"/>
  <c r="F3" i="28" a="1"/>
  <c r="F3" i="28" s="1"/>
  <c r="F4" i="28" a="1"/>
  <c r="F4" i="28"/>
  <c r="F5" i="28" a="1"/>
  <c r="F5" i="28" s="1"/>
  <c r="F6" i="28" a="1"/>
  <c r="F6" i="28"/>
  <c r="F7" i="28" a="1"/>
  <c r="F7" i="28" s="1"/>
  <c r="F8" i="28" a="1"/>
  <c r="F8" i="28"/>
  <c r="F9" i="28" a="1"/>
  <c r="F9" i="28" s="1"/>
  <c r="F10" i="28" a="1"/>
  <c r="F10" i="28"/>
  <c r="F11" i="28" a="1"/>
  <c r="F11" i="28" s="1"/>
  <c r="F12" i="28" a="1"/>
  <c r="F12" i="28"/>
  <c r="F13" i="28" a="1"/>
  <c r="F13" i="28" s="1"/>
  <c r="F14" i="28" a="1"/>
  <c r="F14" i="28"/>
  <c r="F15" i="28" a="1"/>
  <c r="F15" i="28" s="1"/>
  <c r="F16" i="28" a="1"/>
  <c r="F16" i="28"/>
  <c r="F17" i="28" a="1"/>
  <c r="F17" i="28" s="1"/>
  <c r="F18" i="28" a="1"/>
  <c r="F18" i="28"/>
  <c r="F19" i="28" a="1"/>
  <c r="F19" i="28" s="1"/>
  <c r="F20" i="28" a="1"/>
  <c r="F20" i="28"/>
  <c r="F21" i="28" a="1"/>
  <c r="F21" i="28" s="1"/>
  <c r="F22" i="28" a="1"/>
  <c r="F22" i="28"/>
  <c r="F23" i="28" a="1"/>
  <c r="F23" i="28" s="1"/>
  <c r="F24" i="28" a="1"/>
  <c r="F24" i="28"/>
  <c r="F25" i="28" a="1"/>
  <c r="F25" i="28" s="1"/>
  <c r="F26" i="28" a="1"/>
  <c r="F26" i="28"/>
  <c r="F27" i="28" a="1"/>
  <c r="F27" i="28" s="1"/>
  <c r="F28" i="28" a="1"/>
  <c r="F28" i="28"/>
  <c r="F29" i="28" a="1"/>
  <c r="F29" i="28" s="1"/>
  <c r="F30" i="28" a="1"/>
  <c r="F30" i="28"/>
  <c r="F31" i="28" a="1"/>
  <c r="F31" i="28" s="1"/>
  <c r="F32" i="28" a="1"/>
  <c r="F32" i="28"/>
  <c r="F33" i="28" a="1"/>
  <c r="F33" i="28" s="1"/>
  <c r="F34" i="28" a="1"/>
  <c r="F34" i="28"/>
  <c r="F35" i="28" a="1"/>
  <c r="F35" i="28" s="1"/>
  <c r="F36" i="28" a="1"/>
  <c r="F36" i="28"/>
  <c r="F37" i="28" a="1"/>
  <c r="F37" i="28" s="1"/>
  <c r="F38" i="28" a="1"/>
  <c r="F38" i="28"/>
  <c r="F39" i="28" a="1"/>
  <c r="F39" i="28" s="1"/>
  <c r="F40" i="28" a="1"/>
  <c r="F40" i="28"/>
  <c r="F41" i="28" a="1"/>
  <c r="F41" i="28" s="1"/>
  <c r="F42" i="28" a="1"/>
  <c r="F42" i="28"/>
  <c r="F43" i="28" a="1"/>
  <c r="F43" i="28" s="1"/>
  <c r="F44" i="28" a="1"/>
  <c r="F44" i="28"/>
  <c r="F45" i="28" a="1"/>
  <c r="F45" i="28" s="1"/>
  <c r="F46" i="28" a="1"/>
  <c r="F46" i="28"/>
  <c r="F47" i="28" a="1"/>
  <c r="F47" i="28" s="1"/>
  <c r="F48" i="28" a="1"/>
  <c r="F48" i="28"/>
  <c r="F49" i="28" a="1"/>
  <c r="F49" i="28" s="1"/>
  <c r="F50" i="28" a="1"/>
  <c r="F50" i="28"/>
  <c r="F51" i="28" a="1"/>
  <c r="F51" i="28" s="1"/>
  <c r="F52" i="28" a="1"/>
  <c r="F52" i="28"/>
  <c r="F53" i="28" a="1"/>
  <c r="F53" i="28" s="1"/>
  <c r="F54" i="28" a="1"/>
  <c r="F54" i="28"/>
  <c r="F55" i="28" a="1"/>
  <c r="F55" i="28" s="1"/>
  <c r="F2" i="28" a="1"/>
  <c r="F2" i="28" s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2" i="15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2" i="10"/>
  <c r="T14" i="37" l="1"/>
  <c r="T13" i="37"/>
  <c r="S10" i="37"/>
  <c r="S9" i="37"/>
  <c r="I17" i="37"/>
  <c r="I16" i="37"/>
  <c r="I15" i="37"/>
  <c r="I13" i="37"/>
  <c r="I12" i="37"/>
  <c r="I11" i="37"/>
  <c r="H55" i="28"/>
  <c r="G55" i="28"/>
  <c r="H54" i="28"/>
  <c r="G54" i="28"/>
  <c r="H53" i="28"/>
  <c r="G53" i="28"/>
  <c r="H52" i="28"/>
  <c r="G52" i="28"/>
  <c r="H51" i="28"/>
  <c r="G51" i="28"/>
  <c r="H50" i="28"/>
  <c r="G50" i="28"/>
  <c r="H49" i="28"/>
  <c r="G49" i="28"/>
  <c r="H48" i="28"/>
  <c r="G48" i="28"/>
  <c r="H47" i="28"/>
  <c r="G47" i="28"/>
  <c r="H46" i="28"/>
  <c r="G46" i="28"/>
  <c r="H45" i="28"/>
  <c r="G45" i="28"/>
  <c r="H44" i="28"/>
  <c r="G44" i="28"/>
  <c r="H43" i="28"/>
  <c r="G43" i="28"/>
  <c r="H42" i="28"/>
  <c r="G42" i="28"/>
  <c r="H41" i="28"/>
  <c r="G41" i="28"/>
  <c r="H40" i="28"/>
  <c r="G40" i="28"/>
  <c r="H39" i="28"/>
  <c r="G39" i="28"/>
  <c r="H38" i="28"/>
  <c r="G38" i="28"/>
  <c r="H37" i="28"/>
  <c r="G37" i="28"/>
  <c r="H36" i="28"/>
  <c r="G36" i="28"/>
  <c r="H35" i="28"/>
  <c r="G35" i="28"/>
  <c r="H34" i="28"/>
  <c r="G34" i="28"/>
  <c r="H33" i="28"/>
  <c r="G33" i="28"/>
  <c r="H32" i="28"/>
  <c r="G32" i="28"/>
  <c r="H31" i="28"/>
  <c r="G31" i="28"/>
  <c r="H30" i="28"/>
  <c r="G30" i="28"/>
  <c r="H29" i="28"/>
  <c r="G29" i="28"/>
  <c r="H28" i="28"/>
  <c r="G28" i="28"/>
  <c r="H27" i="28"/>
  <c r="G27" i="28"/>
  <c r="H26" i="28"/>
  <c r="G26" i="28"/>
  <c r="H25" i="28"/>
  <c r="G25" i="28"/>
  <c r="H24" i="28"/>
  <c r="G24" i="28"/>
  <c r="H23" i="28"/>
  <c r="G23" i="28"/>
  <c r="H22" i="28"/>
  <c r="G22" i="28"/>
  <c r="H21" i="28"/>
  <c r="G21" i="28"/>
  <c r="H20" i="28"/>
  <c r="G20" i="28"/>
  <c r="H19" i="28"/>
  <c r="G19" i="28"/>
  <c r="H18" i="28"/>
  <c r="G18" i="28"/>
  <c r="H17" i="28"/>
  <c r="G17" i="28"/>
  <c r="H16" i="28"/>
  <c r="G16" i="28"/>
  <c r="H15" i="28"/>
  <c r="G15" i="28"/>
  <c r="H14" i="28"/>
  <c r="G14" i="28"/>
  <c r="H13" i="28"/>
  <c r="G13" i="28"/>
  <c r="H12" i="28"/>
  <c r="G12" i="28"/>
  <c r="H11" i="28"/>
  <c r="G11" i="28"/>
  <c r="H10" i="28"/>
  <c r="G10" i="28"/>
  <c r="H9" i="28"/>
  <c r="G9" i="28"/>
  <c r="H8" i="28"/>
  <c r="G8" i="28"/>
  <c r="H7" i="28"/>
  <c r="G7" i="28"/>
  <c r="H6" i="28"/>
  <c r="G6" i="28"/>
  <c r="H5" i="28"/>
  <c r="G5" i="28"/>
  <c r="H4" i="28"/>
  <c r="G4" i="28"/>
  <c r="H3" i="28"/>
  <c r="G3" i="28"/>
  <c r="H2" i="28"/>
  <c r="G2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<sst xmlns="http://schemas.openxmlformats.org/spreadsheetml/2006/main" count="3006" uniqueCount="504">
  <si>
    <t>Q1</t>
  </si>
  <si>
    <t>Q2</t>
  </si>
  <si>
    <t>Q3</t>
  </si>
  <si>
    <t>Q4</t>
  </si>
  <si>
    <t>Q5</t>
  </si>
  <si>
    <t>Q6</t>
  </si>
  <si>
    <t>Q7</t>
  </si>
  <si>
    <t>CUSTOMER_ID</t>
  </si>
  <si>
    <t>Company</t>
  </si>
  <si>
    <t>MED +</t>
  </si>
  <si>
    <t>DR.REDDYS</t>
  </si>
  <si>
    <t>RELEGARE</t>
  </si>
  <si>
    <t>GSK</t>
  </si>
  <si>
    <t>APPOLO</t>
  </si>
  <si>
    <t>CIPLA</t>
  </si>
  <si>
    <t>GENO</t>
  </si>
  <si>
    <t>GUARDIAN</t>
  </si>
  <si>
    <t>RANBAXY</t>
  </si>
  <si>
    <t>CARD_REG_DATE</t>
  </si>
  <si>
    <t>GENDER</t>
  </si>
  <si>
    <t>Female</t>
  </si>
  <si>
    <t>Male</t>
  </si>
  <si>
    <t>DOB</t>
  </si>
  <si>
    <t>Age</t>
  </si>
  <si>
    <t>STATE_CODE</t>
  </si>
  <si>
    <t>QLD</t>
  </si>
  <si>
    <t>WA</t>
  </si>
  <si>
    <t>NSW</t>
  </si>
  <si>
    <t>VIC</t>
  </si>
  <si>
    <t>ACT</t>
  </si>
  <si>
    <t>SA</t>
  </si>
  <si>
    <t>NT</t>
  </si>
  <si>
    <t>POST_CODE</t>
  </si>
  <si>
    <t>NO_OF_TRIPS</t>
  </si>
  <si>
    <t>TOWN</t>
  </si>
  <si>
    <t>Kyabram</t>
  </si>
  <si>
    <t>Hawthorn East</t>
  </si>
  <si>
    <t>Revesby</t>
  </si>
  <si>
    <t>Willow Grove</t>
  </si>
  <si>
    <t>mona vale</t>
  </si>
  <si>
    <t>Rowville</t>
  </si>
  <si>
    <t>MINNAMURRA</t>
  </si>
  <si>
    <t>Lake Illawarra</t>
  </si>
  <si>
    <t>Vermont South</t>
  </si>
  <si>
    <t>Blackburn Nth</t>
  </si>
  <si>
    <t>Box Hill North</t>
  </si>
  <si>
    <t>FOREST HILL</t>
  </si>
  <si>
    <t>BERWICK</t>
  </si>
  <si>
    <t>Buderim</t>
  </si>
  <si>
    <t>kawungan</t>
  </si>
  <si>
    <t>scarness</t>
  </si>
  <si>
    <t>Kuluin</t>
  </si>
  <si>
    <t>Menai</t>
  </si>
  <si>
    <t>Warilla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</si>
  <si>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</si>
  <si>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</si>
  <si>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</si>
  <si>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</si>
  <si>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</si>
  <si>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</si>
  <si>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</si>
  <si>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</si>
  <si>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</si>
  <si>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</si>
  <si>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TAYLORS LAKES</t>
  </si>
  <si>
    <t>Seabrook</t>
  </si>
  <si>
    <t>Sunbury</t>
  </si>
  <si>
    <t>Yarrawonga</t>
  </si>
  <si>
    <t>NUMURKAH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</si>
  <si>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</si>
  <si>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</si>
  <si>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</si>
  <si>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</si>
  <si>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</si>
  <si>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</si>
  <si>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</si>
  <si>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</si>
  <si>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Spent amount</t>
  </si>
  <si>
    <t>STU_ID</t>
  </si>
  <si>
    <t>STU_NAME</t>
  </si>
  <si>
    <t>PRANAY</t>
  </si>
  <si>
    <t>SNEHA</t>
  </si>
  <si>
    <t>PRATEEK</t>
  </si>
  <si>
    <t>RAJ</t>
  </si>
  <si>
    <t>SABYA</t>
  </si>
  <si>
    <t>RAKESH</t>
  </si>
  <si>
    <t>SUBJECT</t>
  </si>
  <si>
    <t>EXCEL</t>
  </si>
  <si>
    <t>ACCESS</t>
  </si>
  <si>
    <t>VBA</t>
  </si>
  <si>
    <t>SQL</t>
  </si>
  <si>
    <t>SAS</t>
  </si>
  <si>
    <t>R</t>
  </si>
  <si>
    <t>PYTHON</t>
  </si>
  <si>
    <t>TABLEAU</t>
  </si>
  <si>
    <t>POWER BU</t>
  </si>
  <si>
    <t>SKILLS</t>
  </si>
  <si>
    <t>DBMS</t>
  </si>
  <si>
    <t>DATA MINING</t>
  </si>
  <si>
    <t>DATA VISUALIZATION</t>
  </si>
  <si>
    <t>SCORE</t>
  </si>
  <si>
    <t>FILTER DATA BY STU_NAME PRANAY AND SNEHA</t>
  </si>
  <si>
    <t xml:space="preserve">FILTER DATA BY </t>
  </si>
  <si>
    <t xml:space="preserve">PRATEEK </t>
  </si>
  <si>
    <t>SCORE &gt; 50</t>
  </si>
  <si>
    <t>SCORE &gt;= 50</t>
  </si>
  <si>
    <t>SCORE=50</t>
  </si>
  <si>
    <t>SCORE BETWEEN 30 AND 70</t>
  </si>
  <si>
    <t>SCORE &gt; 80 AND &lt;=95</t>
  </si>
  <si>
    <t xml:space="preserve">SORT DATA BY </t>
  </si>
  <si>
    <t>DESCENDING ORDER</t>
  </si>
  <si>
    <t>SUBECTS</t>
  </si>
  <si>
    <t>GET ALL UNIQUE STU_NAME</t>
  </si>
  <si>
    <t>GET ALL UNIQUE SUBJECT</t>
  </si>
  <si>
    <t>GET ALL UNIQUE SKILLS</t>
  </si>
  <si>
    <t>GET ALL UNIQUE COMBINATION OF</t>
  </si>
  <si>
    <t>CREATE A VALIDATION COLUMN FOR GENDER AS MALE AND FEMALE</t>
  </si>
  <si>
    <t>GET A RESULT COLUMN AS VALIDATION TO PASS OR FAIL</t>
  </si>
  <si>
    <t>PASS</t>
  </si>
  <si>
    <t>SCORE &lt; 50</t>
  </si>
  <si>
    <t>FAIL</t>
  </si>
  <si>
    <t>FORMAT CELLS TO THOUSAND COMMA SEPARATOR WITH 0 DECIMAL VALUES</t>
  </si>
  <si>
    <t>FORMAT CELLS TO CURRENCY AS USA DOLLAR FORMAT WITH 2 DECIMAL VALUES</t>
  </si>
  <si>
    <t>FORMAT CELLS TO PERCENTAGE FORMAT WITH 2 DECIMAL VALUES</t>
  </si>
  <si>
    <t>SET-1</t>
  </si>
  <si>
    <t>SET-2</t>
  </si>
  <si>
    <t>SET-3</t>
  </si>
  <si>
    <t>READ USING DATE FORMAT AS</t>
  </si>
  <si>
    <t>Q1+A2+Q3+Q4</t>
  </si>
  <si>
    <t>READ IN THIS FORMAT</t>
  </si>
  <si>
    <t>ADDRESS</t>
  </si>
  <si>
    <t>ZIPCODE</t>
  </si>
  <si>
    <t>STATE</t>
  </si>
  <si>
    <t>NUMBER_OF_CHILDREN</t>
  </si>
  <si>
    <t>Mavalli</t>
  </si>
  <si>
    <t>ODISHA</t>
  </si>
  <si>
    <t>Indiranagar</t>
  </si>
  <si>
    <t>A F station yelahanka</t>
  </si>
  <si>
    <t>WEST BENGAL</t>
  </si>
  <si>
    <t>H.K.p. road</t>
  </si>
  <si>
    <t>Marathahalli Colony</t>
  </si>
  <si>
    <t>Highcourt</t>
  </si>
  <si>
    <t>HARYANA</t>
  </si>
  <si>
    <t>Agara</t>
  </si>
  <si>
    <t>UP</t>
  </si>
  <si>
    <t>Electronics City</t>
  </si>
  <si>
    <t>Amruthahalli</t>
  </si>
  <si>
    <t>GOA</t>
  </si>
  <si>
    <t>J&amp;K</t>
  </si>
  <si>
    <t>Bangalore Dist offices bldg</t>
  </si>
  <si>
    <t>MP</t>
  </si>
  <si>
    <t>Anekalbazar</t>
  </si>
  <si>
    <t>MAHARASTHRA</t>
  </si>
  <si>
    <t>Jeevanbhimanagar</t>
  </si>
  <si>
    <t>Banaswadi</t>
  </si>
  <si>
    <t>ARUNACHAL</t>
  </si>
  <si>
    <t>Chickpet</t>
  </si>
  <si>
    <t>ASSAM</t>
  </si>
  <si>
    <t>TELENGANA</t>
  </si>
  <si>
    <t>Bangalore City</t>
  </si>
  <si>
    <t>Austin Town</t>
  </si>
  <si>
    <t>Bhattarahalli</t>
  </si>
  <si>
    <t>PUNJAB</t>
  </si>
  <si>
    <t>Chunchanakuppe</t>
  </si>
  <si>
    <t>Dr. ambedkar veedhi</t>
  </si>
  <si>
    <t>UTTARAKHAND</t>
  </si>
  <si>
    <t>Hampinagar</t>
  </si>
  <si>
    <t>TAMIL NADU</t>
  </si>
  <si>
    <t>Chamrajpet</t>
  </si>
  <si>
    <t>AP</t>
  </si>
  <si>
    <t>Bnagalore Viswavidalaya</t>
  </si>
  <si>
    <t>Indalavadi</t>
  </si>
  <si>
    <t>Jayangar East</t>
  </si>
  <si>
    <t>Hulsur Bazaar</t>
  </si>
  <si>
    <t>Gaviopuram Extension</t>
  </si>
  <si>
    <t>Bangalore Air port</t>
  </si>
  <si>
    <t>Bellandur</t>
  </si>
  <si>
    <t>Dharmaram College</t>
  </si>
  <si>
    <t>Attibele</t>
  </si>
  <si>
    <t>How many total participants (number of participant unique IDs) are included in this data set? </t>
  </si>
  <si>
    <t>How many participants DO NOT live in the 560066 zip code (include anyone that does not have 560066 as a zip code)? </t>
  </si>
  <si>
    <t>How many participants live in the Electronics City neighborhood?</t>
  </si>
  <si>
    <t>How many participants have blank (missing) NATIVE STATE data?</t>
  </si>
  <si>
    <t>How many people from Odisha live in Jeevanbhimanagar? </t>
  </si>
  <si>
    <t>There is one participant that has 8 children.  What is their NATIVE STATE? </t>
  </si>
  <si>
    <t>How many participants are LESS THAN 18 years old? </t>
  </si>
  <si>
    <t>How many participants that are between the ages of 14 and 19 have 4 or MORE children? </t>
  </si>
  <si>
    <t>How old is the participant that lives in Indiranagar that has only one child? </t>
  </si>
  <si>
    <t>AGE</t>
  </si>
  <si>
    <t>ANS</t>
  </si>
  <si>
    <t>DO PASTE SPECIAL VALUES</t>
  </si>
  <si>
    <t>ADD 100</t>
  </si>
  <si>
    <t>SUBTRACT 100</t>
  </si>
  <si>
    <t>MULTIPLY 100</t>
  </si>
  <si>
    <t>DIVIDE 100</t>
  </si>
  <si>
    <t>EXPLAIN THE DIFFERENCE BETWEEN</t>
  </si>
  <si>
    <t>PASTE SPECIAL VALUES VS PASTE SPECIAL FORMULAS</t>
  </si>
  <si>
    <t>Axioo</t>
  </si>
  <si>
    <t>Clevo</t>
  </si>
  <si>
    <t>Digital Storm</t>
  </si>
  <si>
    <t>Doel Laptop</t>
  </si>
  <si>
    <t>Elitegroup Computer Systems</t>
  </si>
  <si>
    <t>Eluktronics</t>
  </si>
  <si>
    <t>Eurocom Corporation</t>
  </si>
  <si>
    <t>EVGA Corporation</t>
  </si>
  <si>
    <t>Falcon Northwest – DRX, TLX</t>
  </si>
  <si>
    <t>Founder</t>
  </si>
  <si>
    <t>Fujitsu</t>
  </si>
  <si>
    <t>Gigabyte Technology</t>
  </si>
  <si>
    <t>Gradiente</t>
  </si>
  <si>
    <t>Hasee</t>
  </si>
  <si>
    <t>Hyundai</t>
  </si>
  <si>
    <t>iball</t>
  </si>
  <si>
    <t>Illegear</t>
  </si>
  <si>
    <t>Končar – Končar Elektronics and Informatics Inc.</t>
  </si>
  <si>
    <t>Lanix – Lanix Portatiles, Neuron</t>
  </si>
  <si>
    <t>Lava</t>
  </si>
  <si>
    <t>Lemote</t>
  </si>
  <si>
    <t>Maingear</t>
  </si>
  <si>
    <t>Medion – Akoya</t>
  </si>
  <si>
    <t>Meebox – Meebox, Slate</t>
  </si>
  <si>
    <t>Micro Electronics, Inc. (MicroCenter) - PowerSpec PC, WinBook</t>
  </si>
  <si>
    <t>NEC Corporation – VERSA, LaVie</t>
  </si>
  <si>
    <t>Origin PC</t>
  </si>
  <si>
    <t>Positivo Informática – Positivo, Platinum, Aureum, Unique, Premium</t>
  </si>
  <si>
    <t>Predator</t>
  </si>
  <si>
    <t>Razer – Blade</t>
  </si>
  <si>
    <t>Siragon, C.A.</t>
  </si>
  <si>
    <t>Starmobile</t>
  </si>
  <si>
    <t>System76</t>
  </si>
  <si>
    <t>Tongfang</t>
  </si>
  <si>
    <t>VAIO</t>
  </si>
  <si>
    <t>Velocity Micro</t>
  </si>
  <si>
    <t>Vizio</t>
  </si>
  <si>
    <t>Walton Laptop</t>
  </si>
  <si>
    <t>Wortmann – Terra Mobile</t>
  </si>
  <si>
    <t>Xiaomi - Mi NoteBook</t>
  </si>
  <si>
    <t>Asus - ZenBook, VivoBook, ROG, TUF</t>
  </si>
  <si>
    <t>Google - Chromebook Pixel, Pixelbook, Pixelbook Go</t>
  </si>
  <si>
    <t>Huawei – MateBook</t>
  </si>
  <si>
    <t>LG – Gram</t>
  </si>
  <si>
    <t>Micro–Star International (MSi) – Megabook, Wind</t>
  </si>
  <si>
    <t>Microsoft – Microsoft Surface</t>
  </si>
  <si>
    <t>Nokia - PureBook, Booklet 3G</t>
  </si>
  <si>
    <t>Panasonic – Toughbook, Let's Note</t>
  </si>
  <si>
    <t>Purism – Librem</t>
  </si>
  <si>
    <t>Samsung Electronics – Samsung Sens, Galaxy Book</t>
  </si>
  <si>
    <t>Sharp – Dynabook, Mebius</t>
  </si>
  <si>
    <t>VIA – NanoBook, pc–1 Initiative</t>
  </si>
  <si>
    <t>LAPTOP NAME</t>
  </si>
  <si>
    <t>SALES-1</t>
  </si>
  <si>
    <t>SALES-2</t>
  </si>
  <si>
    <t>SALES-3</t>
  </si>
  <si>
    <t>SALES-4</t>
  </si>
  <si>
    <t>BARS</t>
  </si>
  <si>
    <t>REPLICATE THE SAME TO THE RIGH TABLE</t>
  </si>
  <si>
    <t>DO CONDITIONAL FORMATING TO CELL LESS THAN 500000 AS RED BACKGROUND AND FONT AS WHITE AND BOLD FONT</t>
  </si>
  <si>
    <t>DO CONDITIONAL FORMATING TO CELL GREATER THAN EQUAL TO 500000 AS GREEN BACKGROUND AND FONT AS WHITE AND BOLD FONT</t>
  </si>
  <si>
    <t>APPLY BOTH SALES-1 AND SALES-2 FORMAT IN ONE CELL</t>
  </si>
  <si>
    <t>REPRESENT SALES-S IN BAR SOLID FILL INDICATOR ONLY</t>
  </si>
  <si>
    <t>IDENTIFY TABLE IS UNIQUE OR DUPLICATE</t>
  </si>
  <si>
    <t>UNITS</t>
  </si>
  <si>
    <t>PRICE</t>
  </si>
  <si>
    <t>DISCOUNT</t>
  </si>
  <si>
    <t>SALES PRICE AFTER DISCOUNT</t>
  </si>
  <si>
    <t>TOTAL SALES</t>
  </si>
  <si>
    <t>PROFIT MARGIN</t>
  </si>
  <si>
    <t>PROFIT AMOUNT</t>
  </si>
  <si>
    <t>GET DISCOUNT AND PROFIT MARGIN IN % FORMAT</t>
  </si>
  <si>
    <t>GET SALES PRICE AFTER DISCOUNT=PRICE-(PRICE*DISCOUNT)</t>
  </si>
  <si>
    <t>GET TOTAL SALES=UNITS*SALES PRICE AFTER DISCOUNT</t>
  </si>
  <si>
    <t>GET PROFIT AMOUNT=TOTAL SALES*PROFIT MARGIN</t>
  </si>
  <si>
    <t>PARTICIPANT_ID</t>
  </si>
  <si>
    <t>PASTE SPECIAL VALUES JUST COPY THE VALUES ONLY WHERE AS PASTE SPECIAL FORMULAS COPY THE WHOLE EXPRESSION WHICH INCLUDES FORMULAS</t>
  </si>
  <si>
    <t>ANS OF Q2</t>
  </si>
  <si>
    <t>ANS OF Q3</t>
  </si>
  <si>
    <t>ANS OF Q4</t>
  </si>
  <si>
    <t>ANS OF Q5</t>
  </si>
  <si>
    <t>MALE</t>
  </si>
  <si>
    <t>FEMALE</t>
  </si>
  <si>
    <t>Transpose</t>
  </si>
  <si>
    <t xml:space="preserve">Q1+Q2+Q3+Q4          </t>
  </si>
  <si>
    <t xml:space="preserve">Q1+Q2+Q3+Q4       </t>
  </si>
  <si>
    <t>Tamilnadu</t>
  </si>
  <si>
    <t>ANS OF Q1</t>
  </si>
  <si>
    <t>ANS OF Q6</t>
  </si>
  <si>
    <t>ANS- TABLE IS UNIQUE</t>
  </si>
  <si>
    <t>MASTER SHEET-</t>
  </si>
  <si>
    <t>ANS ARE GIVEN IN THE NEXT SHEETS</t>
  </si>
  <si>
    <t>COST PRICE</t>
  </si>
  <si>
    <t>Pass</t>
  </si>
  <si>
    <t>Fail</t>
  </si>
  <si>
    <t>DISCOUNT AMOUNT</t>
  </si>
  <si>
    <t>ADD</t>
  </si>
  <si>
    <t>SUB</t>
  </si>
  <si>
    <t>DEV</t>
  </si>
  <si>
    <t>MUL</t>
  </si>
  <si>
    <t>Score</t>
  </si>
  <si>
    <t>Raj</t>
  </si>
  <si>
    <t>City</t>
  </si>
  <si>
    <t>Mumbai</t>
  </si>
  <si>
    <t>Bangalore</t>
  </si>
  <si>
    <t>BBSR</t>
  </si>
  <si>
    <t>Kolkata</t>
  </si>
  <si>
    <t>Delhi</t>
  </si>
  <si>
    <t>Noida</t>
  </si>
  <si>
    <t>Qualification</t>
  </si>
  <si>
    <t>BBA</t>
  </si>
  <si>
    <t>MBA</t>
  </si>
  <si>
    <t>BTECH</t>
  </si>
  <si>
    <t>MTECH</t>
  </si>
  <si>
    <t>MCA</t>
  </si>
  <si>
    <t>BCA</t>
  </si>
  <si>
    <t>Location</t>
  </si>
  <si>
    <t>Chennai</t>
  </si>
  <si>
    <t>Vlookup</t>
  </si>
  <si>
    <t>Join</t>
  </si>
  <si>
    <t>Find Score maually</t>
  </si>
  <si>
    <t>Match-Automatic</t>
  </si>
  <si>
    <t>Multiple Join</t>
  </si>
  <si>
    <t>Akash</t>
  </si>
  <si>
    <t>Aman</t>
  </si>
  <si>
    <t>Year</t>
  </si>
  <si>
    <t>Vllokup</t>
  </si>
  <si>
    <t>Stu_name</t>
  </si>
  <si>
    <t>Pranay</t>
  </si>
  <si>
    <t>Issan</t>
  </si>
  <si>
    <t>Arpan</t>
  </si>
  <si>
    <t>Marks</t>
  </si>
  <si>
    <t>Table A</t>
  </si>
  <si>
    <t>Table B</t>
  </si>
  <si>
    <t>1.Conditional Formating</t>
  </si>
  <si>
    <t>2.By using Vlookup we extract value from some criteria</t>
  </si>
  <si>
    <t>3.We can join 2 table using vlookup</t>
  </si>
  <si>
    <t>Gender</t>
  </si>
  <si>
    <t>Femal</t>
  </si>
  <si>
    <t>4.Multijoin by using vlookup</t>
  </si>
  <si>
    <t>1.Vlookup</t>
  </si>
  <si>
    <t>2.Hlookup</t>
  </si>
  <si>
    <t>3.Index function</t>
  </si>
  <si>
    <t>4.Offset Function</t>
  </si>
  <si>
    <t>fetch</t>
  </si>
  <si>
    <t>Btech</t>
  </si>
  <si>
    <t>Mtech</t>
  </si>
  <si>
    <t>PHD</t>
  </si>
  <si>
    <t>Index Function</t>
  </si>
  <si>
    <t>Criteria-Array,Row_num, Column_num</t>
  </si>
  <si>
    <t>Index</t>
  </si>
  <si>
    <t>Offset</t>
  </si>
  <si>
    <t>Criteria-ref,row,column</t>
  </si>
  <si>
    <t>Hllokup</t>
  </si>
  <si>
    <t>7PM</t>
  </si>
  <si>
    <t>7.30PM</t>
  </si>
  <si>
    <t>Charts</t>
  </si>
  <si>
    <t>Bar</t>
  </si>
  <si>
    <t>Line</t>
  </si>
  <si>
    <t>Combo</t>
  </si>
  <si>
    <t>Pie</t>
  </si>
  <si>
    <t>Donut</t>
  </si>
  <si>
    <t>Pivot</t>
  </si>
  <si>
    <t>Cieiling</t>
  </si>
  <si>
    <t>Stu_sub</t>
  </si>
  <si>
    <t>Functions</t>
  </si>
  <si>
    <t>Integer</t>
  </si>
  <si>
    <t>Character</t>
  </si>
  <si>
    <t>Float</t>
  </si>
  <si>
    <t>Date</t>
  </si>
  <si>
    <t>Datatype</t>
  </si>
  <si>
    <t>Now</t>
  </si>
  <si>
    <t>Date-time</t>
  </si>
  <si>
    <t>today</t>
  </si>
  <si>
    <t>Month</t>
  </si>
  <si>
    <t>DD-MM-YYYY</t>
  </si>
  <si>
    <t>Month number</t>
  </si>
  <si>
    <t>Day</t>
  </si>
  <si>
    <t>Day number</t>
  </si>
  <si>
    <t>Year number</t>
  </si>
  <si>
    <t>yearmonth</t>
  </si>
  <si>
    <t>hour</t>
  </si>
  <si>
    <t>minute</t>
  </si>
  <si>
    <t>second</t>
  </si>
  <si>
    <t>weeknum</t>
  </si>
  <si>
    <t>week1</t>
  </si>
  <si>
    <t>week2</t>
  </si>
  <si>
    <t>Week number</t>
  </si>
  <si>
    <t>yyyy-mm</t>
  </si>
  <si>
    <t>DD</t>
  </si>
  <si>
    <t>DDD</t>
  </si>
  <si>
    <t>DDDD</t>
  </si>
  <si>
    <t>MM</t>
  </si>
  <si>
    <t>MMM</t>
  </si>
  <si>
    <t>MMMM</t>
  </si>
  <si>
    <t>YY</t>
  </si>
  <si>
    <t>YYYY</t>
  </si>
  <si>
    <t>YYYYMM</t>
  </si>
  <si>
    <t>YYYYMMM</t>
  </si>
  <si>
    <t>YYYY-MM</t>
  </si>
  <si>
    <t>YYYY-MMM</t>
  </si>
  <si>
    <t>Months</t>
  </si>
  <si>
    <t>Days</t>
  </si>
  <si>
    <t>days</t>
  </si>
  <si>
    <t>months</t>
  </si>
  <si>
    <t>years</t>
  </si>
  <si>
    <t>Sl no</t>
  </si>
  <si>
    <t>Wrong</t>
  </si>
  <si>
    <t>Correct</t>
  </si>
  <si>
    <t>Function_Name</t>
  </si>
  <si>
    <t>Criteria</t>
  </si>
  <si>
    <t>MY NaME Is AkASh</t>
  </si>
  <si>
    <t>UPPER</t>
  </si>
  <si>
    <t>LOWER</t>
  </si>
  <si>
    <t>PROPER</t>
  </si>
  <si>
    <t>Akash Kumar</t>
  </si>
  <si>
    <t>Find</t>
  </si>
  <si>
    <t>It has 2 Criteria- Find text, from where it will find</t>
  </si>
  <si>
    <t>akash@gmail.com</t>
  </si>
  <si>
    <t>Akash_Kumar</t>
  </si>
  <si>
    <t>Aka</t>
  </si>
  <si>
    <t>Mid</t>
  </si>
  <si>
    <t>1.Select the cell
2.Starting position
3. Length</t>
  </si>
  <si>
    <t>Iss</t>
  </si>
  <si>
    <t>Ama</t>
  </si>
  <si>
    <t>Nishant</t>
  </si>
  <si>
    <t>Nis</t>
  </si>
  <si>
    <t>Bablu</t>
  </si>
  <si>
    <t>Bab</t>
  </si>
  <si>
    <t>Arp</t>
  </si>
  <si>
    <t>Kumar</t>
  </si>
  <si>
    <t>Concat</t>
  </si>
  <si>
    <t>Only select the cells to be joined</t>
  </si>
  <si>
    <t>Sahu</t>
  </si>
  <si>
    <t>arpankumar@gmail.com</t>
  </si>
  <si>
    <t>arpankumar</t>
  </si>
  <si>
    <t>Mid&amp;find</t>
  </si>
  <si>
    <t>Akashsahu@gmail.com</t>
  </si>
  <si>
    <t>Akashkumar</t>
  </si>
  <si>
    <t>gmail.com</t>
  </si>
  <si>
    <t>Mid &amp; find</t>
  </si>
  <si>
    <t>Akashsahu@yahoo.com</t>
  </si>
  <si>
    <t>Yahoo.com</t>
  </si>
  <si>
    <t>Akash Sahoo</t>
  </si>
  <si>
    <t>Len</t>
  </si>
  <si>
    <t>Akash Sahu</t>
  </si>
  <si>
    <t xml:space="preserve">      Akash Sahoo       </t>
  </si>
  <si>
    <t xml:space="preserve">Trim </t>
  </si>
  <si>
    <t>Akash kumar mhuyan</t>
  </si>
  <si>
    <t>substitute</t>
  </si>
  <si>
    <t>Product</t>
  </si>
  <si>
    <t>Sales</t>
  </si>
  <si>
    <t>Apple</t>
  </si>
  <si>
    <t>HP</t>
  </si>
  <si>
    <t>Dell</t>
  </si>
  <si>
    <t>Asus</t>
  </si>
  <si>
    <t>Function</t>
  </si>
  <si>
    <t>Date function</t>
  </si>
  <si>
    <t>Charcter function</t>
  </si>
  <si>
    <t>Arithmatic function</t>
  </si>
  <si>
    <t>Char</t>
  </si>
  <si>
    <t>Addition</t>
  </si>
  <si>
    <t>Multiplication</t>
  </si>
  <si>
    <t>Division</t>
  </si>
  <si>
    <t>Subtraction</t>
  </si>
  <si>
    <t>Reminder</t>
  </si>
  <si>
    <t>Power</t>
  </si>
  <si>
    <t>sqrt</t>
  </si>
  <si>
    <t>Total_sale</t>
  </si>
  <si>
    <t>Sum</t>
  </si>
  <si>
    <t>Average</t>
  </si>
  <si>
    <t>avg_sales</t>
  </si>
  <si>
    <t>min_sales</t>
  </si>
  <si>
    <t>Max_sales</t>
  </si>
  <si>
    <t>max</t>
  </si>
  <si>
    <t>A</t>
  </si>
  <si>
    <t>B</t>
  </si>
  <si>
    <t>C</t>
  </si>
  <si>
    <t>D</t>
  </si>
  <si>
    <t>Count</t>
  </si>
  <si>
    <t>CountA</t>
  </si>
  <si>
    <t>Count all</t>
  </si>
  <si>
    <t>Count only the interger vale</t>
  </si>
  <si>
    <t>Countblank</t>
  </si>
  <si>
    <t>Only blank cell to be counted</t>
  </si>
  <si>
    <t>Countif</t>
  </si>
  <si>
    <t>Countif function</t>
  </si>
  <si>
    <t>Countifs</t>
  </si>
  <si>
    <t>numbers of times</t>
  </si>
  <si>
    <t>Sumif</t>
  </si>
  <si>
    <t>sumifs</t>
  </si>
  <si>
    <t>Total_sales</t>
  </si>
  <si>
    <t>cri range,criteria,sum range</t>
  </si>
  <si>
    <t>sum range,cri ran,cri 1,cri range2, cri2</t>
  </si>
  <si>
    <t>unit rate</t>
  </si>
  <si>
    <t>qty</t>
  </si>
  <si>
    <t>Sumproduct</t>
  </si>
  <si>
    <t>int</t>
  </si>
  <si>
    <t>round</t>
  </si>
  <si>
    <t>roundup</t>
  </si>
  <si>
    <t>rounddown</t>
  </si>
  <si>
    <t>ceiling</t>
  </si>
  <si>
    <t>floor</t>
  </si>
  <si>
    <t>function</t>
  </si>
  <si>
    <t xml:space="preserve">MOD </t>
  </si>
  <si>
    <t>POWER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</si>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</sst>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[$-F800]dddd\,\ mmmm\ dd\,\ yyyy"/>
    <numFmt numFmtId="165" formatCode="[$-14009]dddd\,\ d\ mmmm\,\ yyyy;@"/>
    <numFmt numFmtId="166" formatCode="[$-14009]yyyy/mm/dd;@"/>
    <numFmt numFmtId="167" formatCode="yyyy/mm/dd"/>
    <numFmt numFmtId="168" formatCode="[$$-409]#,##0.00"/>
    <numFmt numFmtId="169" formatCode="[$-14009]dd\ mmmm\ yyyy;@"/>
    <numFmt numFmtId="170" formatCode="dd\/mm\/yyyy"/>
  </numFmts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1" xfId="0" applyFont="1" applyBorder="1" applyAlignment="1">
      <alignment horizontal="center"/>
    </xf>
    <xf numFmtId="14" fontId="1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textRotation="180"/>
    </xf>
    <xf numFmtId="0" fontId="0" fillId="0" borderId="0" xfId="0" applyAlignment="1">
      <alignment horizontal="center"/>
    </xf>
    <xf numFmtId="14" fontId="0" fillId="0" borderId="0" xfId="0" applyNumberFormat="1"/>
    <xf numFmtId="0" fontId="4" fillId="2" borderId="0" xfId="0" applyFont="1" applyFill="1"/>
    <xf numFmtId="0" fontId="7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9" fillId="2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indent="1"/>
    </xf>
    <xf numFmtId="0" fontId="4" fillId="2" borderId="0" xfId="0" applyFont="1" applyFill="1" applyAlignment="1">
      <alignment horizontal="left" vertical="top"/>
    </xf>
    <xf numFmtId="14" fontId="4" fillId="2" borderId="0" xfId="0" applyNumberFormat="1" applyFont="1" applyFill="1"/>
    <xf numFmtId="1" fontId="0" fillId="0" borderId="0" xfId="0" applyNumberFormat="1"/>
    <xf numFmtId="0" fontId="5" fillId="0" borderId="0" xfId="0" applyFont="1" applyAlignment="1">
      <alignment vertical="top"/>
    </xf>
    <xf numFmtId="0" fontId="1" fillId="0" borderId="3" xfId="0" applyFont="1" applyBorder="1" applyAlignment="1">
      <alignment horizontal="center"/>
    </xf>
    <xf numFmtId="3" fontId="1" fillId="0" borderId="0" xfId="0" applyNumberFormat="1" applyFont="1"/>
    <xf numFmtId="168" fontId="1" fillId="0" borderId="0" xfId="0" applyNumberFormat="1" applyFont="1"/>
    <xf numFmtId="10" fontId="1" fillId="0" borderId="0" xfId="0" applyNumberFormat="1" applyFont="1"/>
    <xf numFmtId="169" fontId="1" fillId="0" borderId="0" xfId="0" applyNumberFormat="1" applyFont="1"/>
    <xf numFmtId="167" fontId="1" fillId="0" borderId="0" xfId="0" applyNumberFormat="1" applyFont="1"/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3" borderId="0" xfId="0" applyFont="1" applyFill="1"/>
    <xf numFmtId="165" fontId="1" fillId="0" borderId="0" xfId="0" applyNumberFormat="1" applyFont="1"/>
    <xf numFmtId="0" fontId="6" fillId="3" borderId="0" xfId="0" applyFont="1" applyFill="1" applyAlignment="1">
      <alignment horizontal="center"/>
    </xf>
    <xf numFmtId="43" fontId="1" fillId="0" borderId="0" xfId="1" applyFont="1"/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0" xfId="0" applyFont="1" applyFill="1"/>
    <xf numFmtId="9" fontId="0" fillId="0" borderId="0" xfId="0" applyNumberFormat="1"/>
    <xf numFmtId="0" fontId="1" fillId="0" borderId="5" xfId="0" applyFont="1" applyBorder="1" applyAlignment="1">
      <alignment horizontal="center"/>
    </xf>
    <xf numFmtId="22" fontId="0" fillId="0" borderId="0" xfId="0" applyNumberFormat="1"/>
    <xf numFmtId="170" fontId="0" fillId="0" borderId="0" xfId="0" applyNumberFormat="1"/>
    <xf numFmtId="164" fontId="0" fillId="0" borderId="0" xfId="0" applyNumberFormat="1"/>
    <xf numFmtId="17" fontId="0" fillId="0" borderId="0" xfId="0" applyNumberFormat="1"/>
    <xf numFmtId="0" fontId="15" fillId="0" borderId="1" xfId="0" applyFont="1" applyBorder="1"/>
    <xf numFmtId="0" fontId="15" fillId="4" borderId="1" xfId="0" applyFont="1" applyFill="1" applyBorder="1"/>
    <xf numFmtId="0" fontId="0" fillId="4" borderId="0" xfId="0" applyFill="1"/>
    <xf numFmtId="0" fontId="15" fillId="0" borderId="1" xfId="0" applyFont="1" applyFill="1" applyBorder="1"/>
    <xf numFmtId="0" fontId="16" fillId="0" borderId="1" xfId="0" applyFont="1" applyFill="1" applyBorder="1"/>
    <xf numFmtId="0" fontId="14" fillId="0" borderId="1" xfId="0" applyFont="1" applyBorder="1"/>
    <xf numFmtId="0" fontId="15" fillId="4" borderId="1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D6:W39"/>
  <sheetViews>
    <sheetView showGridLines="0" topLeftCell="D1" zoomScale="90" zoomScaleNormal="90" workbookViewId="0">
      <selection activeCell="E18" sqref="E18"/>
    </sheetView>
  </sheetViews>
  <sheetFormatPr defaultRowHeight="14.4" x14ac:dyDescent="0.3"/>
  <cols>
    <col min="5" max="5" width="68.33203125" bestFit="1" customWidth="1"/>
    <col min="6" max="6" width="44.6640625" bestFit="1" customWidth="1"/>
    <col min="16" max="16" width="13.44140625" bestFit="1" customWidth="1"/>
    <col min="17" max="23" width="10" bestFit="1" customWidth="1"/>
  </cols>
  <sheetData>
    <row r="6" spans="4:23" x14ac:dyDescent="0.3">
      <c r="D6" s="21" t="s">
        <v>3</v>
      </c>
      <c r="E6" s="21" t="s">
        <v>190</v>
      </c>
    </row>
    <row r="9" spans="4:23" x14ac:dyDescent="0.3">
      <c r="F9" s="22" t="s">
        <v>191</v>
      </c>
      <c r="G9">
        <v>753100</v>
      </c>
      <c r="H9">
        <v>672100</v>
      </c>
      <c r="I9">
        <v>276100</v>
      </c>
      <c r="J9">
        <v>293100</v>
      </c>
      <c r="K9">
        <v>237100</v>
      </c>
      <c r="L9">
        <v>303100</v>
      </c>
      <c r="M9">
        <v>453100</v>
      </c>
      <c r="P9" s="22" t="s">
        <v>193</v>
      </c>
      <c r="Q9">
        <v>75300000</v>
      </c>
      <c r="R9">
        <v>67200000</v>
      </c>
      <c r="S9">
        <v>27600000</v>
      </c>
      <c r="T9">
        <v>29300000</v>
      </c>
      <c r="U9">
        <v>23700000</v>
      </c>
      <c r="V9">
        <v>30300000</v>
      </c>
      <c r="W9">
        <v>45300000</v>
      </c>
    </row>
    <row r="10" spans="4:23" x14ac:dyDescent="0.3">
      <c r="F10">
        <v>100</v>
      </c>
      <c r="G10">
        <v>883100</v>
      </c>
      <c r="H10">
        <v>890100</v>
      </c>
      <c r="I10">
        <v>207100</v>
      </c>
      <c r="J10">
        <v>366100</v>
      </c>
      <c r="K10">
        <v>554100</v>
      </c>
      <c r="L10">
        <v>761100</v>
      </c>
      <c r="M10">
        <v>544100</v>
      </c>
      <c r="P10">
        <v>100</v>
      </c>
      <c r="Q10">
        <v>88300000</v>
      </c>
      <c r="R10">
        <v>89000000</v>
      </c>
      <c r="S10">
        <v>20700000</v>
      </c>
      <c r="T10">
        <v>36600000</v>
      </c>
      <c r="U10">
        <v>55400000</v>
      </c>
      <c r="V10">
        <v>76100000</v>
      </c>
      <c r="W10">
        <v>54400000</v>
      </c>
    </row>
    <row r="11" spans="4:23" x14ac:dyDescent="0.3">
      <c r="G11">
        <v>482100</v>
      </c>
      <c r="H11">
        <v>109100</v>
      </c>
      <c r="I11">
        <v>182100</v>
      </c>
      <c r="J11">
        <v>672100</v>
      </c>
      <c r="K11">
        <v>232100</v>
      </c>
      <c r="L11">
        <v>716100</v>
      </c>
      <c r="M11">
        <v>537100</v>
      </c>
      <c r="Q11">
        <v>48200000</v>
      </c>
      <c r="R11">
        <v>10900000</v>
      </c>
      <c r="S11">
        <v>18200000</v>
      </c>
      <c r="T11">
        <v>67200000</v>
      </c>
      <c r="U11">
        <v>23200000</v>
      </c>
      <c r="V11">
        <v>71600000</v>
      </c>
      <c r="W11">
        <v>53700000</v>
      </c>
    </row>
    <row r="12" spans="4:23" x14ac:dyDescent="0.3">
      <c r="G12">
        <v>339100</v>
      </c>
      <c r="H12">
        <v>321100</v>
      </c>
      <c r="I12">
        <v>555100</v>
      </c>
      <c r="J12">
        <v>191100</v>
      </c>
      <c r="K12">
        <v>897100</v>
      </c>
      <c r="L12">
        <v>699100</v>
      </c>
      <c r="M12">
        <v>685100</v>
      </c>
      <c r="Q12">
        <v>33900000</v>
      </c>
      <c r="R12">
        <v>32100000</v>
      </c>
      <c r="S12">
        <v>55500000</v>
      </c>
      <c r="T12">
        <v>19100000</v>
      </c>
      <c r="U12">
        <v>89700000</v>
      </c>
      <c r="V12">
        <v>69900000</v>
      </c>
      <c r="W12">
        <v>68500000</v>
      </c>
    </row>
    <row r="13" spans="4:23" x14ac:dyDescent="0.3">
      <c r="G13">
        <v>434100</v>
      </c>
      <c r="H13">
        <v>749100</v>
      </c>
      <c r="I13">
        <v>730100</v>
      </c>
      <c r="J13">
        <v>764100</v>
      </c>
      <c r="K13">
        <v>127100</v>
      </c>
      <c r="L13">
        <v>661100</v>
      </c>
      <c r="M13">
        <v>707100</v>
      </c>
      <c r="Q13">
        <v>43400000</v>
      </c>
      <c r="R13">
        <v>74900000</v>
      </c>
      <c r="S13">
        <v>73000000</v>
      </c>
      <c r="T13">
        <v>76400000</v>
      </c>
      <c r="U13">
        <v>12700000</v>
      </c>
      <c r="V13">
        <v>66100000</v>
      </c>
      <c r="W13">
        <v>70700000</v>
      </c>
    </row>
    <row r="14" spans="4:23" x14ac:dyDescent="0.3">
      <c r="G14">
        <v>828100</v>
      </c>
      <c r="H14">
        <v>338100</v>
      </c>
      <c r="I14">
        <v>613100</v>
      </c>
      <c r="J14">
        <v>735100</v>
      </c>
      <c r="K14">
        <v>579100</v>
      </c>
      <c r="L14">
        <v>590100</v>
      </c>
      <c r="M14">
        <v>157100</v>
      </c>
      <c r="Q14">
        <v>82800000</v>
      </c>
      <c r="R14">
        <v>33800000</v>
      </c>
      <c r="S14">
        <v>61300000</v>
      </c>
      <c r="T14">
        <v>73500000</v>
      </c>
      <c r="U14">
        <v>57900000</v>
      </c>
      <c r="V14">
        <v>59000000</v>
      </c>
      <c r="W14">
        <v>15700000</v>
      </c>
    </row>
    <row r="15" spans="4:23" x14ac:dyDescent="0.3">
      <c r="G15">
        <v>861100</v>
      </c>
      <c r="H15">
        <v>569100</v>
      </c>
      <c r="I15">
        <v>510100</v>
      </c>
      <c r="J15">
        <v>308100</v>
      </c>
      <c r="K15">
        <v>797100</v>
      </c>
      <c r="L15">
        <v>136100</v>
      </c>
      <c r="M15">
        <v>676100</v>
      </c>
      <c r="Q15">
        <v>86100000</v>
      </c>
      <c r="R15">
        <v>56900000</v>
      </c>
      <c r="S15">
        <v>51000000</v>
      </c>
      <c r="T15">
        <v>30800000</v>
      </c>
      <c r="U15">
        <v>79700000</v>
      </c>
      <c r="V15">
        <v>13600000</v>
      </c>
      <c r="W15">
        <v>67600000</v>
      </c>
    </row>
    <row r="16" spans="4:23" x14ac:dyDescent="0.3">
      <c r="G16">
        <v>498100</v>
      </c>
      <c r="H16">
        <v>888100</v>
      </c>
      <c r="I16">
        <v>507100</v>
      </c>
      <c r="J16">
        <v>157100</v>
      </c>
      <c r="K16">
        <v>820100</v>
      </c>
      <c r="L16">
        <v>231100</v>
      </c>
      <c r="M16">
        <v>513100</v>
      </c>
      <c r="Q16">
        <v>49800000</v>
      </c>
      <c r="R16">
        <v>88800000</v>
      </c>
      <c r="S16">
        <v>50700000</v>
      </c>
      <c r="T16">
        <v>15700000</v>
      </c>
      <c r="U16">
        <v>82000000</v>
      </c>
      <c r="V16">
        <v>23100000</v>
      </c>
      <c r="W16">
        <v>51300000</v>
      </c>
    </row>
    <row r="17" spans="6:23" x14ac:dyDescent="0.3">
      <c r="G17">
        <v>281100</v>
      </c>
      <c r="H17">
        <v>420100</v>
      </c>
      <c r="I17">
        <v>424100</v>
      </c>
      <c r="J17">
        <v>679100</v>
      </c>
      <c r="K17">
        <v>540100</v>
      </c>
      <c r="L17">
        <v>412100</v>
      </c>
      <c r="M17">
        <v>830100</v>
      </c>
      <c r="Q17">
        <v>28100000</v>
      </c>
      <c r="R17">
        <v>42000000</v>
      </c>
      <c r="S17">
        <v>42400000</v>
      </c>
      <c r="T17">
        <v>67900000</v>
      </c>
      <c r="U17">
        <v>54000000</v>
      </c>
      <c r="V17">
        <v>41200000</v>
      </c>
      <c r="W17">
        <v>83000000</v>
      </c>
    </row>
    <row r="18" spans="6:23" x14ac:dyDescent="0.3">
      <c r="G18">
        <v>489100</v>
      </c>
      <c r="H18">
        <v>833100</v>
      </c>
      <c r="I18">
        <v>148100</v>
      </c>
      <c r="J18">
        <v>716100</v>
      </c>
      <c r="K18">
        <v>131100</v>
      </c>
      <c r="L18">
        <v>260100</v>
      </c>
      <c r="M18">
        <v>774100</v>
      </c>
      <c r="Q18">
        <v>48900000</v>
      </c>
      <c r="R18">
        <v>83300000</v>
      </c>
      <c r="S18">
        <v>14800000</v>
      </c>
      <c r="T18">
        <v>71600000</v>
      </c>
      <c r="U18">
        <v>13100000</v>
      </c>
      <c r="V18">
        <v>26000000</v>
      </c>
      <c r="W18">
        <v>77400000</v>
      </c>
    </row>
    <row r="19" spans="6:23" x14ac:dyDescent="0.3">
      <c r="G19">
        <v>429100</v>
      </c>
      <c r="H19">
        <v>392100</v>
      </c>
      <c r="I19">
        <v>387100</v>
      </c>
      <c r="J19">
        <v>593100</v>
      </c>
      <c r="K19">
        <v>468100</v>
      </c>
      <c r="L19">
        <v>427100</v>
      </c>
      <c r="M19">
        <v>497100</v>
      </c>
      <c r="Q19">
        <v>42900000</v>
      </c>
      <c r="R19">
        <v>39200000</v>
      </c>
      <c r="S19">
        <v>38700000</v>
      </c>
      <c r="T19">
        <v>59300000</v>
      </c>
      <c r="U19">
        <v>46800000</v>
      </c>
      <c r="V19">
        <v>42700000</v>
      </c>
      <c r="W19">
        <v>49700000</v>
      </c>
    </row>
    <row r="20" spans="6:23" x14ac:dyDescent="0.3">
      <c r="G20">
        <v>858100</v>
      </c>
      <c r="H20">
        <v>593100</v>
      </c>
      <c r="I20">
        <v>350100</v>
      </c>
      <c r="J20">
        <v>730100</v>
      </c>
      <c r="K20">
        <v>379100</v>
      </c>
      <c r="L20">
        <v>628100</v>
      </c>
      <c r="M20">
        <v>554100</v>
      </c>
      <c r="Q20">
        <v>85800000</v>
      </c>
      <c r="R20">
        <v>59300000</v>
      </c>
      <c r="S20">
        <v>35000000</v>
      </c>
      <c r="T20">
        <v>73000000</v>
      </c>
      <c r="U20">
        <v>37900000</v>
      </c>
      <c r="V20">
        <v>62800000</v>
      </c>
      <c r="W20">
        <v>55400000</v>
      </c>
    </row>
    <row r="23" spans="6:23" x14ac:dyDescent="0.3">
      <c r="F23" s="22" t="s">
        <v>192</v>
      </c>
      <c r="G23">
        <v>752900</v>
      </c>
      <c r="H23">
        <v>671900</v>
      </c>
      <c r="I23">
        <v>275900</v>
      </c>
      <c r="J23">
        <v>292900</v>
      </c>
      <c r="K23">
        <v>236900</v>
      </c>
      <c r="L23">
        <v>302900</v>
      </c>
      <c r="M23">
        <v>452900</v>
      </c>
      <c r="P23" s="22" t="s">
        <v>194</v>
      </c>
      <c r="Q23">
        <v>7530</v>
      </c>
      <c r="R23">
        <v>6720</v>
      </c>
      <c r="S23">
        <v>2760</v>
      </c>
      <c r="T23">
        <v>2930</v>
      </c>
      <c r="U23">
        <v>2370</v>
      </c>
      <c r="V23">
        <v>3030</v>
      </c>
      <c r="W23">
        <v>4530</v>
      </c>
    </row>
    <row r="24" spans="6:23" x14ac:dyDescent="0.3">
      <c r="F24">
        <v>100</v>
      </c>
      <c r="G24">
        <v>882900</v>
      </c>
      <c r="H24">
        <v>889900</v>
      </c>
      <c r="I24">
        <v>206900</v>
      </c>
      <c r="J24">
        <v>365900</v>
      </c>
      <c r="K24">
        <v>553900</v>
      </c>
      <c r="L24">
        <v>760900</v>
      </c>
      <c r="M24">
        <v>543900</v>
      </c>
      <c r="P24">
        <v>100</v>
      </c>
      <c r="Q24">
        <v>8830</v>
      </c>
      <c r="R24">
        <v>8900</v>
      </c>
      <c r="S24">
        <v>2070</v>
      </c>
      <c r="T24">
        <v>3660</v>
      </c>
      <c r="U24">
        <v>5540</v>
      </c>
      <c r="V24">
        <v>7610</v>
      </c>
      <c r="W24">
        <v>5440</v>
      </c>
    </row>
    <row r="25" spans="6:23" x14ac:dyDescent="0.3">
      <c r="G25">
        <v>481900</v>
      </c>
      <c r="H25">
        <v>108900</v>
      </c>
      <c r="I25">
        <v>181900</v>
      </c>
      <c r="J25">
        <v>671900</v>
      </c>
      <c r="K25">
        <v>231900</v>
      </c>
      <c r="L25">
        <v>715900</v>
      </c>
      <c r="M25">
        <v>536900</v>
      </c>
      <c r="Q25">
        <v>4820</v>
      </c>
      <c r="R25">
        <v>1090</v>
      </c>
      <c r="S25">
        <v>1820</v>
      </c>
      <c r="T25">
        <v>6720</v>
      </c>
      <c r="U25">
        <v>2320</v>
      </c>
      <c r="V25">
        <v>7160</v>
      </c>
      <c r="W25">
        <v>5370</v>
      </c>
    </row>
    <row r="26" spans="6:23" x14ac:dyDescent="0.3">
      <c r="G26">
        <v>338900</v>
      </c>
      <c r="H26">
        <v>320900</v>
      </c>
      <c r="I26">
        <v>554900</v>
      </c>
      <c r="J26">
        <v>190900</v>
      </c>
      <c r="K26">
        <v>896900</v>
      </c>
      <c r="L26">
        <v>698900</v>
      </c>
      <c r="M26">
        <v>684900</v>
      </c>
      <c r="Q26">
        <v>3390</v>
      </c>
      <c r="R26">
        <v>3210</v>
      </c>
      <c r="S26">
        <v>5550</v>
      </c>
      <c r="T26">
        <v>1910</v>
      </c>
      <c r="U26">
        <v>8970</v>
      </c>
      <c r="V26">
        <v>6990</v>
      </c>
      <c r="W26">
        <v>6850</v>
      </c>
    </row>
    <row r="27" spans="6:23" x14ac:dyDescent="0.3">
      <c r="G27">
        <v>433900</v>
      </c>
      <c r="H27">
        <v>748900</v>
      </c>
      <c r="I27">
        <v>729900</v>
      </c>
      <c r="J27">
        <v>763900</v>
      </c>
      <c r="K27">
        <v>126900</v>
      </c>
      <c r="L27">
        <v>660900</v>
      </c>
      <c r="M27">
        <v>706900</v>
      </c>
      <c r="Q27">
        <v>4340</v>
      </c>
      <c r="R27">
        <v>7490</v>
      </c>
      <c r="S27">
        <v>7300</v>
      </c>
      <c r="T27">
        <v>7640</v>
      </c>
      <c r="U27">
        <v>1270</v>
      </c>
      <c r="V27">
        <v>6610</v>
      </c>
      <c r="W27">
        <v>7070</v>
      </c>
    </row>
    <row r="28" spans="6:23" x14ac:dyDescent="0.3">
      <c r="G28">
        <v>827900</v>
      </c>
      <c r="H28">
        <v>337900</v>
      </c>
      <c r="I28">
        <v>612900</v>
      </c>
      <c r="J28">
        <v>734900</v>
      </c>
      <c r="K28">
        <v>578900</v>
      </c>
      <c r="L28">
        <v>589900</v>
      </c>
      <c r="M28">
        <v>156900</v>
      </c>
      <c r="Q28">
        <v>8280</v>
      </c>
      <c r="R28">
        <v>3380</v>
      </c>
      <c r="S28">
        <v>6130</v>
      </c>
      <c r="T28">
        <v>7350</v>
      </c>
      <c r="U28">
        <v>5790</v>
      </c>
      <c r="V28">
        <v>5900</v>
      </c>
      <c r="W28">
        <v>1570</v>
      </c>
    </row>
    <row r="29" spans="6:23" x14ac:dyDescent="0.3">
      <c r="G29">
        <v>860900</v>
      </c>
      <c r="H29">
        <v>568900</v>
      </c>
      <c r="I29">
        <v>509900</v>
      </c>
      <c r="J29">
        <v>307900</v>
      </c>
      <c r="K29">
        <v>796900</v>
      </c>
      <c r="L29">
        <v>135900</v>
      </c>
      <c r="M29">
        <v>675900</v>
      </c>
      <c r="Q29">
        <v>8610</v>
      </c>
      <c r="R29">
        <v>5690</v>
      </c>
      <c r="S29">
        <v>5100</v>
      </c>
      <c r="T29">
        <v>3080</v>
      </c>
      <c r="U29">
        <v>7970</v>
      </c>
      <c r="V29">
        <v>1360</v>
      </c>
      <c r="W29">
        <v>6760</v>
      </c>
    </row>
    <row r="30" spans="6:23" x14ac:dyDescent="0.3">
      <c r="G30">
        <v>497900</v>
      </c>
      <c r="H30">
        <v>887900</v>
      </c>
      <c r="I30">
        <v>506900</v>
      </c>
      <c r="J30">
        <v>156900</v>
      </c>
      <c r="K30">
        <v>819900</v>
      </c>
      <c r="L30">
        <v>230900</v>
      </c>
      <c r="M30">
        <v>512900</v>
      </c>
      <c r="Q30">
        <v>4980</v>
      </c>
      <c r="R30">
        <v>8880</v>
      </c>
      <c r="S30">
        <v>5070</v>
      </c>
      <c r="T30">
        <v>1570</v>
      </c>
      <c r="U30">
        <v>8200</v>
      </c>
      <c r="V30">
        <v>2310</v>
      </c>
      <c r="W30">
        <v>5130</v>
      </c>
    </row>
    <row r="31" spans="6:23" x14ac:dyDescent="0.3">
      <c r="G31">
        <v>280900</v>
      </c>
      <c r="H31">
        <v>419900</v>
      </c>
      <c r="I31">
        <v>423900</v>
      </c>
      <c r="J31">
        <v>678900</v>
      </c>
      <c r="K31">
        <v>539900</v>
      </c>
      <c r="L31">
        <v>411900</v>
      </c>
      <c r="M31">
        <v>829900</v>
      </c>
      <c r="Q31">
        <v>2810</v>
      </c>
      <c r="R31">
        <v>4200</v>
      </c>
      <c r="S31">
        <v>4240</v>
      </c>
      <c r="T31">
        <v>6790</v>
      </c>
      <c r="U31">
        <v>5400</v>
      </c>
      <c r="V31">
        <v>4120</v>
      </c>
      <c r="W31">
        <v>8300</v>
      </c>
    </row>
    <row r="32" spans="6:23" x14ac:dyDescent="0.3">
      <c r="G32">
        <v>488900</v>
      </c>
      <c r="H32">
        <v>832900</v>
      </c>
      <c r="I32">
        <v>147900</v>
      </c>
      <c r="J32">
        <v>715900</v>
      </c>
      <c r="K32">
        <v>130900</v>
      </c>
      <c r="L32">
        <v>259900</v>
      </c>
      <c r="M32">
        <v>773900</v>
      </c>
      <c r="Q32">
        <v>4890</v>
      </c>
      <c r="R32">
        <v>8330</v>
      </c>
      <c r="S32">
        <v>1480</v>
      </c>
      <c r="T32">
        <v>7160</v>
      </c>
      <c r="U32">
        <v>1310</v>
      </c>
      <c r="V32">
        <v>2600</v>
      </c>
      <c r="W32">
        <v>7740</v>
      </c>
    </row>
    <row r="33" spans="4:23" x14ac:dyDescent="0.3">
      <c r="G33">
        <v>428900</v>
      </c>
      <c r="H33">
        <v>391900</v>
      </c>
      <c r="I33">
        <v>386900</v>
      </c>
      <c r="J33">
        <v>592900</v>
      </c>
      <c r="K33">
        <v>467900</v>
      </c>
      <c r="L33">
        <v>426900</v>
      </c>
      <c r="M33">
        <v>496900</v>
      </c>
      <c r="Q33">
        <v>4290</v>
      </c>
      <c r="R33">
        <v>3920</v>
      </c>
      <c r="S33">
        <v>3870</v>
      </c>
      <c r="T33">
        <v>5930</v>
      </c>
      <c r="U33">
        <v>4680</v>
      </c>
      <c r="V33">
        <v>4270</v>
      </c>
      <c r="W33">
        <v>4970</v>
      </c>
    </row>
    <row r="34" spans="4:23" x14ac:dyDescent="0.3">
      <c r="G34">
        <v>857900</v>
      </c>
      <c r="H34">
        <v>592900</v>
      </c>
      <c r="I34">
        <v>349900</v>
      </c>
      <c r="J34">
        <v>729900</v>
      </c>
      <c r="K34">
        <v>378900</v>
      </c>
      <c r="L34">
        <v>627900</v>
      </c>
      <c r="M34">
        <v>553900</v>
      </c>
      <c r="Q34">
        <v>8580</v>
      </c>
      <c r="R34">
        <v>5930</v>
      </c>
      <c r="S34">
        <v>3500</v>
      </c>
      <c r="T34">
        <v>7300</v>
      </c>
      <c r="U34">
        <v>3790</v>
      </c>
      <c r="V34">
        <v>6280</v>
      </c>
      <c r="W34">
        <v>5540</v>
      </c>
    </row>
    <row r="36" spans="4:23" x14ac:dyDescent="0.3">
      <c r="D36" s="21" t="s">
        <v>4</v>
      </c>
      <c r="E36" s="21" t="s">
        <v>195</v>
      </c>
    </row>
    <row r="38" spans="4:23" x14ac:dyDescent="0.3">
      <c r="E38" t="s">
        <v>196</v>
      </c>
      <c r="F38" s="64" t="s">
        <v>273</v>
      </c>
      <c r="G38" s="64"/>
      <c r="H38" s="64"/>
      <c r="I38" s="64"/>
      <c r="J38" s="64"/>
      <c r="K38" s="64"/>
      <c r="L38" s="64"/>
      <c r="M38" s="64"/>
    </row>
    <row r="39" spans="4:23" x14ac:dyDescent="0.3">
      <c r="F39" s="64"/>
      <c r="G39" s="64"/>
      <c r="H39" s="64"/>
      <c r="I39" s="64"/>
      <c r="J39" s="64"/>
      <c r="K39" s="64"/>
      <c r="L39" s="64"/>
      <c r="M39" s="64"/>
    </row>
  </sheetData>
  <mergeCells count="1">
    <mergeCell ref="F38:M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U53"/>
  <sheetViews>
    <sheetView showGridLines="0" topLeftCell="J10" zoomScale="125" zoomScaleNormal="125" workbookViewId="0">
      <selection activeCell="P10" sqref="P10"/>
    </sheetView>
  </sheetViews>
  <sheetFormatPr defaultRowHeight="14.4" x14ac:dyDescent="0.3"/>
  <cols>
    <col min="1" max="1" width="63.33203125" bestFit="1" customWidth="1"/>
    <col min="2" max="5" width="9.109375" style="19"/>
    <col min="7" max="7" width="11.109375" customWidth="1"/>
    <col min="9" max="9" width="45.44140625" bestFit="1" customWidth="1"/>
    <col min="16" max="16" width="63.33203125" bestFit="1" customWidth="1"/>
    <col min="17" max="21" width="9.109375" style="19"/>
  </cols>
  <sheetData>
    <row r="1" spans="1:21" x14ac:dyDescent="0.3">
      <c r="A1" s="21" t="s">
        <v>249</v>
      </c>
      <c r="B1" s="24" t="s">
        <v>250</v>
      </c>
      <c r="C1" s="24" t="s">
        <v>251</v>
      </c>
      <c r="D1" s="24" t="s">
        <v>252</v>
      </c>
      <c r="E1" s="24" t="s">
        <v>253</v>
      </c>
      <c r="F1" s="24" t="s">
        <v>254</v>
      </c>
      <c r="P1" s="21" t="s">
        <v>249</v>
      </c>
      <c r="Q1" s="24" t="s">
        <v>250</v>
      </c>
      <c r="R1" s="24" t="s">
        <v>251</v>
      </c>
      <c r="S1" s="24" t="s">
        <v>252</v>
      </c>
      <c r="T1" s="24" t="s">
        <v>253</v>
      </c>
      <c r="U1" s="24" t="s">
        <v>252</v>
      </c>
    </row>
    <row r="2" spans="1:21" x14ac:dyDescent="0.3">
      <c r="A2" t="s">
        <v>237</v>
      </c>
      <c r="B2" s="19">
        <v>862000</v>
      </c>
      <c r="C2" s="19">
        <v>131000</v>
      </c>
      <c r="D2" s="19">
        <v>596000</v>
      </c>
      <c r="E2" s="19">
        <v>705000</v>
      </c>
      <c r="F2">
        <f>E2</f>
        <v>705000</v>
      </c>
      <c r="P2" t="s">
        <v>237</v>
      </c>
      <c r="Q2" s="19">
        <v>199000</v>
      </c>
      <c r="R2" s="19">
        <v>745000</v>
      </c>
      <c r="S2" s="19">
        <v>176000</v>
      </c>
      <c r="T2" s="19">
        <v>380000</v>
      </c>
      <c r="U2" s="19">
        <v>176000</v>
      </c>
    </row>
    <row r="3" spans="1:21" x14ac:dyDescent="0.3">
      <c r="A3" t="s">
        <v>197</v>
      </c>
      <c r="B3" s="19">
        <v>868000</v>
      </c>
      <c r="C3" s="19">
        <v>544000</v>
      </c>
      <c r="D3" s="19">
        <v>337000</v>
      </c>
      <c r="E3" s="19">
        <v>174000</v>
      </c>
      <c r="F3">
        <f t="shared" ref="F3:F53" si="0">E3</f>
        <v>174000</v>
      </c>
      <c r="I3" s="21" t="s">
        <v>255</v>
      </c>
      <c r="P3" t="s">
        <v>197</v>
      </c>
      <c r="Q3" s="19">
        <v>442000</v>
      </c>
      <c r="R3" s="19">
        <v>703000</v>
      </c>
      <c r="S3" s="19">
        <v>559000</v>
      </c>
      <c r="T3" s="19">
        <v>819000</v>
      </c>
      <c r="U3" s="19">
        <v>559000</v>
      </c>
    </row>
    <row r="4" spans="1:21" x14ac:dyDescent="0.3">
      <c r="A4" t="s">
        <v>198</v>
      </c>
      <c r="B4" s="19">
        <v>178000</v>
      </c>
      <c r="C4" s="19">
        <v>891000</v>
      </c>
      <c r="D4" s="19">
        <v>879000</v>
      </c>
      <c r="E4" s="19">
        <v>788000</v>
      </c>
      <c r="F4">
        <f t="shared" si="0"/>
        <v>788000</v>
      </c>
      <c r="P4" t="s">
        <v>198</v>
      </c>
      <c r="Q4" s="19">
        <v>761000</v>
      </c>
      <c r="R4" s="19">
        <v>736000</v>
      </c>
      <c r="S4" s="19">
        <v>620000</v>
      </c>
      <c r="T4" s="19">
        <v>356000</v>
      </c>
      <c r="U4" s="19">
        <v>620000</v>
      </c>
    </row>
    <row r="5" spans="1:21" ht="15" customHeight="1" x14ac:dyDescent="0.3">
      <c r="A5" t="s">
        <v>199</v>
      </c>
      <c r="B5" s="19">
        <v>108000</v>
      </c>
      <c r="C5" s="19">
        <v>787000</v>
      </c>
      <c r="D5" s="19">
        <v>365000</v>
      </c>
      <c r="E5" s="19">
        <v>322000</v>
      </c>
      <c r="F5">
        <f t="shared" si="0"/>
        <v>322000</v>
      </c>
      <c r="J5" t="s">
        <v>250</v>
      </c>
      <c r="K5" s="65" t="s">
        <v>256</v>
      </c>
      <c r="L5" s="65"/>
      <c r="M5" s="65"/>
      <c r="N5" s="65"/>
      <c r="P5" t="s">
        <v>199</v>
      </c>
      <c r="Q5" s="19">
        <v>193000</v>
      </c>
      <c r="R5" s="19">
        <v>492000</v>
      </c>
      <c r="S5" s="19">
        <v>171000</v>
      </c>
      <c r="T5" s="19">
        <v>518000</v>
      </c>
      <c r="U5" s="19">
        <v>171000</v>
      </c>
    </row>
    <row r="6" spans="1:21" x14ac:dyDescent="0.3">
      <c r="A6" t="s">
        <v>200</v>
      </c>
      <c r="B6" s="19">
        <v>622000</v>
      </c>
      <c r="C6" s="19">
        <v>378000</v>
      </c>
      <c r="D6" s="19">
        <v>248000</v>
      </c>
      <c r="E6" s="19">
        <v>692000</v>
      </c>
      <c r="F6">
        <f t="shared" si="0"/>
        <v>692000</v>
      </c>
      <c r="K6" s="65"/>
      <c r="L6" s="65"/>
      <c r="M6" s="65"/>
      <c r="N6" s="65"/>
      <c r="P6" t="s">
        <v>200</v>
      </c>
      <c r="Q6" s="19">
        <v>512000</v>
      </c>
      <c r="R6" s="19">
        <v>372000</v>
      </c>
      <c r="S6" s="19">
        <v>450000</v>
      </c>
      <c r="T6" s="19">
        <v>180000</v>
      </c>
      <c r="U6" s="19">
        <v>450000</v>
      </c>
    </row>
    <row r="7" spans="1:21" x14ac:dyDescent="0.3">
      <c r="A7" t="s">
        <v>201</v>
      </c>
      <c r="B7" s="19">
        <v>842000</v>
      </c>
      <c r="C7" s="19">
        <v>891000</v>
      </c>
      <c r="D7" s="19">
        <v>515000</v>
      </c>
      <c r="E7" s="19">
        <v>516000</v>
      </c>
      <c r="F7">
        <f t="shared" si="0"/>
        <v>516000</v>
      </c>
      <c r="K7" s="65"/>
      <c r="L7" s="65"/>
      <c r="M7" s="65"/>
      <c r="N7" s="65"/>
      <c r="P7" t="s">
        <v>201</v>
      </c>
      <c r="Q7" s="19">
        <v>646000</v>
      </c>
      <c r="R7" s="19">
        <v>582000</v>
      </c>
      <c r="S7" s="19">
        <v>257000</v>
      </c>
      <c r="T7" s="19">
        <v>893000</v>
      </c>
      <c r="U7" s="19">
        <v>257000</v>
      </c>
    </row>
    <row r="8" spans="1:21" x14ac:dyDescent="0.3">
      <c r="A8" t="s">
        <v>202</v>
      </c>
      <c r="B8" s="19">
        <v>141000</v>
      </c>
      <c r="C8" s="19">
        <v>532000</v>
      </c>
      <c r="D8" s="19">
        <v>818000</v>
      </c>
      <c r="E8" s="19">
        <v>708000</v>
      </c>
      <c r="F8">
        <f t="shared" si="0"/>
        <v>708000</v>
      </c>
      <c r="K8" s="65"/>
      <c r="L8" s="65"/>
      <c r="M8" s="65"/>
      <c r="N8" s="65"/>
      <c r="P8" t="s">
        <v>202</v>
      </c>
      <c r="Q8" s="19">
        <v>895000</v>
      </c>
      <c r="R8" s="19">
        <v>728000</v>
      </c>
      <c r="S8" s="19">
        <v>292000</v>
      </c>
      <c r="T8" s="19">
        <v>644000</v>
      </c>
      <c r="U8" s="19">
        <v>292000</v>
      </c>
    </row>
    <row r="9" spans="1:21" x14ac:dyDescent="0.3">
      <c r="A9" t="s">
        <v>203</v>
      </c>
      <c r="B9" s="19">
        <v>699000</v>
      </c>
      <c r="C9" s="19">
        <v>883000</v>
      </c>
      <c r="D9" s="19">
        <v>692000</v>
      </c>
      <c r="E9" s="19">
        <v>376000</v>
      </c>
      <c r="F9">
        <f t="shared" si="0"/>
        <v>376000</v>
      </c>
      <c r="P9" t="s">
        <v>203</v>
      </c>
      <c r="Q9" s="19">
        <v>826000</v>
      </c>
      <c r="R9" s="19">
        <v>632000</v>
      </c>
      <c r="S9" s="19">
        <v>568000</v>
      </c>
      <c r="T9" s="19">
        <v>373000</v>
      </c>
      <c r="U9" s="19">
        <v>568000</v>
      </c>
    </row>
    <row r="10" spans="1:21" x14ac:dyDescent="0.3">
      <c r="A10" t="s">
        <v>204</v>
      </c>
      <c r="B10" s="19">
        <v>738000</v>
      </c>
      <c r="C10" s="19">
        <v>300000</v>
      </c>
      <c r="D10" s="19">
        <v>616000</v>
      </c>
      <c r="E10" s="19">
        <v>628000</v>
      </c>
      <c r="F10">
        <f t="shared" si="0"/>
        <v>628000</v>
      </c>
      <c r="P10" t="s">
        <v>204</v>
      </c>
      <c r="Q10" s="19">
        <v>709000</v>
      </c>
      <c r="R10" s="19">
        <v>575000</v>
      </c>
      <c r="S10" s="19">
        <v>685000</v>
      </c>
      <c r="T10" s="19">
        <v>108000</v>
      </c>
      <c r="U10" s="19">
        <v>685000</v>
      </c>
    </row>
    <row r="11" spans="1:21" x14ac:dyDescent="0.3">
      <c r="A11" t="s">
        <v>205</v>
      </c>
      <c r="B11" s="19">
        <v>402000</v>
      </c>
      <c r="C11" s="19">
        <v>196000</v>
      </c>
      <c r="D11" s="19">
        <v>552000</v>
      </c>
      <c r="E11" s="19">
        <v>719000</v>
      </c>
      <c r="F11">
        <f t="shared" si="0"/>
        <v>719000</v>
      </c>
      <c r="J11" t="s">
        <v>251</v>
      </c>
      <c r="K11" s="65" t="s">
        <v>257</v>
      </c>
      <c r="L11" s="65"/>
      <c r="M11" s="65"/>
      <c r="N11" s="65"/>
      <c r="P11" t="s">
        <v>205</v>
      </c>
      <c r="Q11" s="19">
        <v>523000</v>
      </c>
      <c r="R11" s="19">
        <v>181000</v>
      </c>
      <c r="S11" s="19">
        <v>571000</v>
      </c>
      <c r="T11" s="19">
        <v>479000</v>
      </c>
      <c r="U11" s="19">
        <v>571000</v>
      </c>
    </row>
    <row r="12" spans="1:21" x14ac:dyDescent="0.3">
      <c r="A12" t="s">
        <v>238</v>
      </c>
      <c r="B12" s="19">
        <v>797000</v>
      </c>
      <c r="C12" s="19">
        <v>616000</v>
      </c>
      <c r="D12" s="19">
        <v>708000</v>
      </c>
      <c r="E12" s="19">
        <v>402000</v>
      </c>
      <c r="F12">
        <f t="shared" si="0"/>
        <v>402000</v>
      </c>
      <c r="K12" s="65"/>
      <c r="L12" s="65"/>
      <c r="M12" s="65"/>
      <c r="N12" s="65"/>
      <c r="P12" t="s">
        <v>238</v>
      </c>
      <c r="Q12" s="19">
        <v>764000</v>
      </c>
      <c r="R12" s="19">
        <v>311000</v>
      </c>
      <c r="S12" s="19">
        <v>699000</v>
      </c>
      <c r="T12" s="19">
        <v>577000</v>
      </c>
      <c r="U12" s="19">
        <v>699000</v>
      </c>
    </row>
    <row r="13" spans="1:21" x14ac:dyDescent="0.3">
      <c r="A13" t="s">
        <v>206</v>
      </c>
      <c r="B13" s="19">
        <v>699000</v>
      </c>
      <c r="C13" s="19">
        <v>360000</v>
      </c>
      <c r="D13" s="19">
        <v>223000</v>
      </c>
      <c r="E13" s="19">
        <v>880000</v>
      </c>
      <c r="F13">
        <f t="shared" si="0"/>
        <v>880000</v>
      </c>
      <c r="K13" s="65"/>
      <c r="L13" s="65"/>
      <c r="M13" s="65"/>
      <c r="N13" s="65"/>
      <c r="P13" t="s">
        <v>206</v>
      </c>
      <c r="Q13" s="19">
        <v>259000</v>
      </c>
      <c r="R13" s="19">
        <v>570000</v>
      </c>
      <c r="S13" s="19">
        <v>308000</v>
      </c>
      <c r="T13" s="19">
        <v>289000</v>
      </c>
      <c r="U13" s="19">
        <v>308000</v>
      </c>
    </row>
    <row r="14" spans="1:21" x14ac:dyDescent="0.3">
      <c r="A14" t="s">
        <v>207</v>
      </c>
      <c r="B14" s="19">
        <v>107000</v>
      </c>
      <c r="C14" s="19">
        <v>413000</v>
      </c>
      <c r="D14" s="19">
        <v>210000</v>
      </c>
      <c r="E14" s="19">
        <v>528000</v>
      </c>
      <c r="F14">
        <f t="shared" si="0"/>
        <v>528000</v>
      </c>
      <c r="K14" s="65"/>
      <c r="L14" s="65"/>
      <c r="M14" s="65"/>
      <c r="N14" s="65"/>
      <c r="P14" t="s">
        <v>207</v>
      </c>
      <c r="Q14" s="19">
        <v>597000</v>
      </c>
      <c r="R14" s="19">
        <v>580000</v>
      </c>
      <c r="S14" s="19">
        <v>220000</v>
      </c>
      <c r="T14" s="19">
        <v>662000</v>
      </c>
      <c r="U14" s="19">
        <v>220000</v>
      </c>
    </row>
    <row r="15" spans="1:21" x14ac:dyDescent="0.3">
      <c r="A15" t="s">
        <v>208</v>
      </c>
      <c r="B15" s="19">
        <v>682000</v>
      </c>
      <c r="C15" s="19">
        <v>344000</v>
      </c>
      <c r="D15" s="19">
        <v>266000</v>
      </c>
      <c r="E15" s="19">
        <v>686000</v>
      </c>
      <c r="F15">
        <f t="shared" si="0"/>
        <v>686000</v>
      </c>
      <c r="P15" t="s">
        <v>208</v>
      </c>
      <c r="Q15" s="19">
        <v>325000</v>
      </c>
      <c r="R15" s="19">
        <v>452000</v>
      </c>
      <c r="S15" s="19">
        <v>387000</v>
      </c>
      <c r="T15" s="19">
        <v>486000</v>
      </c>
      <c r="U15" s="19">
        <v>387000</v>
      </c>
    </row>
    <row r="16" spans="1:21" x14ac:dyDescent="0.3">
      <c r="A16" t="s">
        <v>209</v>
      </c>
      <c r="B16" s="19">
        <v>496000</v>
      </c>
      <c r="C16" s="19">
        <v>340000</v>
      </c>
      <c r="D16" s="19">
        <v>384000</v>
      </c>
      <c r="E16" s="19">
        <v>228000</v>
      </c>
      <c r="F16">
        <f t="shared" si="0"/>
        <v>228000</v>
      </c>
      <c r="P16" t="s">
        <v>209</v>
      </c>
      <c r="Q16" s="19">
        <v>259000</v>
      </c>
      <c r="R16" s="19">
        <v>893000</v>
      </c>
      <c r="S16" s="19">
        <v>863000</v>
      </c>
      <c r="T16" s="19">
        <v>186000</v>
      </c>
      <c r="U16" s="19">
        <v>863000</v>
      </c>
    </row>
    <row r="17" spans="1:21" ht="15" customHeight="1" x14ac:dyDescent="0.3">
      <c r="A17" t="s">
        <v>210</v>
      </c>
      <c r="B17" s="19">
        <v>422000</v>
      </c>
      <c r="C17" s="19">
        <v>205000</v>
      </c>
      <c r="D17" s="19">
        <v>152000</v>
      </c>
      <c r="E17" s="19">
        <v>803000</v>
      </c>
      <c r="F17">
        <f t="shared" si="0"/>
        <v>803000</v>
      </c>
      <c r="J17" t="s">
        <v>252</v>
      </c>
      <c r="K17" s="65" t="s">
        <v>258</v>
      </c>
      <c r="L17" s="65"/>
      <c r="M17" s="65"/>
      <c r="N17" s="65"/>
      <c r="P17" t="s">
        <v>210</v>
      </c>
      <c r="Q17" s="19">
        <v>388000</v>
      </c>
      <c r="R17" s="19">
        <v>378000</v>
      </c>
      <c r="S17" s="19">
        <v>617000</v>
      </c>
      <c r="T17" s="19">
        <v>488000</v>
      </c>
      <c r="U17" s="19">
        <v>617000</v>
      </c>
    </row>
    <row r="18" spans="1:21" x14ac:dyDescent="0.3">
      <c r="A18" t="s">
        <v>239</v>
      </c>
      <c r="B18" s="19">
        <v>765000</v>
      </c>
      <c r="C18" s="19">
        <v>116000</v>
      </c>
      <c r="D18" s="19">
        <v>597000</v>
      </c>
      <c r="E18" s="19">
        <v>296000</v>
      </c>
      <c r="F18">
        <f t="shared" si="0"/>
        <v>296000</v>
      </c>
      <c r="K18" s="65"/>
      <c r="L18" s="65"/>
      <c r="M18" s="65"/>
      <c r="N18" s="65"/>
      <c r="P18" t="s">
        <v>239</v>
      </c>
      <c r="Q18" s="19">
        <v>619000</v>
      </c>
      <c r="R18" s="19">
        <v>511000</v>
      </c>
      <c r="S18" s="19">
        <v>551000</v>
      </c>
      <c r="T18" s="19">
        <v>212000</v>
      </c>
      <c r="U18" s="19">
        <v>551000</v>
      </c>
    </row>
    <row r="19" spans="1:21" x14ac:dyDescent="0.3">
      <c r="A19" t="s">
        <v>211</v>
      </c>
      <c r="B19" s="19">
        <v>448000</v>
      </c>
      <c r="C19" s="19">
        <v>167000</v>
      </c>
      <c r="D19" s="19">
        <v>169000</v>
      </c>
      <c r="E19" s="19">
        <v>192000</v>
      </c>
      <c r="F19">
        <f t="shared" si="0"/>
        <v>192000</v>
      </c>
      <c r="K19" s="65"/>
      <c r="L19" s="65"/>
      <c r="M19" s="65"/>
      <c r="N19" s="65"/>
      <c r="P19" t="s">
        <v>211</v>
      </c>
      <c r="Q19" s="19">
        <v>464000</v>
      </c>
      <c r="R19" s="19">
        <v>486000</v>
      </c>
      <c r="S19" s="19">
        <v>181000</v>
      </c>
      <c r="T19" s="19">
        <v>553000</v>
      </c>
      <c r="U19" s="19">
        <v>181000</v>
      </c>
    </row>
    <row r="20" spans="1:21" x14ac:dyDescent="0.3">
      <c r="A20" t="s">
        <v>212</v>
      </c>
      <c r="B20" s="19">
        <v>580000</v>
      </c>
      <c r="C20" s="19">
        <v>325000</v>
      </c>
      <c r="D20" s="19">
        <v>215000</v>
      </c>
      <c r="E20" s="19">
        <v>444000</v>
      </c>
      <c r="F20">
        <f t="shared" si="0"/>
        <v>444000</v>
      </c>
      <c r="K20" s="65"/>
      <c r="L20" s="65"/>
      <c r="M20" s="65"/>
      <c r="N20" s="65"/>
      <c r="P20" t="s">
        <v>212</v>
      </c>
      <c r="Q20" s="19">
        <v>184000</v>
      </c>
      <c r="R20" s="19">
        <v>440000</v>
      </c>
      <c r="S20" s="19">
        <v>364000</v>
      </c>
      <c r="T20" s="19">
        <v>414000</v>
      </c>
      <c r="U20" s="19">
        <v>364000</v>
      </c>
    </row>
    <row r="21" spans="1:21" x14ac:dyDescent="0.3">
      <c r="A21" t="s">
        <v>213</v>
      </c>
      <c r="B21" s="19">
        <v>296000</v>
      </c>
      <c r="C21" s="19">
        <v>527000</v>
      </c>
      <c r="D21" s="19">
        <v>358000</v>
      </c>
      <c r="E21" s="19">
        <v>874000</v>
      </c>
      <c r="F21">
        <f t="shared" si="0"/>
        <v>874000</v>
      </c>
      <c r="P21" t="s">
        <v>213</v>
      </c>
      <c r="Q21" s="19">
        <v>695000</v>
      </c>
      <c r="R21" s="19">
        <v>429000</v>
      </c>
      <c r="S21" s="19">
        <v>381000</v>
      </c>
      <c r="T21" s="19">
        <v>590000</v>
      </c>
      <c r="U21" s="19">
        <v>381000</v>
      </c>
    </row>
    <row r="22" spans="1:21" x14ac:dyDescent="0.3">
      <c r="A22" t="s">
        <v>214</v>
      </c>
      <c r="B22" s="19">
        <v>218000</v>
      </c>
      <c r="C22" s="19">
        <v>624000</v>
      </c>
      <c r="D22" s="19">
        <v>895000</v>
      </c>
      <c r="E22" s="19">
        <v>494000</v>
      </c>
      <c r="F22">
        <f t="shared" si="0"/>
        <v>494000</v>
      </c>
      <c r="P22" t="s">
        <v>214</v>
      </c>
      <c r="Q22" s="19">
        <v>702000</v>
      </c>
      <c r="R22" s="19">
        <v>217000</v>
      </c>
      <c r="S22" s="19">
        <v>146000</v>
      </c>
      <c r="T22" s="19">
        <v>704000</v>
      </c>
      <c r="U22" s="19">
        <v>146000</v>
      </c>
    </row>
    <row r="23" spans="1:21" x14ac:dyDescent="0.3">
      <c r="A23" t="s">
        <v>215</v>
      </c>
      <c r="B23" s="19">
        <v>282000</v>
      </c>
      <c r="C23" s="19">
        <v>174000</v>
      </c>
      <c r="D23" s="19">
        <v>638000</v>
      </c>
      <c r="E23" s="19">
        <v>826000</v>
      </c>
      <c r="F23">
        <f t="shared" si="0"/>
        <v>826000</v>
      </c>
      <c r="J23" t="s">
        <v>253</v>
      </c>
      <c r="K23" s="65" t="s">
        <v>259</v>
      </c>
      <c r="L23" s="65"/>
      <c r="M23" s="65"/>
      <c r="N23" s="65"/>
      <c r="P23" t="s">
        <v>215</v>
      </c>
      <c r="Q23" s="19">
        <v>290000</v>
      </c>
      <c r="R23" s="19">
        <v>886000</v>
      </c>
      <c r="S23" s="19">
        <v>146000</v>
      </c>
      <c r="T23" s="19">
        <v>869000</v>
      </c>
      <c r="U23" s="19">
        <v>146000</v>
      </c>
    </row>
    <row r="24" spans="1:21" x14ac:dyDescent="0.3">
      <c r="A24" t="s">
        <v>216</v>
      </c>
      <c r="B24" s="19">
        <v>246000</v>
      </c>
      <c r="C24" s="19">
        <v>241000</v>
      </c>
      <c r="D24" s="19">
        <v>891000</v>
      </c>
      <c r="E24" s="19">
        <v>358000</v>
      </c>
      <c r="F24">
        <f t="shared" si="0"/>
        <v>358000</v>
      </c>
      <c r="K24" s="65"/>
      <c r="L24" s="65"/>
      <c r="M24" s="65"/>
      <c r="N24" s="65"/>
      <c r="P24" t="s">
        <v>216</v>
      </c>
      <c r="Q24" s="19">
        <v>574000</v>
      </c>
      <c r="R24" s="19">
        <v>588000</v>
      </c>
      <c r="S24" s="19">
        <v>840000</v>
      </c>
      <c r="T24" s="19">
        <v>352000</v>
      </c>
      <c r="U24" s="19">
        <v>840000</v>
      </c>
    </row>
    <row r="25" spans="1:21" x14ac:dyDescent="0.3">
      <c r="A25" t="s">
        <v>217</v>
      </c>
      <c r="B25" s="19">
        <v>765000</v>
      </c>
      <c r="C25" s="19">
        <v>589000</v>
      </c>
      <c r="D25" s="19">
        <v>338000</v>
      </c>
      <c r="E25" s="19">
        <v>866000</v>
      </c>
      <c r="F25">
        <f t="shared" si="0"/>
        <v>866000</v>
      </c>
      <c r="K25" s="65"/>
      <c r="L25" s="65"/>
      <c r="M25" s="65"/>
      <c r="N25" s="65"/>
      <c r="P25" t="s">
        <v>217</v>
      </c>
      <c r="Q25" s="19">
        <v>304000</v>
      </c>
      <c r="R25" s="19">
        <v>517000</v>
      </c>
      <c r="S25" s="19">
        <v>155000</v>
      </c>
      <c r="T25" s="19">
        <v>703000</v>
      </c>
      <c r="U25" s="19">
        <v>155000</v>
      </c>
    </row>
    <row r="26" spans="1:21" x14ac:dyDescent="0.3">
      <c r="A26" t="s">
        <v>240</v>
      </c>
      <c r="B26" s="19">
        <v>496000</v>
      </c>
      <c r="C26" s="19">
        <v>109000</v>
      </c>
      <c r="D26" s="19">
        <v>634000</v>
      </c>
      <c r="E26" s="19">
        <v>341000</v>
      </c>
      <c r="F26">
        <f t="shared" si="0"/>
        <v>341000</v>
      </c>
      <c r="K26" s="65"/>
      <c r="L26" s="65"/>
      <c r="M26" s="65"/>
      <c r="N26" s="65"/>
      <c r="P26" t="s">
        <v>240</v>
      </c>
      <c r="Q26" s="19">
        <v>219000</v>
      </c>
      <c r="R26" s="19">
        <v>327000</v>
      </c>
      <c r="S26" s="19">
        <v>860000</v>
      </c>
      <c r="T26" s="19">
        <v>702000</v>
      </c>
      <c r="U26" s="19">
        <v>860000</v>
      </c>
    </row>
    <row r="27" spans="1:21" x14ac:dyDescent="0.3">
      <c r="A27" t="s">
        <v>218</v>
      </c>
      <c r="B27" s="19">
        <v>540000</v>
      </c>
      <c r="C27" s="19">
        <v>564000</v>
      </c>
      <c r="D27" s="19">
        <v>877000</v>
      </c>
      <c r="E27" s="19">
        <v>436000</v>
      </c>
      <c r="F27">
        <f t="shared" si="0"/>
        <v>436000</v>
      </c>
      <c r="P27" t="s">
        <v>218</v>
      </c>
      <c r="Q27" s="19">
        <v>550000</v>
      </c>
      <c r="R27" s="19">
        <v>285000</v>
      </c>
      <c r="S27" s="19">
        <v>326000</v>
      </c>
      <c r="T27" s="19">
        <v>531000</v>
      </c>
      <c r="U27" s="19">
        <v>326000</v>
      </c>
    </row>
    <row r="28" spans="1:21" x14ac:dyDescent="0.3">
      <c r="A28" t="s">
        <v>219</v>
      </c>
      <c r="B28" s="19">
        <v>593000</v>
      </c>
      <c r="C28" s="19">
        <v>896000</v>
      </c>
      <c r="D28" s="19">
        <v>397000</v>
      </c>
      <c r="E28" s="19">
        <v>682000</v>
      </c>
      <c r="F28">
        <f t="shared" si="0"/>
        <v>682000</v>
      </c>
      <c r="P28" t="s">
        <v>219</v>
      </c>
      <c r="Q28" s="19">
        <v>724000</v>
      </c>
      <c r="R28" s="19">
        <v>425000</v>
      </c>
      <c r="S28" s="19">
        <v>307000</v>
      </c>
      <c r="T28" s="19">
        <v>557000</v>
      </c>
      <c r="U28" s="19">
        <v>307000</v>
      </c>
    </row>
    <row r="29" spans="1:21" x14ac:dyDescent="0.3">
      <c r="A29" t="s">
        <v>220</v>
      </c>
      <c r="B29" s="19">
        <v>655000</v>
      </c>
      <c r="C29" s="19">
        <v>141000</v>
      </c>
      <c r="D29" s="19">
        <v>503000</v>
      </c>
      <c r="E29" s="19">
        <v>170000</v>
      </c>
      <c r="F29">
        <f t="shared" si="0"/>
        <v>170000</v>
      </c>
      <c r="P29" t="s">
        <v>220</v>
      </c>
      <c r="Q29" s="19">
        <v>321000</v>
      </c>
      <c r="R29" s="19">
        <v>624000</v>
      </c>
      <c r="S29" s="19">
        <v>759000</v>
      </c>
      <c r="T29" s="19">
        <v>486000</v>
      </c>
      <c r="U29" s="19">
        <v>759000</v>
      </c>
    </row>
    <row r="30" spans="1:21" x14ac:dyDescent="0.3">
      <c r="A30" t="s">
        <v>221</v>
      </c>
      <c r="B30" s="19">
        <v>259000</v>
      </c>
      <c r="C30" s="19">
        <v>746000</v>
      </c>
      <c r="D30" s="19">
        <v>649000</v>
      </c>
      <c r="E30" s="19">
        <v>599000</v>
      </c>
      <c r="F30">
        <f t="shared" si="0"/>
        <v>599000</v>
      </c>
      <c r="P30" t="s">
        <v>221</v>
      </c>
      <c r="Q30" s="19">
        <v>629000</v>
      </c>
      <c r="R30" s="19">
        <v>850000</v>
      </c>
      <c r="S30" s="19">
        <v>776000</v>
      </c>
      <c r="T30" s="19">
        <v>546000</v>
      </c>
      <c r="U30" s="19">
        <v>776000</v>
      </c>
    </row>
    <row r="31" spans="1:21" x14ac:dyDescent="0.3">
      <c r="A31" t="s">
        <v>241</v>
      </c>
      <c r="B31" s="19">
        <v>656000</v>
      </c>
      <c r="C31" s="19">
        <v>178000</v>
      </c>
      <c r="D31" s="19">
        <v>573000</v>
      </c>
      <c r="E31" s="19">
        <v>161000</v>
      </c>
      <c r="F31">
        <f t="shared" si="0"/>
        <v>161000</v>
      </c>
      <c r="P31" t="s">
        <v>241</v>
      </c>
      <c r="Q31" s="19">
        <v>323000</v>
      </c>
      <c r="R31" s="19">
        <v>610000</v>
      </c>
      <c r="S31" s="19">
        <v>548000</v>
      </c>
      <c r="T31" s="19">
        <v>828000</v>
      </c>
      <c r="U31" s="19">
        <v>548000</v>
      </c>
    </row>
    <row r="32" spans="1:21" x14ac:dyDescent="0.3">
      <c r="A32" t="s">
        <v>242</v>
      </c>
      <c r="B32" s="19">
        <v>196000</v>
      </c>
      <c r="C32" s="19">
        <v>299000</v>
      </c>
      <c r="D32" s="19">
        <v>699000</v>
      </c>
      <c r="E32" s="19">
        <v>311000</v>
      </c>
      <c r="F32">
        <f t="shared" si="0"/>
        <v>311000</v>
      </c>
      <c r="P32" t="s">
        <v>242</v>
      </c>
      <c r="Q32" s="19">
        <v>560000</v>
      </c>
      <c r="R32" s="19">
        <v>865000</v>
      </c>
      <c r="S32" s="19">
        <v>894000</v>
      </c>
      <c r="T32" s="19">
        <v>456000</v>
      </c>
      <c r="U32" s="19">
        <v>894000</v>
      </c>
    </row>
    <row r="33" spans="1:21" x14ac:dyDescent="0.3">
      <c r="A33" t="s">
        <v>222</v>
      </c>
      <c r="B33" s="19">
        <v>592000</v>
      </c>
      <c r="C33" s="19">
        <v>735000</v>
      </c>
      <c r="D33" s="19">
        <v>822000</v>
      </c>
      <c r="E33" s="19">
        <v>368000</v>
      </c>
      <c r="F33">
        <f t="shared" si="0"/>
        <v>368000</v>
      </c>
      <c r="P33" t="s">
        <v>222</v>
      </c>
      <c r="Q33" s="19">
        <v>810000</v>
      </c>
      <c r="R33" s="19">
        <v>681000</v>
      </c>
      <c r="S33" s="19">
        <v>694000</v>
      </c>
      <c r="T33" s="19">
        <v>365000</v>
      </c>
      <c r="U33" s="19">
        <v>694000</v>
      </c>
    </row>
    <row r="34" spans="1:21" x14ac:dyDescent="0.3">
      <c r="A34" t="s">
        <v>243</v>
      </c>
      <c r="B34" s="19">
        <v>132000</v>
      </c>
      <c r="C34" s="19">
        <v>505000</v>
      </c>
      <c r="D34" s="19">
        <v>501000</v>
      </c>
      <c r="E34" s="19">
        <v>847000</v>
      </c>
      <c r="F34">
        <f t="shared" si="0"/>
        <v>847000</v>
      </c>
      <c r="P34" t="s">
        <v>243</v>
      </c>
      <c r="Q34" s="19">
        <v>349000</v>
      </c>
      <c r="R34" s="19">
        <v>508000</v>
      </c>
      <c r="S34" s="19">
        <v>713000</v>
      </c>
      <c r="T34" s="19">
        <v>573000</v>
      </c>
      <c r="U34" s="19">
        <v>713000</v>
      </c>
    </row>
    <row r="35" spans="1:21" x14ac:dyDescent="0.3">
      <c r="A35" t="s">
        <v>223</v>
      </c>
      <c r="B35" s="19">
        <v>486000</v>
      </c>
      <c r="C35" s="19">
        <v>631000</v>
      </c>
      <c r="D35" s="19">
        <v>123000</v>
      </c>
      <c r="E35" s="19">
        <v>401000</v>
      </c>
      <c r="F35">
        <f t="shared" si="0"/>
        <v>401000</v>
      </c>
      <c r="P35" t="s">
        <v>223</v>
      </c>
      <c r="Q35" s="19">
        <v>498000</v>
      </c>
      <c r="R35" s="19">
        <v>486000</v>
      </c>
      <c r="S35" s="19">
        <v>500000</v>
      </c>
      <c r="T35" s="19">
        <v>894000</v>
      </c>
      <c r="U35" s="19">
        <v>500000</v>
      </c>
    </row>
    <row r="36" spans="1:21" x14ac:dyDescent="0.3">
      <c r="A36" t="s">
        <v>244</v>
      </c>
      <c r="B36" s="19">
        <v>129000</v>
      </c>
      <c r="C36" s="19">
        <v>278000</v>
      </c>
      <c r="D36" s="19">
        <v>815000</v>
      </c>
      <c r="E36" s="19">
        <v>636000</v>
      </c>
      <c r="F36">
        <f t="shared" si="0"/>
        <v>636000</v>
      </c>
      <c r="P36" t="s">
        <v>244</v>
      </c>
      <c r="Q36" s="19">
        <v>829000</v>
      </c>
      <c r="R36" s="19">
        <v>203000</v>
      </c>
      <c r="S36" s="19">
        <v>692000</v>
      </c>
      <c r="T36" s="19">
        <v>398000</v>
      </c>
      <c r="U36" s="19">
        <v>692000</v>
      </c>
    </row>
    <row r="37" spans="1:21" x14ac:dyDescent="0.3">
      <c r="A37" t="s">
        <v>224</v>
      </c>
      <c r="B37" s="19">
        <v>329000</v>
      </c>
      <c r="C37" s="19">
        <v>186000</v>
      </c>
      <c r="D37" s="19">
        <v>271000</v>
      </c>
      <c r="E37" s="19">
        <v>895000</v>
      </c>
      <c r="F37">
        <f t="shared" si="0"/>
        <v>895000</v>
      </c>
      <c r="P37" t="s">
        <v>224</v>
      </c>
      <c r="Q37" s="19">
        <v>592000</v>
      </c>
      <c r="R37" s="19">
        <v>817000</v>
      </c>
      <c r="S37" s="19">
        <v>273000</v>
      </c>
      <c r="T37" s="19">
        <v>306000</v>
      </c>
      <c r="U37" s="19">
        <v>273000</v>
      </c>
    </row>
    <row r="38" spans="1:21" x14ac:dyDescent="0.3">
      <c r="A38" t="s">
        <v>225</v>
      </c>
      <c r="B38" s="19">
        <v>340000</v>
      </c>
      <c r="C38" s="19">
        <v>145000</v>
      </c>
      <c r="D38" s="19">
        <v>399000</v>
      </c>
      <c r="E38" s="19">
        <v>554000</v>
      </c>
      <c r="F38">
        <f t="shared" si="0"/>
        <v>554000</v>
      </c>
      <c r="P38" t="s">
        <v>225</v>
      </c>
      <c r="Q38" s="19">
        <v>755000</v>
      </c>
      <c r="R38" s="19">
        <v>479000</v>
      </c>
      <c r="S38" s="19">
        <v>156000</v>
      </c>
      <c r="T38" s="19">
        <v>860000</v>
      </c>
      <c r="U38" s="19">
        <v>156000</v>
      </c>
    </row>
    <row r="39" spans="1:21" x14ac:dyDescent="0.3">
      <c r="A39" t="s">
        <v>245</v>
      </c>
      <c r="B39" s="19">
        <v>587000</v>
      </c>
      <c r="C39" s="19">
        <v>846000</v>
      </c>
      <c r="D39" s="19">
        <v>359000</v>
      </c>
      <c r="E39" s="19">
        <v>893000</v>
      </c>
      <c r="F39">
        <f t="shared" si="0"/>
        <v>893000</v>
      </c>
      <c r="P39" t="s">
        <v>245</v>
      </c>
      <c r="Q39" s="19">
        <v>242000</v>
      </c>
      <c r="R39" s="19">
        <v>266000</v>
      </c>
      <c r="S39" s="19">
        <v>805000</v>
      </c>
      <c r="T39" s="19">
        <v>596000</v>
      </c>
      <c r="U39" s="19">
        <v>805000</v>
      </c>
    </row>
    <row r="40" spans="1:21" x14ac:dyDescent="0.3">
      <c r="A40" t="s">
        <v>226</v>
      </c>
      <c r="B40" s="19">
        <v>691000</v>
      </c>
      <c r="C40" s="19">
        <v>891000</v>
      </c>
      <c r="D40" s="19">
        <v>884000</v>
      </c>
      <c r="E40" s="19">
        <v>843000</v>
      </c>
      <c r="F40">
        <f t="shared" si="0"/>
        <v>843000</v>
      </c>
      <c r="P40" t="s">
        <v>226</v>
      </c>
      <c r="Q40" s="19">
        <v>613000</v>
      </c>
      <c r="R40" s="19">
        <v>115000</v>
      </c>
      <c r="S40" s="19">
        <v>821000</v>
      </c>
      <c r="T40" s="19">
        <v>464000</v>
      </c>
      <c r="U40" s="19">
        <v>821000</v>
      </c>
    </row>
    <row r="41" spans="1:21" x14ac:dyDescent="0.3">
      <c r="A41" t="s">
        <v>246</v>
      </c>
      <c r="B41" s="19">
        <v>394000</v>
      </c>
      <c r="C41" s="19">
        <v>779000</v>
      </c>
      <c r="D41" s="19">
        <v>323000</v>
      </c>
      <c r="E41" s="19">
        <v>601000</v>
      </c>
      <c r="F41">
        <f t="shared" si="0"/>
        <v>601000</v>
      </c>
      <c r="P41" t="s">
        <v>246</v>
      </c>
      <c r="Q41" s="19">
        <v>348000</v>
      </c>
      <c r="R41" s="19">
        <v>880000</v>
      </c>
      <c r="S41" s="19">
        <v>461000</v>
      </c>
      <c r="T41" s="19">
        <v>568000</v>
      </c>
      <c r="U41" s="19">
        <v>461000</v>
      </c>
    </row>
    <row r="42" spans="1:21" x14ac:dyDescent="0.3">
      <c r="A42" t="s">
        <v>247</v>
      </c>
      <c r="B42" s="19">
        <v>304000</v>
      </c>
      <c r="C42" s="19">
        <v>577000</v>
      </c>
      <c r="D42" s="19">
        <v>267000</v>
      </c>
      <c r="E42" s="19">
        <v>560000</v>
      </c>
      <c r="F42">
        <f t="shared" si="0"/>
        <v>560000</v>
      </c>
      <c r="P42" t="s">
        <v>247</v>
      </c>
      <c r="Q42" s="19">
        <v>757000</v>
      </c>
      <c r="R42" s="19">
        <v>702000</v>
      </c>
      <c r="S42" s="19">
        <v>296000</v>
      </c>
      <c r="T42" s="19">
        <v>690000</v>
      </c>
      <c r="U42" s="19">
        <v>296000</v>
      </c>
    </row>
    <row r="43" spans="1:21" x14ac:dyDescent="0.3">
      <c r="A43" t="s">
        <v>227</v>
      </c>
      <c r="B43" s="19">
        <v>689000</v>
      </c>
      <c r="C43" s="19">
        <v>181000</v>
      </c>
      <c r="D43" s="19">
        <v>404000</v>
      </c>
      <c r="E43" s="19">
        <v>714000</v>
      </c>
      <c r="F43">
        <f t="shared" si="0"/>
        <v>714000</v>
      </c>
      <c r="P43" t="s">
        <v>227</v>
      </c>
      <c r="Q43" s="19">
        <v>541000</v>
      </c>
      <c r="R43" s="19">
        <v>874000</v>
      </c>
      <c r="S43" s="19">
        <v>751000</v>
      </c>
      <c r="T43" s="19">
        <v>364000</v>
      </c>
      <c r="U43" s="19">
        <v>751000</v>
      </c>
    </row>
    <row r="44" spans="1:21" x14ac:dyDescent="0.3">
      <c r="A44" t="s">
        <v>228</v>
      </c>
      <c r="B44" s="19">
        <v>739000</v>
      </c>
      <c r="C44" s="19">
        <v>383000</v>
      </c>
      <c r="D44" s="19">
        <v>420000</v>
      </c>
      <c r="E44" s="19">
        <v>799000</v>
      </c>
      <c r="F44">
        <f t="shared" si="0"/>
        <v>799000</v>
      </c>
      <c r="P44" t="s">
        <v>228</v>
      </c>
      <c r="Q44" s="19">
        <v>807000</v>
      </c>
      <c r="R44" s="19">
        <v>617000</v>
      </c>
      <c r="S44" s="19">
        <v>864000</v>
      </c>
      <c r="T44" s="19">
        <v>838000</v>
      </c>
      <c r="U44" s="19">
        <v>864000</v>
      </c>
    </row>
    <row r="45" spans="1:21" x14ac:dyDescent="0.3">
      <c r="A45" t="s">
        <v>229</v>
      </c>
      <c r="B45" s="19">
        <v>177000</v>
      </c>
      <c r="C45" s="19">
        <v>333000</v>
      </c>
      <c r="D45" s="19">
        <v>715000</v>
      </c>
      <c r="E45" s="19">
        <v>413000</v>
      </c>
      <c r="F45">
        <f t="shared" si="0"/>
        <v>413000</v>
      </c>
      <c r="P45" t="s">
        <v>229</v>
      </c>
      <c r="Q45" s="19">
        <v>512000</v>
      </c>
      <c r="R45" s="19">
        <v>871000</v>
      </c>
      <c r="S45" s="19">
        <v>798000</v>
      </c>
      <c r="T45" s="19">
        <v>214000</v>
      </c>
      <c r="U45" s="19">
        <v>798000</v>
      </c>
    </row>
    <row r="46" spans="1:21" x14ac:dyDescent="0.3">
      <c r="A46" t="s">
        <v>230</v>
      </c>
      <c r="B46" s="19">
        <v>326000</v>
      </c>
      <c r="C46" s="19">
        <v>776000</v>
      </c>
      <c r="D46" s="19">
        <v>417000</v>
      </c>
      <c r="E46" s="19">
        <v>692000</v>
      </c>
      <c r="F46">
        <f t="shared" si="0"/>
        <v>692000</v>
      </c>
      <c r="P46" t="s">
        <v>230</v>
      </c>
      <c r="Q46" s="19">
        <v>415000</v>
      </c>
      <c r="R46" s="19">
        <v>468000</v>
      </c>
      <c r="S46" s="19">
        <v>869000</v>
      </c>
      <c r="T46" s="19">
        <v>371000</v>
      </c>
      <c r="U46" s="19">
        <v>869000</v>
      </c>
    </row>
    <row r="47" spans="1:21" x14ac:dyDescent="0.3">
      <c r="A47" t="s">
        <v>231</v>
      </c>
      <c r="B47" s="19">
        <v>840000</v>
      </c>
      <c r="C47" s="19">
        <v>747000</v>
      </c>
      <c r="D47" s="19">
        <v>470000</v>
      </c>
      <c r="E47" s="19">
        <v>284000</v>
      </c>
      <c r="F47">
        <f t="shared" si="0"/>
        <v>284000</v>
      </c>
      <c r="P47" t="s">
        <v>231</v>
      </c>
      <c r="Q47" s="19">
        <v>126000</v>
      </c>
      <c r="R47" s="19">
        <v>611000</v>
      </c>
      <c r="S47" s="19">
        <v>618000</v>
      </c>
      <c r="T47" s="19">
        <v>487000</v>
      </c>
      <c r="U47" s="19">
        <v>618000</v>
      </c>
    </row>
    <row r="48" spans="1:21" x14ac:dyDescent="0.3">
      <c r="A48" t="s">
        <v>232</v>
      </c>
      <c r="B48" s="19">
        <v>342000</v>
      </c>
      <c r="C48" s="19">
        <v>594000</v>
      </c>
      <c r="D48" s="19">
        <v>267000</v>
      </c>
      <c r="E48" s="19">
        <v>844000</v>
      </c>
      <c r="F48">
        <f t="shared" si="0"/>
        <v>844000</v>
      </c>
      <c r="P48" t="s">
        <v>232</v>
      </c>
      <c r="Q48" s="19">
        <v>892000</v>
      </c>
      <c r="R48" s="19">
        <v>425000</v>
      </c>
      <c r="S48" s="19">
        <v>817000</v>
      </c>
      <c r="T48" s="19">
        <v>388000</v>
      </c>
      <c r="U48" s="19">
        <v>817000</v>
      </c>
    </row>
    <row r="49" spans="1:21" x14ac:dyDescent="0.3">
      <c r="A49" t="s">
        <v>248</v>
      </c>
      <c r="B49" s="19">
        <v>837000</v>
      </c>
      <c r="C49" s="19">
        <v>150000</v>
      </c>
      <c r="D49" s="19">
        <v>848000</v>
      </c>
      <c r="E49" s="19">
        <v>614000</v>
      </c>
      <c r="F49">
        <f t="shared" si="0"/>
        <v>614000</v>
      </c>
      <c r="P49" t="s">
        <v>248</v>
      </c>
      <c r="Q49" s="19">
        <v>636000</v>
      </c>
      <c r="R49" s="19">
        <v>315000</v>
      </c>
      <c r="S49" s="19">
        <v>469000</v>
      </c>
      <c r="T49" s="19">
        <v>620000</v>
      </c>
      <c r="U49" s="19">
        <v>469000</v>
      </c>
    </row>
    <row r="50" spans="1:21" x14ac:dyDescent="0.3">
      <c r="A50" t="s">
        <v>233</v>
      </c>
      <c r="B50" s="19">
        <v>361000</v>
      </c>
      <c r="C50" s="19">
        <v>374000</v>
      </c>
      <c r="D50" s="19">
        <v>115000</v>
      </c>
      <c r="E50" s="19">
        <v>738000</v>
      </c>
      <c r="F50">
        <f t="shared" si="0"/>
        <v>738000</v>
      </c>
      <c r="P50" t="s">
        <v>233</v>
      </c>
      <c r="Q50" s="19">
        <v>837000</v>
      </c>
      <c r="R50" s="19">
        <v>360000</v>
      </c>
      <c r="S50" s="19">
        <v>678000</v>
      </c>
      <c r="T50" s="19">
        <v>509000</v>
      </c>
      <c r="U50" s="19">
        <v>678000</v>
      </c>
    </row>
    <row r="51" spans="1:21" x14ac:dyDescent="0.3">
      <c r="A51" t="s">
        <v>234</v>
      </c>
      <c r="B51" s="19">
        <v>364000</v>
      </c>
      <c r="C51" s="19">
        <v>602000</v>
      </c>
      <c r="D51" s="19">
        <v>624000</v>
      </c>
      <c r="E51" s="19">
        <v>705000</v>
      </c>
      <c r="F51">
        <f t="shared" si="0"/>
        <v>705000</v>
      </c>
      <c r="P51" t="s">
        <v>234</v>
      </c>
      <c r="Q51" s="19">
        <v>675000</v>
      </c>
      <c r="R51" s="19">
        <v>107000</v>
      </c>
      <c r="S51" s="19">
        <v>126000</v>
      </c>
      <c r="T51" s="19">
        <v>673000</v>
      </c>
      <c r="U51" s="19">
        <v>126000</v>
      </c>
    </row>
    <row r="52" spans="1:21" x14ac:dyDescent="0.3">
      <c r="A52" t="s">
        <v>235</v>
      </c>
      <c r="B52" s="19">
        <v>616000</v>
      </c>
      <c r="C52" s="19">
        <v>777000</v>
      </c>
      <c r="D52" s="19">
        <v>846000</v>
      </c>
      <c r="E52" s="19">
        <v>170000</v>
      </c>
      <c r="F52">
        <f t="shared" si="0"/>
        <v>170000</v>
      </c>
      <c r="P52" t="s">
        <v>235</v>
      </c>
      <c r="Q52" s="19">
        <v>480000</v>
      </c>
      <c r="R52" s="19">
        <v>162000</v>
      </c>
      <c r="S52" s="19">
        <v>479000</v>
      </c>
      <c r="T52" s="19">
        <v>527000</v>
      </c>
      <c r="U52" s="19">
        <v>479000</v>
      </c>
    </row>
    <row r="53" spans="1:21" x14ac:dyDescent="0.3">
      <c r="A53" t="s">
        <v>236</v>
      </c>
      <c r="B53" s="19">
        <v>547000</v>
      </c>
      <c r="C53" s="19">
        <v>171000</v>
      </c>
      <c r="D53" s="19">
        <v>131000</v>
      </c>
      <c r="E53" s="19">
        <v>601000</v>
      </c>
      <c r="F53">
        <f t="shared" si="0"/>
        <v>601000</v>
      </c>
      <c r="P53" t="s">
        <v>236</v>
      </c>
      <c r="Q53" s="19">
        <v>228000</v>
      </c>
      <c r="R53" s="19">
        <v>497000</v>
      </c>
      <c r="S53" s="19">
        <v>421000</v>
      </c>
      <c r="T53" s="19">
        <v>465000</v>
      </c>
      <c r="U53" s="19">
        <v>421000</v>
      </c>
    </row>
  </sheetData>
  <mergeCells count="4">
    <mergeCell ref="K5:N8"/>
    <mergeCell ref="K11:N14"/>
    <mergeCell ref="K17:N20"/>
    <mergeCell ref="K23:N26"/>
  </mergeCells>
  <phoneticPr fontId="8" type="noConversion"/>
  <conditionalFormatting sqref="B2:B53">
    <cfRule type="cellIs" dxfId="2" priority="26" operator="lessThan">
      <formula>500000</formula>
    </cfRule>
  </conditionalFormatting>
  <conditionalFormatting sqref="C2:D53">
    <cfRule type="cellIs" dxfId="1" priority="23" operator="greaterThanOrEqual">
      <formula>500000</formula>
    </cfRule>
  </conditionalFormatting>
  <conditionalFormatting sqref="D2:D53">
    <cfRule type="cellIs" dxfId="0" priority="24" operator="lessThan">
      <formula>500000</formula>
    </cfRule>
  </conditionalFormatting>
  <conditionalFormatting sqref="F2:F53">
    <cfRule type="dataBar" priority="27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{7BD7498F-6236-4293-921C-C4C0486051FE}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D7498F-6236-4293-921C-C4C0486051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1:K62"/>
  <sheetViews>
    <sheetView showGridLines="0" workbookViewId="0">
      <selection activeCell="J13" sqref="J13"/>
    </sheetView>
  </sheetViews>
  <sheetFormatPr defaultColWidth="8.6640625" defaultRowHeight="12" x14ac:dyDescent="0.25"/>
  <cols>
    <col min="1" max="1" width="8.6640625" style="1"/>
    <col min="2" max="2" width="8.6640625" style="10"/>
    <col min="3" max="3" width="41.88671875" style="10" bestFit="1" customWidth="1"/>
    <col min="4" max="6" width="8.6640625" style="1"/>
    <col min="7" max="7" width="11" style="8" bestFit="1" customWidth="1"/>
    <col min="8" max="8" width="11.33203125" style="8" bestFit="1" customWidth="1"/>
    <col min="9" max="9" width="9.88671875" style="8" bestFit="1" customWidth="1"/>
    <col min="10" max="10" width="18.6640625" style="8" bestFit="1" customWidth="1"/>
    <col min="11" max="11" width="8.6640625" style="8"/>
    <col min="12" max="16384" width="8.6640625" style="1"/>
  </cols>
  <sheetData>
    <row r="1" spans="2:11" x14ac:dyDescent="0.25">
      <c r="G1" s="12" t="s">
        <v>78</v>
      </c>
      <c r="H1" s="12" t="s">
        <v>79</v>
      </c>
      <c r="I1" s="12" t="s">
        <v>86</v>
      </c>
      <c r="J1" s="12" t="s">
        <v>96</v>
      </c>
      <c r="K1" s="12" t="s">
        <v>100</v>
      </c>
    </row>
    <row r="2" spans="2:11" x14ac:dyDescent="0.25">
      <c r="G2" s="6">
        <v>1000032547</v>
      </c>
      <c r="H2" s="6" t="s">
        <v>80</v>
      </c>
      <c r="I2" s="6" t="s">
        <v>87</v>
      </c>
      <c r="J2" s="6" t="s">
        <v>97</v>
      </c>
      <c r="K2" s="6">
        <v>54</v>
      </c>
    </row>
    <row r="3" spans="2:11" x14ac:dyDescent="0.25">
      <c r="G3" s="6">
        <v>1000032547</v>
      </c>
      <c r="H3" s="6" t="s">
        <v>80</v>
      </c>
      <c r="I3" s="6" t="s">
        <v>88</v>
      </c>
      <c r="J3" s="6" t="s">
        <v>97</v>
      </c>
      <c r="K3" s="6">
        <v>45</v>
      </c>
    </row>
    <row r="4" spans="2:11" x14ac:dyDescent="0.25">
      <c r="B4" s="25" t="s">
        <v>0</v>
      </c>
      <c r="C4" s="25" t="s">
        <v>101</v>
      </c>
      <c r="G4" s="6">
        <v>1000032547</v>
      </c>
      <c r="H4" s="6" t="s">
        <v>80</v>
      </c>
      <c r="I4" s="6" t="s">
        <v>89</v>
      </c>
      <c r="J4" s="6" t="s">
        <v>97</v>
      </c>
      <c r="K4" s="6">
        <v>91</v>
      </c>
    </row>
    <row r="5" spans="2:11" x14ac:dyDescent="0.25">
      <c r="G5" s="6">
        <v>1000032547</v>
      </c>
      <c r="H5" s="6" t="s">
        <v>80</v>
      </c>
      <c r="I5" s="6" t="s">
        <v>90</v>
      </c>
      <c r="J5" s="6" t="s">
        <v>97</v>
      </c>
      <c r="K5" s="6">
        <v>55</v>
      </c>
    </row>
    <row r="6" spans="2:11" x14ac:dyDescent="0.25">
      <c r="B6" s="25" t="s">
        <v>1</v>
      </c>
      <c r="C6" s="25" t="s">
        <v>102</v>
      </c>
      <c r="G6" s="6">
        <v>1000032547</v>
      </c>
      <c r="H6" s="6" t="s">
        <v>80</v>
      </c>
      <c r="I6" s="6" t="s">
        <v>91</v>
      </c>
      <c r="J6" s="6" t="s">
        <v>98</v>
      </c>
      <c r="K6" s="6">
        <v>80</v>
      </c>
    </row>
    <row r="7" spans="2:11" x14ac:dyDescent="0.25">
      <c r="C7" s="27" t="s">
        <v>79</v>
      </c>
      <c r="D7" s="1" t="s">
        <v>103</v>
      </c>
      <c r="G7" s="6">
        <v>1000032547</v>
      </c>
      <c r="H7" s="6" t="s">
        <v>80</v>
      </c>
      <c r="I7" s="6" t="s">
        <v>92</v>
      </c>
      <c r="J7" s="6" t="s">
        <v>98</v>
      </c>
      <c r="K7" s="6">
        <v>42</v>
      </c>
    </row>
    <row r="8" spans="2:11" x14ac:dyDescent="0.25">
      <c r="C8" s="26"/>
      <c r="D8" s="1" t="s">
        <v>83</v>
      </c>
      <c r="G8" s="6">
        <v>1000032547</v>
      </c>
      <c r="H8" s="6" t="s">
        <v>80</v>
      </c>
      <c r="I8" s="6" t="s">
        <v>93</v>
      </c>
      <c r="J8" s="6" t="s">
        <v>98</v>
      </c>
      <c r="K8" s="6">
        <v>42</v>
      </c>
    </row>
    <row r="9" spans="2:11" x14ac:dyDescent="0.25">
      <c r="C9" s="28" t="s">
        <v>96</v>
      </c>
      <c r="D9" s="1" t="s">
        <v>97</v>
      </c>
      <c r="G9" s="6">
        <v>1000032547</v>
      </c>
      <c r="H9" s="6" t="s">
        <v>80</v>
      </c>
      <c r="I9" s="6" t="s">
        <v>94</v>
      </c>
      <c r="J9" s="6" t="s">
        <v>99</v>
      </c>
      <c r="K9" s="6">
        <v>30</v>
      </c>
    </row>
    <row r="10" spans="2:11" x14ac:dyDescent="0.25">
      <c r="C10" s="28" t="s">
        <v>86</v>
      </c>
      <c r="D10" s="1" t="s">
        <v>87</v>
      </c>
      <c r="G10" s="6">
        <v>1000032547</v>
      </c>
      <c r="H10" s="6" t="s">
        <v>80</v>
      </c>
      <c r="I10" s="6" t="s">
        <v>95</v>
      </c>
      <c r="J10" s="6" t="s">
        <v>99</v>
      </c>
      <c r="K10" s="6">
        <v>45</v>
      </c>
    </row>
    <row r="11" spans="2:11" x14ac:dyDescent="0.25">
      <c r="C11" s="26"/>
      <c r="D11" s="1" t="s">
        <v>89</v>
      </c>
      <c r="G11" s="6">
        <v>1000032548</v>
      </c>
      <c r="H11" s="6" t="s">
        <v>81</v>
      </c>
      <c r="I11" s="6" t="s">
        <v>87</v>
      </c>
      <c r="J11" s="6" t="s">
        <v>97</v>
      </c>
      <c r="K11" s="6">
        <v>33</v>
      </c>
    </row>
    <row r="12" spans="2:11" x14ac:dyDescent="0.25">
      <c r="D12" s="1" t="s">
        <v>90</v>
      </c>
      <c r="G12" s="6">
        <v>1000032548</v>
      </c>
      <c r="H12" s="6" t="s">
        <v>81</v>
      </c>
      <c r="I12" s="6" t="s">
        <v>88</v>
      </c>
      <c r="J12" s="6" t="s">
        <v>97</v>
      </c>
      <c r="K12" s="6">
        <v>67</v>
      </c>
    </row>
    <row r="13" spans="2:11" x14ac:dyDescent="0.25">
      <c r="G13" s="6">
        <v>1000032548</v>
      </c>
      <c r="H13" s="6" t="s">
        <v>81</v>
      </c>
      <c r="I13" s="6" t="s">
        <v>89</v>
      </c>
      <c r="J13" s="6" t="s">
        <v>97</v>
      </c>
      <c r="K13" s="6">
        <v>75</v>
      </c>
    </row>
    <row r="14" spans="2:11" x14ac:dyDescent="0.25">
      <c r="G14" s="6">
        <v>1000032548</v>
      </c>
      <c r="H14" s="6" t="s">
        <v>81</v>
      </c>
      <c r="I14" s="6" t="s">
        <v>90</v>
      </c>
      <c r="J14" s="6" t="s">
        <v>97</v>
      </c>
      <c r="K14" s="6">
        <v>56</v>
      </c>
    </row>
    <row r="15" spans="2:11" x14ac:dyDescent="0.25">
      <c r="B15" s="25" t="s">
        <v>2</v>
      </c>
      <c r="C15" s="25" t="s">
        <v>102</v>
      </c>
      <c r="G15" s="6">
        <v>1000032548</v>
      </c>
      <c r="H15" s="6" t="s">
        <v>81</v>
      </c>
      <c r="I15" s="6" t="s">
        <v>91</v>
      </c>
      <c r="J15" s="6" t="s">
        <v>98</v>
      </c>
      <c r="K15" s="6">
        <v>98</v>
      </c>
    </row>
    <row r="16" spans="2:11" x14ac:dyDescent="0.25">
      <c r="C16" s="28" t="s">
        <v>104</v>
      </c>
      <c r="G16" s="6">
        <v>1000032548</v>
      </c>
      <c r="H16" s="6" t="s">
        <v>81</v>
      </c>
      <c r="I16" s="6" t="s">
        <v>92</v>
      </c>
      <c r="J16" s="6" t="s">
        <v>98</v>
      </c>
      <c r="K16" s="6">
        <v>92</v>
      </c>
    </row>
    <row r="17" spans="2:11" x14ac:dyDescent="0.25">
      <c r="C17" s="28" t="s">
        <v>105</v>
      </c>
      <c r="G17" s="6">
        <v>1000032548</v>
      </c>
      <c r="H17" s="6" t="s">
        <v>81</v>
      </c>
      <c r="I17" s="6" t="s">
        <v>93</v>
      </c>
      <c r="J17" s="6" t="s">
        <v>98</v>
      </c>
      <c r="K17" s="6">
        <v>69</v>
      </c>
    </row>
    <row r="18" spans="2:11" x14ac:dyDescent="0.25">
      <c r="C18" s="28" t="s">
        <v>106</v>
      </c>
      <c r="G18" s="6">
        <v>1000032548</v>
      </c>
      <c r="H18" s="6" t="s">
        <v>81</v>
      </c>
      <c r="I18" s="6" t="s">
        <v>94</v>
      </c>
      <c r="J18" s="6" t="s">
        <v>99</v>
      </c>
      <c r="K18" s="6">
        <v>41</v>
      </c>
    </row>
    <row r="19" spans="2:11" x14ac:dyDescent="0.25">
      <c r="C19" s="28" t="s">
        <v>107</v>
      </c>
      <c r="G19" s="6">
        <v>1000032548</v>
      </c>
      <c r="H19" s="6" t="s">
        <v>81</v>
      </c>
      <c r="I19" s="6" t="s">
        <v>95</v>
      </c>
      <c r="J19" s="6" t="s">
        <v>99</v>
      </c>
      <c r="K19" s="6">
        <v>46</v>
      </c>
    </row>
    <row r="20" spans="2:11" x14ac:dyDescent="0.25">
      <c r="C20" s="28" t="s">
        <v>108</v>
      </c>
      <c r="G20" s="6">
        <v>1000032549</v>
      </c>
      <c r="H20" s="6" t="s">
        <v>82</v>
      </c>
      <c r="I20" s="6" t="s">
        <v>87</v>
      </c>
      <c r="J20" s="6" t="s">
        <v>97</v>
      </c>
      <c r="K20" s="6">
        <v>60</v>
      </c>
    </row>
    <row r="21" spans="2:11" x14ac:dyDescent="0.25">
      <c r="G21" s="6">
        <v>1000032549</v>
      </c>
      <c r="H21" s="6" t="s">
        <v>82</v>
      </c>
      <c r="I21" s="6" t="s">
        <v>88</v>
      </c>
      <c r="J21" s="6" t="s">
        <v>97</v>
      </c>
      <c r="K21" s="6">
        <v>43</v>
      </c>
    </row>
    <row r="22" spans="2:11" x14ac:dyDescent="0.25">
      <c r="G22" s="6">
        <v>1000032549</v>
      </c>
      <c r="H22" s="6" t="s">
        <v>82</v>
      </c>
      <c r="I22" s="6" t="s">
        <v>89</v>
      </c>
      <c r="J22" s="6" t="s">
        <v>97</v>
      </c>
      <c r="K22" s="6">
        <v>74</v>
      </c>
    </row>
    <row r="23" spans="2:11" x14ac:dyDescent="0.25">
      <c r="C23" s="11"/>
      <c r="G23" s="6">
        <v>1000032549</v>
      </c>
      <c r="H23" s="6" t="s">
        <v>82</v>
      </c>
      <c r="I23" s="6" t="s">
        <v>90</v>
      </c>
      <c r="J23" s="6" t="s">
        <v>97</v>
      </c>
      <c r="K23" s="6">
        <v>90</v>
      </c>
    </row>
    <row r="24" spans="2:11" ht="14.4" x14ac:dyDescent="0.3">
      <c r="B24" s="66" t="s">
        <v>288</v>
      </c>
      <c r="C24" s="66"/>
      <c r="G24" s="6">
        <v>1000032549</v>
      </c>
      <c r="H24" s="6" t="s">
        <v>82</v>
      </c>
      <c r="I24" s="6" t="s">
        <v>91</v>
      </c>
      <c r="J24" s="6" t="s">
        <v>98</v>
      </c>
      <c r="K24" s="6">
        <v>58</v>
      </c>
    </row>
    <row r="25" spans="2:11" x14ac:dyDescent="0.25">
      <c r="C25" s="11"/>
      <c r="G25" s="6">
        <v>1000032549</v>
      </c>
      <c r="H25" s="6" t="s">
        <v>82</v>
      </c>
      <c r="I25" s="6" t="s">
        <v>92</v>
      </c>
      <c r="J25" s="6" t="s">
        <v>98</v>
      </c>
      <c r="K25" s="6">
        <v>98</v>
      </c>
    </row>
    <row r="26" spans="2:11" x14ac:dyDescent="0.25">
      <c r="C26" s="11"/>
      <c r="G26" s="6">
        <v>1000032549</v>
      </c>
      <c r="H26" s="6" t="s">
        <v>82</v>
      </c>
      <c r="I26" s="6" t="s">
        <v>93</v>
      </c>
      <c r="J26" s="6" t="s">
        <v>98</v>
      </c>
      <c r="K26" s="6">
        <v>84</v>
      </c>
    </row>
    <row r="27" spans="2:11" x14ac:dyDescent="0.25">
      <c r="C27" s="11"/>
      <c r="G27" s="6">
        <v>1000032549</v>
      </c>
      <c r="H27" s="6" t="s">
        <v>82</v>
      </c>
      <c r="I27" s="6" t="s">
        <v>94</v>
      </c>
      <c r="J27" s="6" t="s">
        <v>99</v>
      </c>
      <c r="K27" s="6">
        <v>68</v>
      </c>
    </row>
    <row r="28" spans="2:11" x14ac:dyDescent="0.25">
      <c r="G28" s="6">
        <v>1000032549</v>
      </c>
      <c r="H28" s="6" t="s">
        <v>82</v>
      </c>
      <c r="I28" s="6" t="s">
        <v>95</v>
      </c>
      <c r="J28" s="6" t="s">
        <v>99</v>
      </c>
      <c r="K28" s="6">
        <v>65</v>
      </c>
    </row>
    <row r="29" spans="2:11" x14ac:dyDescent="0.25">
      <c r="G29" s="6">
        <v>1000032550</v>
      </c>
      <c r="H29" s="6" t="s">
        <v>83</v>
      </c>
      <c r="I29" s="6" t="s">
        <v>87</v>
      </c>
      <c r="J29" s="6" t="s">
        <v>97</v>
      </c>
      <c r="K29" s="6">
        <v>51</v>
      </c>
    </row>
    <row r="30" spans="2:11" x14ac:dyDescent="0.25">
      <c r="G30" s="6">
        <v>1000032550</v>
      </c>
      <c r="H30" s="6" t="s">
        <v>83</v>
      </c>
      <c r="I30" s="6" t="s">
        <v>88</v>
      </c>
      <c r="J30" s="6" t="s">
        <v>97</v>
      </c>
      <c r="K30" s="6">
        <v>76</v>
      </c>
    </row>
    <row r="31" spans="2:11" x14ac:dyDescent="0.25">
      <c r="G31" s="6">
        <v>1000032550</v>
      </c>
      <c r="H31" s="6" t="s">
        <v>83</v>
      </c>
      <c r="I31" s="6" t="s">
        <v>89</v>
      </c>
      <c r="J31" s="6" t="s">
        <v>97</v>
      </c>
      <c r="K31" s="6">
        <v>87</v>
      </c>
    </row>
    <row r="32" spans="2:11" x14ac:dyDescent="0.25">
      <c r="G32" s="6">
        <v>1000032550</v>
      </c>
      <c r="H32" s="6" t="s">
        <v>83</v>
      </c>
      <c r="I32" s="6" t="s">
        <v>90</v>
      </c>
      <c r="J32" s="6" t="s">
        <v>97</v>
      </c>
      <c r="K32" s="6">
        <v>45</v>
      </c>
    </row>
    <row r="33" spans="7:11" x14ac:dyDescent="0.25">
      <c r="G33" s="6">
        <v>1000032550</v>
      </c>
      <c r="H33" s="6" t="s">
        <v>83</v>
      </c>
      <c r="I33" s="6" t="s">
        <v>91</v>
      </c>
      <c r="J33" s="6" t="s">
        <v>98</v>
      </c>
      <c r="K33" s="6">
        <v>80</v>
      </c>
    </row>
    <row r="34" spans="7:11" x14ac:dyDescent="0.25">
      <c r="G34" s="6">
        <v>1000032550</v>
      </c>
      <c r="H34" s="6" t="s">
        <v>83</v>
      </c>
      <c r="I34" s="6" t="s">
        <v>92</v>
      </c>
      <c r="J34" s="6" t="s">
        <v>98</v>
      </c>
      <c r="K34" s="6">
        <v>50</v>
      </c>
    </row>
    <row r="35" spans="7:11" x14ac:dyDescent="0.25">
      <c r="G35" s="6">
        <v>1000032550</v>
      </c>
      <c r="H35" s="6" t="s">
        <v>83</v>
      </c>
      <c r="I35" s="6" t="s">
        <v>93</v>
      </c>
      <c r="J35" s="6" t="s">
        <v>98</v>
      </c>
      <c r="K35" s="6">
        <v>77</v>
      </c>
    </row>
    <row r="36" spans="7:11" x14ac:dyDescent="0.25">
      <c r="G36" s="6">
        <v>1000032550</v>
      </c>
      <c r="H36" s="6" t="s">
        <v>83</v>
      </c>
      <c r="I36" s="6" t="s">
        <v>94</v>
      </c>
      <c r="J36" s="6" t="s">
        <v>99</v>
      </c>
      <c r="K36" s="6">
        <v>62</v>
      </c>
    </row>
    <row r="37" spans="7:11" x14ac:dyDescent="0.25">
      <c r="G37" s="6">
        <v>1000032550</v>
      </c>
      <c r="H37" s="6" t="s">
        <v>83</v>
      </c>
      <c r="I37" s="6" t="s">
        <v>95</v>
      </c>
      <c r="J37" s="6" t="s">
        <v>99</v>
      </c>
      <c r="K37" s="6">
        <v>68</v>
      </c>
    </row>
    <row r="38" spans="7:11" x14ac:dyDescent="0.25">
      <c r="G38" s="6">
        <v>1000032551</v>
      </c>
      <c r="H38" s="6" t="s">
        <v>84</v>
      </c>
      <c r="I38" s="6" t="s">
        <v>87</v>
      </c>
      <c r="J38" s="6" t="s">
        <v>97</v>
      </c>
      <c r="K38" s="6">
        <v>71</v>
      </c>
    </row>
    <row r="39" spans="7:11" x14ac:dyDescent="0.25">
      <c r="G39" s="6">
        <v>1000032551</v>
      </c>
      <c r="H39" s="6" t="s">
        <v>84</v>
      </c>
      <c r="I39" s="6" t="s">
        <v>88</v>
      </c>
      <c r="J39" s="6" t="s">
        <v>97</v>
      </c>
      <c r="K39" s="6">
        <v>47</v>
      </c>
    </row>
    <row r="40" spans="7:11" x14ac:dyDescent="0.25">
      <c r="G40" s="6">
        <v>1000032551</v>
      </c>
      <c r="H40" s="6" t="s">
        <v>84</v>
      </c>
      <c r="I40" s="6" t="s">
        <v>89</v>
      </c>
      <c r="J40" s="6" t="s">
        <v>97</v>
      </c>
      <c r="K40" s="6">
        <v>94</v>
      </c>
    </row>
    <row r="41" spans="7:11" x14ac:dyDescent="0.25">
      <c r="G41" s="6">
        <v>1000032551</v>
      </c>
      <c r="H41" s="6" t="s">
        <v>84</v>
      </c>
      <c r="I41" s="6" t="s">
        <v>90</v>
      </c>
      <c r="J41" s="6" t="s">
        <v>97</v>
      </c>
      <c r="K41" s="6">
        <v>40</v>
      </c>
    </row>
    <row r="42" spans="7:11" x14ac:dyDescent="0.25">
      <c r="G42" s="6">
        <v>1000032551</v>
      </c>
      <c r="H42" s="6" t="s">
        <v>84</v>
      </c>
      <c r="I42" s="6" t="s">
        <v>91</v>
      </c>
      <c r="J42" s="6" t="s">
        <v>98</v>
      </c>
      <c r="K42" s="6">
        <v>69</v>
      </c>
    </row>
    <row r="43" spans="7:11" x14ac:dyDescent="0.25">
      <c r="G43" s="6">
        <v>1000032551</v>
      </c>
      <c r="H43" s="6" t="s">
        <v>84</v>
      </c>
      <c r="I43" s="6" t="s">
        <v>92</v>
      </c>
      <c r="J43" s="6" t="s">
        <v>98</v>
      </c>
      <c r="K43" s="6">
        <v>43</v>
      </c>
    </row>
    <row r="44" spans="7:11" x14ac:dyDescent="0.25">
      <c r="G44" s="6">
        <v>1000032551</v>
      </c>
      <c r="H44" s="6" t="s">
        <v>84</v>
      </c>
      <c r="I44" s="6" t="s">
        <v>93</v>
      </c>
      <c r="J44" s="6" t="s">
        <v>98</v>
      </c>
      <c r="K44" s="6">
        <v>89</v>
      </c>
    </row>
    <row r="45" spans="7:11" x14ac:dyDescent="0.25">
      <c r="G45" s="6">
        <v>1000032551</v>
      </c>
      <c r="H45" s="6" t="s">
        <v>84</v>
      </c>
      <c r="I45" s="6" t="s">
        <v>94</v>
      </c>
      <c r="J45" s="6" t="s">
        <v>99</v>
      </c>
      <c r="K45" s="6">
        <v>96</v>
      </c>
    </row>
    <row r="46" spans="7:11" x14ac:dyDescent="0.25">
      <c r="G46" s="6">
        <v>1000032551</v>
      </c>
      <c r="H46" s="6" t="s">
        <v>84</v>
      </c>
      <c r="I46" s="6" t="s">
        <v>95</v>
      </c>
      <c r="J46" s="6" t="s">
        <v>99</v>
      </c>
      <c r="K46" s="6">
        <v>72</v>
      </c>
    </row>
    <row r="47" spans="7:11" x14ac:dyDescent="0.25">
      <c r="G47" s="6">
        <v>1000032552</v>
      </c>
      <c r="H47" s="6" t="s">
        <v>85</v>
      </c>
      <c r="I47" s="6" t="s">
        <v>87</v>
      </c>
      <c r="J47" s="6" t="s">
        <v>97</v>
      </c>
      <c r="K47" s="6">
        <v>46</v>
      </c>
    </row>
    <row r="48" spans="7:11" x14ac:dyDescent="0.25">
      <c r="G48" s="6">
        <v>1000032552</v>
      </c>
      <c r="H48" s="6" t="s">
        <v>85</v>
      </c>
      <c r="I48" s="6" t="s">
        <v>88</v>
      </c>
      <c r="J48" s="6" t="s">
        <v>97</v>
      </c>
      <c r="K48" s="6">
        <v>75</v>
      </c>
    </row>
    <row r="49" spans="6:11" x14ac:dyDescent="0.25">
      <c r="G49" s="6">
        <v>1000032552</v>
      </c>
      <c r="H49" s="6" t="s">
        <v>85</v>
      </c>
      <c r="I49" s="6" t="s">
        <v>89</v>
      </c>
      <c r="J49" s="6" t="s">
        <v>97</v>
      </c>
      <c r="K49" s="6">
        <v>83</v>
      </c>
    </row>
    <row r="50" spans="6:11" x14ac:dyDescent="0.25">
      <c r="G50" s="6">
        <v>1000032552</v>
      </c>
      <c r="H50" s="6" t="s">
        <v>85</v>
      </c>
      <c r="I50" s="6" t="s">
        <v>90</v>
      </c>
      <c r="J50" s="6" t="s">
        <v>97</v>
      </c>
      <c r="K50" s="6">
        <v>43</v>
      </c>
    </row>
    <row r="51" spans="6:11" x14ac:dyDescent="0.25">
      <c r="G51" s="6">
        <v>1000032552</v>
      </c>
      <c r="H51" s="6" t="s">
        <v>85</v>
      </c>
      <c r="I51" s="6" t="s">
        <v>91</v>
      </c>
      <c r="J51" s="6" t="s">
        <v>98</v>
      </c>
      <c r="K51" s="6">
        <v>46</v>
      </c>
    </row>
    <row r="52" spans="6:11" x14ac:dyDescent="0.25">
      <c r="G52" s="6">
        <v>1000032552</v>
      </c>
      <c r="H52" s="6" t="s">
        <v>85</v>
      </c>
      <c r="I52" s="6" t="s">
        <v>92</v>
      </c>
      <c r="J52" s="6" t="s">
        <v>98</v>
      </c>
      <c r="K52" s="6">
        <v>44</v>
      </c>
    </row>
    <row r="53" spans="6:11" x14ac:dyDescent="0.25">
      <c r="G53" s="6">
        <v>1000032552</v>
      </c>
      <c r="H53" s="6" t="s">
        <v>85</v>
      </c>
      <c r="I53" s="6" t="s">
        <v>93</v>
      </c>
      <c r="J53" s="6" t="s">
        <v>98</v>
      </c>
      <c r="K53" s="6">
        <v>95</v>
      </c>
    </row>
    <row r="54" spans="6:11" x14ac:dyDescent="0.25">
      <c r="G54" s="6">
        <v>1000032552</v>
      </c>
      <c r="H54" s="6" t="s">
        <v>85</v>
      </c>
      <c r="I54" s="6" t="s">
        <v>94</v>
      </c>
      <c r="J54" s="6" t="s">
        <v>99</v>
      </c>
      <c r="K54" s="6">
        <v>41</v>
      </c>
    </row>
    <row r="55" spans="6:11" x14ac:dyDescent="0.25">
      <c r="G55" s="6">
        <v>1000032552</v>
      </c>
      <c r="H55" s="6" t="s">
        <v>85</v>
      </c>
      <c r="I55" s="6" t="s">
        <v>95</v>
      </c>
      <c r="J55" s="6" t="s">
        <v>99</v>
      </c>
      <c r="K55" s="6">
        <v>60</v>
      </c>
    </row>
    <row r="56" spans="6:11" x14ac:dyDescent="0.25">
      <c r="F56" s="8"/>
    </row>
    <row r="57" spans="6:11" x14ac:dyDescent="0.25">
      <c r="F57" s="8"/>
    </row>
    <row r="58" spans="6:11" x14ac:dyDescent="0.25">
      <c r="F58" s="8"/>
    </row>
    <row r="59" spans="6:11" x14ac:dyDescent="0.25">
      <c r="F59" s="8"/>
    </row>
    <row r="60" spans="6:11" x14ac:dyDescent="0.25">
      <c r="F60" s="8"/>
    </row>
    <row r="61" spans="6:11" x14ac:dyDescent="0.25">
      <c r="F61" s="8"/>
    </row>
    <row r="62" spans="6:11" x14ac:dyDescent="0.25">
      <c r="F62" s="8"/>
    </row>
  </sheetData>
  <mergeCells count="1">
    <mergeCell ref="B24:C24"/>
  </mergeCells>
  <dataValidations count="1">
    <dataValidation type="list" allowBlank="1" showInputMessage="1" showErrorMessage="1" sqref="L2:L55" xr:uid="{4008B0CA-F335-4715-97E4-7AE412CC800A}">
      <formula1>$P$1:$P$2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B1:K60"/>
  <sheetViews>
    <sheetView showGridLines="0" zoomScale="125" zoomScaleNormal="125" workbookViewId="0">
      <selection activeCell="I16" sqref="I16"/>
    </sheetView>
  </sheetViews>
  <sheetFormatPr defaultColWidth="8.6640625" defaultRowHeight="12" x14ac:dyDescent="0.25"/>
  <cols>
    <col min="1" max="1" width="8.6640625" style="1"/>
    <col min="2" max="2" width="8.6640625" style="10"/>
    <col min="3" max="3" width="13.44140625" style="10" bestFit="1" customWidth="1"/>
    <col min="4" max="4" width="10.109375" style="10" bestFit="1" customWidth="1"/>
    <col min="5" max="5" width="18.109375" style="10" bestFit="1" customWidth="1"/>
    <col min="6" max="6" width="8.6640625" style="1"/>
    <col min="7" max="7" width="11" style="8" bestFit="1" customWidth="1"/>
    <col min="8" max="8" width="11.33203125" style="8" bestFit="1" customWidth="1"/>
    <col min="9" max="9" width="9.88671875" style="8" bestFit="1" customWidth="1"/>
    <col min="10" max="10" width="18.6640625" style="8" bestFit="1" customWidth="1"/>
    <col min="11" max="11" width="8.6640625" style="8"/>
    <col min="12" max="16384" width="8.6640625" style="1"/>
  </cols>
  <sheetData>
    <row r="1" spans="2:11" x14ac:dyDescent="0.25">
      <c r="E1" s="25" t="s">
        <v>287</v>
      </c>
      <c r="G1" s="12" t="s">
        <v>78</v>
      </c>
      <c r="H1" s="12" t="s">
        <v>79</v>
      </c>
      <c r="I1" s="12" t="s">
        <v>86</v>
      </c>
      <c r="J1" s="12" t="s">
        <v>96</v>
      </c>
      <c r="K1" s="12" t="s">
        <v>100</v>
      </c>
    </row>
    <row r="2" spans="2:11" x14ac:dyDescent="0.25">
      <c r="G2" s="6">
        <v>1000032547</v>
      </c>
      <c r="H2" s="6" t="s">
        <v>80</v>
      </c>
      <c r="I2" s="6" t="s">
        <v>88</v>
      </c>
      <c r="J2" s="6" t="s">
        <v>97</v>
      </c>
      <c r="K2" s="6">
        <v>45</v>
      </c>
    </row>
    <row r="3" spans="2:11" x14ac:dyDescent="0.25">
      <c r="B3" s="25" t="s">
        <v>0</v>
      </c>
      <c r="C3" s="25" t="s">
        <v>109</v>
      </c>
      <c r="G3" s="6">
        <v>1000032547</v>
      </c>
      <c r="H3" s="6" t="s">
        <v>80</v>
      </c>
      <c r="I3" s="6" t="s">
        <v>87</v>
      </c>
      <c r="J3" s="6" t="s">
        <v>97</v>
      </c>
      <c r="K3" s="6">
        <v>54</v>
      </c>
    </row>
    <row r="4" spans="2:11" x14ac:dyDescent="0.25">
      <c r="D4" s="26" t="s">
        <v>79</v>
      </c>
      <c r="G4" s="6">
        <v>1000032547</v>
      </c>
      <c r="H4" s="6" t="s">
        <v>80</v>
      </c>
      <c r="I4" s="6" t="s">
        <v>95</v>
      </c>
      <c r="J4" s="6" t="s">
        <v>99</v>
      </c>
      <c r="K4" s="6">
        <v>45</v>
      </c>
    </row>
    <row r="5" spans="2:11" x14ac:dyDescent="0.25">
      <c r="G5" s="6">
        <v>1000032547</v>
      </c>
      <c r="H5" s="6" t="s">
        <v>80</v>
      </c>
      <c r="I5" s="6" t="s">
        <v>93</v>
      </c>
      <c r="J5" s="6" t="s">
        <v>98</v>
      </c>
      <c r="K5" s="6">
        <v>42</v>
      </c>
    </row>
    <row r="6" spans="2:11" x14ac:dyDescent="0.25">
      <c r="G6" s="6">
        <v>1000032547</v>
      </c>
      <c r="H6" s="6" t="s">
        <v>80</v>
      </c>
      <c r="I6" s="6" t="s">
        <v>92</v>
      </c>
      <c r="J6" s="6" t="s">
        <v>98</v>
      </c>
      <c r="K6" s="6">
        <v>42</v>
      </c>
    </row>
    <row r="7" spans="2:11" x14ac:dyDescent="0.25">
      <c r="B7" s="25" t="s">
        <v>1</v>
      </c>
      <c r="C7" s="25" t="s">
        <v>109</v>
      </c>
      <c r="G7" s="6">
        <v>1000032547</v>
      </c>
      <c r="H7" s="6" t="s">
        <v>80</v>
      </c>
      <c r="I7" s="6" t="s">
        <v>91</v>
      </c>
      <c r="J7" s="6" t="s">
        <v>98</v>
      </c>
      <c r="K7" s="6">
        <v>80</v>
      </c>
    </row>
    <row r="8" spans="2:11" x14ac:dyDescent="0.25">
      <c r="D8" s="26" t="s">
        <v>79</v>
      </c>
      <c r="G8" s="6">
        <v>1000032547</v>
      </c>
      <c r="H8" s="6" t="s">
        <v>80</v>
      </c>
      <c r="I8" s="6" t="s">
        <v>90</v>
      </c>
      <c r="J8" s="6" t="s">
        <v>97</v>
      </c>
      <c r="K8" s="6">
        <v>55</v>
      </c>
    </row>
    <row r="9" spans="2:11" x14ac:dyDescent="0.25">
      <c r="D9" s="26" t="s">
        <v>86</v>
      </c>
      <c r="G9" s="6">
        <v>1000032547</v>
      </c>
      <c r="H9" s="6" t="s">
        <v>80</v>
      </c>
      <c r="I9" s="6" t="s">
        <v>94</v>
      </c>
      <c r="J9" s="6" t="s">
        <v>99</v>
      </c>
      <c r="K9" s="6">
        <v>30</v>
      </c>
    </row>
    <row r="10" spans="2:11" x14ac:dyDescent="0.25">
      <c r="G10" s="6">
        <v>1000032547</v>
      </c>
      <c r="H10" s="6" t="s">
        <v>80</v>
      </c>
      <c r="I10" s="6" t="s">
        <v>89</v>
      </c>
      <c r="J10" s="6" t="s">
        <v>97</v>
      </c>
      <c r="K10" s="6">
        <v>91</v>
      </c>
    </row>
    <row r="11" spans="2:11" x14ac:dyDescent="0.25">
      <c r="G11" s="6">
        <v>1000032549</v>
      </c>
      <c r="H11" s="6" t="s">
        <v>82</v>
      </c>
      <c r="I11" s="6" t="s">
        <v>88</v>
      </c>
      <c r="J11" s="6" t="s">
        <v>97</v>
      </c>
      <c r="K11" s="6">
        <v>43</v>
      </c>
    </row>
    <row r="12" spans="2:11" x14ac:dyDescent="0.25">
      <c r="B12" s="25" t="s">
        <v>2</v>
      </c>
      <c r="C12" s="25" t="s">
        <v>109</v>
      </c>
      <c r="G12" s="6">
        <v>1000032549</v>
      </c>
      <c r="H12" s="6" t="s">
        <v>82</v>
      </c>
      <c r="I12" s="6" t="s">
        <v>87</v>
      </c>
      <c r="J12" s="6" t="s">
        <v>97</v>
      </c>
      <c r="K12" s="6">
        <v>60</v>
      </c>
    </row>
    <row r="13" spans="2:11" x14ac:dyDescent="0.25">
      <c r="D13" s="26" t="s">
        <v>79</v>
      </c>
      <c r="G13" s="6">
        <v>1000032549</v>
      </c>
      <c r="H13" s="6" t="s">
        <v>82</v>
      </c>
      <c r="I13" s="6" t="s">
        <v>95</v>
      </c>
      <c r="J13" s="6" t="s">
        <v>99</v>
      </c>
      <c r="K13" s="6">
        <v>65</v>
      </c>
    </row>
    <row r="14" spans="2:11" x14ac:dyDescent="0.25">
      <c r="D14" s="26" t="s">
        <v>86</v>
      </c>
      <c r="G14" s="6">
        <v>1000032549</v>
      </c>
      <c r="H14" s="6" t="s">
        <v>82</v>
      </c>
      <c r="I14" s="6" t="s">
        <v>93</v>
      </c>
      <c r="J14" s="6" t="s">
        <v>98</v>
      </c>
      <c r="K14" s="6">
        <v>84</v>
      </c>
    </row>
    <row r="15" spans="2:11" x14ac:dyDescent="0.25">
      <c r="D15" s="26" t="s">
        <v>96</v>
      </c>
      <c r="G15" s="6">
        <v>1000032549</v>
      </c>
      <c r="H15" s="6" t="s">
        <v>82</v>
      </c>
      <c r="I15" s="6" t="s">
        <v>92</v>
      </c>
      <c r="J15" s="6" t="s">
        <v>98</v>
      </c>
      <c r="K15" s="6">
        <v>98</v>
      </c>
    </row>
    <row r="16" spans="2:11" x14ac:dyDescent="0.25">
      <c r="G16" s="6">
        <v>1000032549</v>
      </c>
      <c r="H16" s="6" t="s">
        <v>82</v>
      </c>
      <c r="I16" s="6" t="s">
        <v>91</v>
      </c>
      <c r="J16" s="6" t="s">
        <v>98</v>
      </c>
      <c r="K16" s="6">
        <v>58</v>
      </c>
    </row>
    <row r="17" spans="2:11" x14ac:dyDescent="0.25">
      <c r="B17" s="25" t="s">
        <v>3</v>
      </c>
      <c r="C17" s="25" t="s">
        <v>109</v>
      </c>
      <c r="G17" s="6">
        <v>1000032549</v>
      </c>
      <c r="H17" s="6" t="s">
        <v>82</v>
      </c>
      <c r="I17" s="6" t="s">
        <v>90</v>
      </c>
      <c r="J17" s="6" t="s">
        <v>97</v>
      </c>
      <c r="K17" s="6">
        <v>90</v>
      </c>
    </row>
    <row r="18" spans="2:11" x14ac:dyDescent="0.25">
      <c r="D18" s="26" t="s">
        <v>79</v>
      </c>
      <c r="G18" s="6">
        <v>1000032549</v>
      </c>
      <c r="H18" s="6" t="s">
        <v>82</v>
      </c>
      <c r="I18" s="6" t="s">
        <v>94</v>
      </c>
      <c r="J18" s="6" t="s">
        <v>99</v>
      </c>
      <c r="K18" s="6">
        <v>68</v>
      </c>
    </row>
    <row r="19" spans="2:11" x14ac:dyDescent="0.25">
      <c r="D19" s="26" t="s">
        <v>100</v>
      </c>
      <c r="E19" s="10" t="s">
        <v>110</v>
      </c>
      <c r="G19" s="6">
        <v>1000032549</v>
      </c>
      <c r="H19" s="6" t="s">
        <v>82</v>
      </c>
      <c r="I19" s="6" t="s">
        <v>89</v>
      </c>
      <c r="J19" s="6" t="s">
        <v>97</v>
      </c>
      <c r="K19" s="6">
        <v>74</v>
      </c>
    </row>
    <row r="20" spans="2:11" x14ac:dyDescent="0.25">
      <c r="G20" s="6">
        <v>1000032550</v>
      </c>
      <c r="H20" s="6" t="s">
        <v>83</v>
      </c>
      <c r="I20" s="6" t="s">
        <v>88</v>
      </c>
      <c r="J20" s="6" t="s">
        <v>97</v>
      </c>
      <c r="K20" s="6">
        <v>76</v>
      </c>
    </row>
    <row r="21" spans="2:11" x14ac:dyDescent="0.25">
      <c r="G21" s="6">
        <v>1000032550</v>
      </c>
      <c r="H21" s="6" t="s">
        <v>83</v>
      </c>
      <c r="I21" s="6" t="s">
        <v>87</v>
      </c>
      <c r="J21" s="6" t="s">
        <v>97</v>
      </c>
      <c r="K21" s="6">
        <v>51</v>
      </c>
    </row>
    <row r="22" spans="2:11" x14ac:dyDescent="0.25">
      <c r="B22" s="25" t="s">
        <v>4</v>
      </c>
      <c r="C22" s="25" t="s">
        <v>109</v>
      </c>
      <c r="G22" s="6">
        <v>1000032550</v>
      </c>
      <c r="H22" s="6" t="s">
        <v>83</v>
      </c>
      <c r="I22" s="6" t="s">
        <v>95</v>
      </c>
      <c r="J22" s="6" t="s">
        <v>99</v>
      </c>
      <c r="K22" s="6">
        <v>68</v>
      </c>
    </row>
    <row r="23" spans="2:11" x14ac:dyDescent="0.25">
      <c r="D23" s="26" t="s">
        <v>86</v>
      </c>
      <c r="G23" s="6">
        <v>1000032550</v>
      </c>
      <c r="H23" s="6" t="s">
        <v>83</v>
      </c>
      <c r="I23" s="6" t="s">
        <v>93</v>
      </c>
      <c r="J23" s="6" t="s">
        <v>98</v>
      </c>
      <c r="K23" s="6">
        <v>77</v>
      </c>
    </row>
    <row r="24" spans="2:11" x14ac:dyDescent="0.25">
      <c r="D24" s="26" t="s">
        <v>96</v>
      </c>
      <c r="G24" s="6">
        <v>1000032550</v>
      </c>
      <c r="H24" s="6" t="s">
        <v>83</v>
      </c>
      <c r="I24" s="6" t="s">
        <v>92</v>
      </c>
      <c r="J24" s="6" t="s">
        <v>98</v>
      </c>
      <c r="K24" s="6">
        <v>50</v>
      </c>
    </row>
    <row r="25" spans="2:11" x14ac:dyDescent="0.25">
      <c r="D25" s="26" t="s">
        <v>100</v>
      </c>
      <c r="E25" s="10" t="s">
        <v>110</v>
      </c>
      <c r="G25" s="6">
        <v>1000032550</v>
      </c>
      <c r="H25" s="6" t="s">
        <v>83</v>
      </c>
      <c r="I25" s="6" t="s">
        <v>91</v>
      </c>
      <c r="J25" s="6" t="s">
        <v>98</v>
      </c>
      <c r="K25" s="6">
        <v>80</v>
      </c>
    </row>
    <row r="26" spans="2:11" x14ac:dyDescent="0.25">
      <c r="G26" s="6">
        <v>1000032550</v>
      </c>
      <c r="H26" s="6" t="s">
        <v>83</v>
      </c>
      <c r="I26" s="6" t="s">
        <v>90</v>
      </c>
      <c r="J26" s="6" t="s">
        <v>97</v>
      </c>
      <c r="K26" s="6">
        <v>45</v>
      </c>
    </row>
    <row r="27" spans="2:11" x14ac:dyDescent="0.25">
      <c r="G27" s="6">
        <v>1000032550</v>
      </c>
      <c r="H27" s="6" t="s">
        <v>83</v>
      </c>
      <c r="I27" s="6" t="s">
        <v>94</v>
      </c>
      <c r="J27" s="6" t="s">
        <v>99</v>
      </c>
      <c r="K27" s="6">
        <v>62</v>
      </c>
    </row>
    <row r="28" spans="2:11" x14ac:dyDescent="0.25">
      <c r="B28" s="25" t="s">
        <v>5</v>
      </c>
      <c r="C28" s="25" t="s">
        <v>109</v>
      </c>
      <c r="G28" s="6">
        <v>1000032550</v>
      </c>
      <c r="H28" s="6" t="s">
        <v>83</v>
      </c>
      <c r="I28" s="6" t="s">
        <v>89</v>
      </c>
      <c r="J28" s="6" t="s">
        <v>97</v>
      </c>
      <c r="K28" s="6">
        <v>87</v>
      </c>
    </row>
    <row r="29" spans="2:11" x14ac:dyDescent="0.25">
      <c r="D29" s="26" t="s">
        <v>96</v>
      </c>
      <c r="G29" s="6">
        <v>1000032552</v>
      </c>
      <c r="H29" s="6" t="s">
        <v>85</v>
      </c>
      <c r="I29" s="6" t="s">
        <v>88</v>
      </c>
      <c r="J29" s="6" t="s">
        <v>97</v>
      </c>
      <c r="K29" s="6">
        <v>75</v>
      </c>
    </row>
    <row r="30" spans="2:11" x14ac:dyDescent="0.25">
      <c r="D30" s="26" t="s">
        <v>111</v>
      </c>
      <c r="G30" s="6">
        <v>1000032552</v>
      </c>
      <c r="H30" s="6" t="s">
        <v>85</v>
      </c>
      <c r="I30" s="6" t="s">
        <v>87</v>
      </c>
      <c r="J30" s="6" t="s">
        <v>97</v>
      </c>
      <c r="K30" s="6">
        <v>46</v>
      </c>
    </row>
    <row r="31" spans="2:11" x14ac:dyDescent="0.25">
      <c r="D31" s="26" t="s">
        <v>100</v>
      </c>
      <c r="E31" s="10" t="s">
        <v>110</v>
      </c>
      <c r="G31" s="6">
        <v>1000032552</v>
      </c>
      <c r="H31" s="6" t="s">
        <v>85</v>
      </c>
      <c r="I31" s="6" t="s">
        <v>95</v>
      </c>
      <c r="J31" s="6" t="s">
        <v>99</v>
      </c>
      <c r="K31" s="6">
        <v>60</v>
      </c>
    </row>
    <row r="32" spans="2:11" x14ac:dyDescent="0.25">
      <c r="G32" s="6">
        <v>1000032552</v>
      </c>
      <c r="H32" s="6" t="s">
        <v>85</v>
      </c>
      <c r="I32" s="6" t="s">
        <v>93</v>
      </c>
      <c r="J32" s="6" t="s">
        <v>98</v>
      </c>
      <c r="K32" s="6">
        <v>95</v>
      </c>
    </row>
    <row r="33" spans="7:11" x14ac:dyDescent="0.25">
      <c r="G33" s="6">
        <v>1000032552</v>
      </c>
      <c r="H33" s="6" t="s">
        <v>85</v>
      </c>
      <c r="I33" s="6" t="s">
        <v>92</v>
      </c>
      <c r="J33" s="6" t="s">
        <v>98</v>
      </c>
      <c r="K33" s="6">
        <v>44</v>
      </c>
    </row>
    <row r="34" spans="7:11" x14ac:dyDescent="0.25">
      <c r="G34" s="6">
        <v>1000032552</v>
      </c>
      <c r="H34" s="6" t="s">
        <v>85</v>
      </c>
      <c r="I34" s="6" t="s">
        <v>91</v>
      </c>
      <c r="J34" s="6" t="s">
        <v>98</v>
      </c>
      <c r="K34" s="6">
        <v>46</v>
      </c>
    </row>
    <row r="35" spans="7:11" x14ac:dyDescent="0.25">
      <c r="G35" s="6">
        <v>1000032552</v>
      </c>
      <c r="H35" s="6" t="s">
        <v>85</v>
      </c>
      <c r="I35" s="6" t="s">
        <v>90</v>
      </c>
      <c r="J35" s="6" t="s">
        <v>97</v>
      </c>
      <c r="K35" s="6">
        <v>43</v>
      </c>
    </row>
    <row r="36" spans="7:11" x14ac:dyDescent="0.25">
      <c r="G36" s="6">
        <v>1000032552</v>
      </c>
      <c r="H36" s="6" t="s">
        <v>85</v>
      </c>
      <c r="I36" s="6" t="s">
        <v>94</v>
      </c>
      <c r="J36" s="6" t="s">
        <v>99</v>
      </c>
      <c r="K36" s="6">
        <v>41</v>
      </c>
    </row>
    <row r="37" spans="7:11" x14ac:dyDescent="0.25">
      <c r="G37" s="6">
        <v>1000032552</v>
      </c>
      <c r="H37" s="6" t="s">
        <v>85</v>
      </c>
      <c r="I37" s="6" t="s">
        <v>89</v>
      </c>
      <c r="J37" s="6" t="s">
        <v>97</v>
      </c>
      <c r="K37" s="6">
        <v>83</v>
      </c>
    </row>
    <row r="38" spans="7:11" x14ac:dyDescent="0.25">
      <c r="G38" s="6">
        <v>1000032551</v>
      </c>
      <c r="H38" s="6" t="s">
        <v>84</v>
      </c>
      <c r="I38" s="6" t="s">
        <v>88</v>
      </c>
      <c r="J38" s="6" t="s">
        <v>97</v>
      </c>
      <c r="K38" s="6">
        <v>47</v>
      </c>
    </row>
    <row r="39" spans="7:11" x14ac:dyDescent="0.25">
      <c r="G39" s="6">
        <v>1000032551</v>
      </c>
      <c r="H39" s="6" t="s">
        <v>84</v>
      </c>
      <c r="I39" s="6" t="s">
        <v>87</v>
      </c>
      <c r="J39" s="6" t="s">
        <v>97</v>
      </c>
      <c r="K39" s="6">
        <v>71</v>
      </c>
    </row>
    <row r="40" spans="7:11" x14ac:dyDescent="0.25">
      <c r="G40" s="6">
        <v>1000032551</v>
      </c>
      <c r="H40" s="6" t="s">
        <v>84</v>
      </c>
      <c r="I40" s="6" t="s">
        <v>95</v>
      </c>
      <c r="J40" s="6" t="s">
        <v>99</v>
      </c>
      <c r="K40" s="6">
        <v>72</v>
      </c>
    </row>
    <row r="41" spans="7:11" x14ac:dyDescent="0.25">
      <c r="G41" s="6">
        <v>1000032551</v>
      </c>
      <c r="H41" s="6" t="s">
        <v>84</v>
      </c>
      <c r="I41" s="6" t="s">
        <v>93</v>
      </c>
      <c r="J41" s="6" t="s">
        <v>98</v>
      </c>
      <c r="K41" s="6">
        <v>89</v>
      </c>
    </row>
    <row r="42" spans="7:11" x14ac:dyDescent="0.25">
      <c r="G42" s="6">
        <v>1000032551</v>
      </c>
      <c r="H42" s="6" t="s">
        <v>84</v>
      </c>
      <c r="I42" s="6" t="s">
        <v>92</v>
      </c>
      <c r="J42" s="6" t="s">
        <v>98</v>
      </c>
      <c r="K42" s="6">
        <v>43</v>
      </c>
    </row>
    <row r="43" spans="7:11" x14ac:dyDescent="0.25">
      <c r="G43" s="6">
        <v>1000032551</v>
      </c>
      <c r="H43" s="6" t="s">
        <v>84</v>
      </c>
      <c r="I43" s="6" t="s">
        <v>91</v>
      </c>
      <c r="J43" s="6" t="s">
        <v>98</v>
      </c>
      <c r="K43" s="6">
        <v>69</v>
      </c>
    </row>
    <row r="44" spans="7:11" x14ac:dyDescent="0.25">
      <c r="G44" s="6">
        <v>1000032551</v>
      </c>
      <c r="H44" s="6" t="s">
        <v>84</v>
      </c>
      <c r="I44" s="6" t="s">
        <v>90</v>
      </c>
      <c r="J44" s="6" t="s">
        <v>97</v>
      </c>
      <c r="K44" s="6">
        <v>40</v>
      </c>
    </row>
    <row r="45" spans="7:11" x14ac:dyDescent="0.25">
      <c r="G45" s="6">
        <v>1000032551</v>
      </c>
      <c r="H45" s="6" t="s">
        <v>84</v>
      </c>
      <c r="I45" s="6" t="s">
        <v>94</v>
      </c>
      <c r="J45" s="6" t="s">
        <v>99</v>
      </c>
      <c r="K45" s="6">
        <v>96</v>
      </c>
    </row>
    <row r="46" spans="7:11" x14ac:dyDescent="0.25">
      <c r="G46" s="6">
        <v>1000032551</v>
      </c>
      <c r="H46" s="6" t="s">
        <v>84</v>
      </c>
      <c r="I46" s="6" t="s">
        <v>89</v>
      </c>
      <c r="J46" s="6" t="s">
        <v>97</v>
      </c>
      <c r="K46" s="6">
        <v>94</v>
      </c>
    </row>
    <row r="47" spans="7:11" x14ac:dyDescent="0.25">
      <c r="G47" s="6">
        <v>1000032548</v>
      </c>
      <c r="H47" s="6" t="s">
        <v>81</v>
      </c>
      <c r="I47" s="6" t="s">
        <v>88</v>
      </c>
      <c r="J47" s="6" t="s">
        <v>97</v>
      </c>
      <c r="K47" s="6">
        <v>67</v>
      </c>
    </row>
    <row r="48" spans="7:11" x14ac:dyDescent="0.25">
      <c r="G48" s="6">
        <v>1000032548</v>
      </c>
      <c r="H48" s="6" t="s">
        <v>81</v>
      </c>
      <c r="I48" s="6" t="s">
        <v>87</v>
      </c>
      <c r="J48" s="6" t="s">
        <v>97</v>
      </c>
      <c r="K48" s="6">
        <v>33</v>
      </c>
    </row>
    <row r="49" spans="7:11" x14ac:dyDescent="0.25">
      <c r="G49" s="6">
        <v>1000032548</v>
      </c>
      <c r="H49" s="6" t="s">
        <v>81</v>
      </c>
      <c r="I49" s="6" t="s">
        <v>95</v>
      </c>
      <c r="J49" s="6" t="s">
        <v>99</v>
      </c>
      <c r="K49" s="6">
        <v>46</v>
      </c>
    </row>
    <row r="50" spans="7:11" x14ac:dyDescent="0.25">
      <c r="G50" s="6">
        <v>1000032548</v>
      </c>
      <c r="H50" s="6" t="s">
        <v>81</v>
      </c>
      <c r="I50" s="6" t="s">
        <v>93</v>
      </c>
      <c r="J50" s="6" t="s">
        <v>98</v>
      </c>
      <c r="K50" s="6">
        <v>69</v>
      </c>
    </row>
    <row r="51" spans="7:11" x14ac:dyDescent="0.25">
      <c r="G51" s="6">
        <v>1000032548</v>
      </c>
      <c r="H51" s="6" t="s">
        <v>81</v>
      </c>
      <c r="I51" s="6" t="s">
        <v>92</v>
      </c>
      <c r="J51" s="6" t="s">
        <v>98</v>
      </c>
      <c r="K51" s="6">
        <v>92</v>
      </c>
    </row>
    <row r="52" spans="7:11" x14ac:dyDescent="0.25">
      <c r="G52" s="6">
        <v>1000032548</v>
      </c>
      <c r="H52" s="6" t="s">
        <v>81</v>
      </c>
      <c r="I52" s="6" t="s">
        <v>91</v>
      </c>
      <c r="J52" s="6" t="s">
        <v>98</v>
      </c>
      <c r="K52" s="6">
        <v>98</v>
      </c>
    </row>
    <row r="53" spans="7:11" x14ac:dyDescent="0.25">
      <c r="G53" s="6">
        <v>1000032548</v>
      </c>
      <c r="H53" s="6" t="s">
        <v>81</v>
      </c>
      <c r="I53" s="6" t="s">
        <v>90</v>
      </c>
      <c r="J53" s="6" t="s">
        <v>97</v>
      </c>
      <c r="K53" s="6">
        <v>56</v>
      </c>
    </row>
    <row r="54" spans="7:11" x14ac:dyDescent="0.25">
      <c r="G54" s="6">
        <v>1000032548</v>
      </c>
      <c r="H54" s="6" t="s">
        <v>81</v>
      </c>
      <c r="I54" s="6" t="s">
        <v>94</v>
      </c>
      <c r="J54" s="6" t="s">
        <v>99</v>
      </c>
      <c r="K54" s="6">
        <v>41</v>
      </c>
    </row>
    <row r="55" spans="7:11" x14ac:dyDescent="0.25">
      <c r="G55" s="6">
        <v>1000032548</v>
      </c>
      <c r="H55" s="6" t="s">
        <v>81</v>
      </c>
      <c r="I55" s="6" t="s">
        <v>89</v>
      </c>
      <c r="J55" s="6" t="s">
        <v>97</v>
      </c>
      <c r="K55" s="6">
        <v>75</v>
      </c>
    </row>
    <row r="56" spans="7:11" x14ac:dyDescent="0.25">
      <c r="G56" s="7"/>
    </row>
    <row r="57" spans="7:11" x14ac:dyDescent="0.25">
      <c r="G57" s="6"/>
    </row>
    <row r="58" spans="7:11" x14ac:dyDescent="0.25">
      <c r="G58" s="6"/>
    </row>
    <row r="59" spans="7:11" x14ac:dyDescent="0.25">
      <c r="G59" s="6"/>
    </row>
    <row r="60" spans="7:11" x14ac:dyDescent="0.25">
      <c r="G60" s="6"/>
    </row>
  </sheetData>
  <sortState ref="G2:K55">
    <sortCondition ref="H2:H55"/>
    <sortCondition ref="I2:I55"/>
    <sortCondition descending="1" ref="K2:K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B1:AB349"/>
  <sheetViews>
    <sheetView showGridLines="0" workbookViewId="0">
      <selection activeCell="G1" sqref="G1:I55"/>
    </sheetView>
  </sheetViews>
  <sheetFormatPr defaultColWidth="8.6640625" defaultRowHeight="12" x14ac:dyDescent="0.25"/>
  <cols>
    <col min="1" max="1" width="8.6640625" style="1"/>
    <col min="2" max="2" width="8.6640625" style="10"/>
    <col min="3" max="3" width="30.5546875" style="10" bestFit="1" customWidth="1"/>
    <col min="4" max="4" width="10.109375" style="1" bestFit="1" customWidth="1"/>
    <col min="5" max="6" width="8.6640625" style="1"/>
    <col min="7" max="7" width="11.33203125" style="8" bestFit="1" customWidth="1"/>
    <col min="8" max="8" width="9.88671875" style="8" bestFit="1" customWidth="1"/>
    <col min="9" max="9" width="18.6640625" style="8" bestFit="1" customWidth="1"/>
    <col min="10" max="10" width="8.6640625" style="8"/>
    <col min="11" max="13" width="8.6640625" style="1"/>
    <col min="14" max="14" width="27" style="1" bestFit="1" customWidth="1"/>
    <col min="15" max="17" width="8.6640625" style="1"/>
    <col min="18" max="18" width="11.5546875" style="1" bestFit="1" customWidth="1"/>
    <col min="19" max="19" width="8.6640625" style="1"/>
    <col min="20" max="20" width="13.6640625" style="1" bestFit="1" customWidth="1"/>
    <col min="21" max="16384" width="8.6640625" style="1"/>
  </cols>
  <sheetData>
    <row r="1" spans="2:28" x14ac:dyDescent="0.25">
      <c r="E1" s="41" t="s">
        <v>284</v>
      </c>
      <c r="G1" s="12" t="s">
        <v>79</v>
      </c>
      <c r="H1" s="12" t="s">
        <v>86</v>
      </c>
      <c r="I1" s="12" t="s">
        <v>96</v>
      </c>
      <c r="J1" s="12" t="s">
        <v>100</v>
      </c>
      <c r="R1" s="5" t="s">
        <v>7</v>
      </c>
      <c r="S1" s="5" t="s">
        <v>8</v>
      </c>
      <c r="T1" s="5" t="s">
        <v>18</v>
      </c>
      <c r="U1" s="5" t="s">
        <v>19</v>
      </c>
      <c r="V1" s="5" t="s">
        <v>22</v>
      </c>
      <c r="W1" s="5" t="s">
        <v>23</v>
      </c>
      <c r="X1" s="5" t="s">
        <v>24</v>
      </c>
      <c r="Y1" s="5" t="s">
        <v>32</v>
      </c>
      <c r="Z1" s="5" t="s">
        <v>33</v>
      </c>
      <c r="AA1" s="5" t="s">
        <v>34</v>
      </c>
      <c r="AB1" s="5" t="s">
        <v>77</v>
      </c>
    </row>
    <row r="2" spans="2:28" x14ac:dyDescent="0.25">
      <c r="G2" s="6" t="s">
        <v>80</v>
      </c>
      <c r="H2" s="6" t="s">
        <v>87</v>
      </c>
      <c r="I2" s="6" t="s">
        <v>97</v>
      </c>
      <c r="J2" s="6">
        <v>54</v>
      </c>
      <c r="R2" s="2">
        <v>1000032547</v>
      </c>
      <c r="S2" s="2" t="s">
        <v>9</v>
      </c>
      <c r="T2" s="3">
        <v>38972</v>
      </c>
      <c r="U2" s="2" t="s">
        <v>20</v>
      </c>
      <c r="V2" s="4">
        <v>30940</v>
      </c>
      <c r="W2" s="2">
        <v>29</v>
      </c>
      <c r="X2" s="2" t="s">
        <v>25</v>
      </c>
      <c r="Y2" s="2">
        <v>4701</v>
      </c>
      <c r="Z2" s="2">
        <v>4</v>
      </c>
      <c r="AA2" s="2" t="s">
        <v>35</v>
      </c>
      <c r="AB2" s="2">
        <v>69.37</v>
      </c>
    </row>
    <row r="3" spans="2:28" x14ac:dyDescent="0.25">
      <c r="B3" s="25" t="s">
        <v>0</v>
      </c>
      <c r="C3" s="25"/>
      <c r="G3" s="6" t="s">
        <v>80</v>
      </c>
      <c r="H3" s="6" t="s">
        <v>88</v>
      </c>
      <c r="I3" s="6" t="s">
        <v>97</v>
      </c>
      <c r="J3" s="6">
        <v>45</v>
      </c>
      <c r="M3" s="25" t="s">
        <v>6</v>
      </c>
      <c r="N3" s="67" t="s">
        <v>260</v>
      </c>
      <c r="O3" s="67"/>
      <c r="P3" s="67"/>
      <c r="R3" s="2">
        <v>1000032548</v>
      </c>
      <c r="S3" s="2" t="s">
        <v>10</v>
      </c>
      <c r="T3" s="3">
        <v>38972</v>
      </c>
      <c r="U3" s="2" t="s">
        <v>20</v>
      </c>
      <c r="V3" s="4">
        <v>27225</v>
      </c>
      <c r="W3" s="2">
        <v>39</v>
      </c>
      <c r="X3" s="2" t="s">
        <v>26</v>
      </c>
      <c r="Y3" s="2">
        <v>6030</v>
      </c>
      <c r="Z3" s="2">
        <v>17</v>
      </c>
      <c r="AA3" s="2" t="s">
        <v>36</v>
      </c>
      <c r="AB3" s="2">
        <v>498.5</v>
      </c>
    </row>
    <row r="4" spans="2:28" x14ac:dyDescent="0.25">
      <c r="G4" s="6" t="s">
        <v>80</v>
      </c>
      <c r="H4" s="6" t="s">
        <v>89</v>
      </c>
      <c r="I4" s="6" t="s">
        <v>97</v>
      </c>
      <c r="J4" s="6">
        <v>91</v>
      </c>
      <c r="R4" s="2">
        <v>1000032549</v>
      </c>
      <c r="S4" s="2" t="s">
        <v>11</v>
      </c>
      <c r="T4" s="3">
        <v>38972</v>
      </c>
      <c r="U4" s="2" t="s">
        <v>20</v>
      </c>
      <c r="V4" s="4">
        <v>21641</v>
      </c>
      <c r="W4" s="2">
        <v>54</v>
      </c>
      <c r="X4" s="2" t="s">
        <v>27</v>
      </c>
      <c r="Y4" s="2">
        <v>2580</v>
      </c>
      <c r="Z4" s="2">
        <v>1</v>
      </c>
      <c r="AA4" s="2" t="s">
        <v>37</v>
      </c>
      <c r="AB4" s="2">
        <v>1.56</v>
      </c>
    </row>
    <row r="5" spans="2:28" x14ac:dyDescent="0.25">
      <c r="B5" s="25" t="s">
        <v>1</v>
      </c>
      <c r="C5" s="25" t="s">
        <v>112</v>
      </c>
      <c r="G5" s="6" t="s">
        <v>80</v>
      </c>
      <c r="H5" s="6" t="s">
        <v>90</v>
      </c>
      <c r="I5" s="6" t="s">
        <v>97</v>
      </c>
      <c r="J5" s="6">
        <v>55</v>
      </c>
      <c r="N5" s="41" t="s">
        <v>286</v>
      </c>
      <c r="R5" s="2">
        <v>1000032550</v>
      </c>
      <c r="S5" s="2" t="s">
        <v>12</v>
      </c>
      <c r="T5" s="3">
        <v>38972</v>
      </c>
      <c r="U5" s="2" t="s">
        <v>21</v>
      </c>
      <c r="V5" s="4">
        <v>28626</v>
      </c>
      <c r="W5" s="2">
        <v>35</v>
      </c>
      <c r="X5" s="2" t="s">
        <v>28</v>
      </c>
      <c r="Y5" s="2">
        <v>3043</v>
      </c>
      <c r="Z5" s="2">
        <v>2</v>
      </c>
      <c r="AA5" s="2" t="s">
        <v>38</v>
      </c>
      <c r="AB5" s="2">
        <v>160.97999999999999</v>
      </c>
    </row>
    <row r="6" spans="2:28" x14ac:dyDescent="0.25">
      <c r="G6" s="6" t="s">
        <v>80</v>
      </c>
      <c r="H6" s="6" t="s">
        <v>91</v>
      </c>
      <c r="I6" s="6" t="s">
        <v>98</v>
      </c>
      <c r="J6" s="6">
        <v>80</v>
      </c>
      <c r="R6" s="2">
        <v>1000032551</v>
      </c>
      <c r="S6" s="2" t="s">
        <v>12</v>
      </c>
      <c r="T6" s="3">
        <v>38972</v>
      </c>
      <c r="U6" s="2" t="s">
        <v>21</v>
      </c>
      <c r="V6" s="4">
        <v>28840</v>
      </c>
      <c r="W6" s="2">
        <v>34</v>
      </c>
      <c r="X6" s="2" t="s">
        <v>28</v>
      </c>
      <c r="Y6" s="2">
        <v>3190</v>
      </c>
      <c r="Z6" s="2">
        <v>12</v>
      </c>
      <c r="AA6" s="2" t="s">
        <v>39</v>
      </c>
      <c r="AB6" s="2">
        <v>289.10000000000002</v>
      </c>
    </row>
    <row r="7" spans="2:28" x14ac:dyDescent="0.25">
      <c r="B7" s="25" t="s">
        <v>2</v>
      </c>
      <c r="C7" s="25" t="s">
        <v>113</v>
      </c>
      <c r="G7" s="6" t="s">
        <v>80</v>
      </c>
      <c r="H7" s="6" t="s">
        <v>92</v>
      </c>
      <c r="I7" s="6" t="s">
        <v>98</v>
      </c>
      <c r="J7" s="6">
        <v>42</v>
      </c>
      <c r="R7" s="2">
        <v>1000032552</v>
      </c>
      <c r="S7" s="2" t="s">
        <v>13</v>
      </c>
      <c r="T7" s="3">
        <v>39272</v>
      </c>
      <c r="U7" s="2" t="s">
        <v>20</v>
      </c>
      <c r="V7" s="4">
        <v>31979</v>
      </c>
      <c r="W7" s="2">
        <v>26</v>
      </c>
      <c r="X7" s="2" t="s">
        <v>27</v>
      </c>
      <c r="Y7" s="2">
        <v>2558</v>
      </c>
      <c r="Z7" s="2">
        <v>6</v>
      </c>
      <c r="AA7" s="2" t="s">
        <v>40</v>
      </c>
      <c r="AB7" s="2">
        <v>690.45</v>
      </c>
    </row>
    <row r="8" spans="2:28" x14ac:dyDescent="0.25">
      <c r="G8" s="6" t="s">
        <v>80</v>
      </c>
      <c r="H8" s="6" t="s">
        <v>93</v>
      </c>
      <c r="I8" s="6" t="s">
        <v>98</v>
      </c>
      <c r="J8" s="6">
        <v>42</v>
      </c>
      <c r="R8" s="2">
        <v>1000032553</v>
      </c>
      <c r="S8" s="2" t="s">
        <v>14</v>
      </c>
      <c r="T8" s="3">
        <v>38972</v>
      </c>
      <c r="U8" s="2" t="s">
        <v>20</v>
      </c>
      <c r="V8" s="4">
        <v>31723</v>
      </c>
      <c r="W8" s="2">
        <v>26</v>
      </c>
      <c r="X8" s="2" t="s">
        <v>28</v>
      </c>
      <c r="Y8" s="2">
        <v>3136</v>
      </c>
      <c r="Z8" s="2">
        <v>6</v>
      </c>
      <c r="AA8" s="2" t="s">
        <v>41</v>
      </c>
      <c r="AB8" s="2">
        <v>160.88999999999999</v>
      </c>
    </row>
    <row r="9" spans="2:28" x14ac:dyDescent="0.25">
      <c r="B9" s="25" t="s">
        <v>3</v>
      </c>
      <c r="C9" s="25" t="s">
        <v>114</v>
      </c>
      <c r="G9" s="6" t="s">
        <v>80</v>
      </c>
      <c r="H9" s="6" t="s">
        <v>94</v>
      </c>
      <c r="I9" s="6" t="s">
        <v>99</v>
      </c>
      <c r="J9" s="6">
        <v>30</v>
      </c>
      <c r="R9" s="2">
        <v>1000032554</v>
      </c>
      <c r="S9" s="2" t="s">
        <v>13</v>
      </c>
      <c r="T9" s="3">
        <v>38972</v>
      </c>
      <c r="U9" s="2" t="s">
        <v>21</v>
      </c>
      <c r="V9" s="4">
        <v>31896</v>
      </c>
      <c r="W9" s="2">
        <v>26</v>
      </c>
      <c r="X9" s="2" t="s">
        <v>25</v>
      </c>
      <c r="Y9" s="2">
        <v>4575</v>
      </c>
      <c r="Z9" s="2">
        <v>8</v>
      </c>
      <c r="AA9" s="2" t="s">
        <v>42</v>
      </c>
      <c r="AB9" s="2">
        <v>253.23</v>
      </c>
    </row>
    <row r="10" spans="2:28" x14ac:dyDescent="0.25">
      <c r="G10" s="6" t="s">
        <v>80</v>
      </c>
      <c r="H10" s="6" t="s">
        <v>95</v>
      </c>
      <c r="I10" s="6" t="s">
        <v>99</v>
      </c>
      <c r="J10" s="6">
        <v>45</v>
      </c>
      <c r="R10" s="2">
        <v>1000032555</v>
      </c>
      <c r="S10" s="2" t="s">
        <v>13</v>
      </c>
      <c r="T10" s="3">
        <v>38972</v>
      </c>
      <c r="U10" s="2" t="s">
        <v>21</v>
      </c>
      <c r="V10" s="4">
        <v>21248</v>
      </c>
      <c r="W10" s="2">
        <v>55</v>
      </c>
      <c r="X10" s="2" t="s">
        <v>27</v>
      </c>
      <c r="Y10" s="2">
        <v>2322</v>
      </c>
      <c r="Z10" s="2">
        <v>1</v>
      </c>
      <c r="AA10" s="2" t="s">
        <v>43</v>
      </c>
      <c r="AB10" s="2">
        <v>69.77</v>
      </c>
    </row>
    <row r="11" spans="2:28" x14ac:dyDescent="0.25">
      <c r="B11" s="25" t="s">
        <v>4</v>
      </c>
      <c r="C11" s="25" t="s">
        <v>115</v>
      </c>
      <c r="G11" s="6" t="s">
        <v>81</v>
      </c>
      <c r="H11" s="6" t="s">
        <v>87</v>
      </c>
      <c r="I11" s="6" t="s">
        <v>97</v>
      </c>
      <c r="J11" s="6">
        <v>33</v>
      </c>
      <c r="R11" s="2">
        <v>1000032556</v>
      </c>
      <c r="S11" s="2" t="s">
        <v>9</v>
      </c>
      <c r="T11" s="3">
        <v>38972</v>
      </c>
      <c r="U11" s="2" t="s">
        <v>20</v>
      </c>
      <c r="V11" s="4">
        <v>19221</v>
      </c>
      <c r="W11" s="2">
        <v>61</v>
      </c>
      <c r="X11" s="2" t="s">
        <v>29</v>
      </c>
      <c r="Y11" s="2">
        <v>2913</v>
      </c>
      <c r="Z11" s="2">
        <v>2</v>
      </c>
      <c r="AA11" s="2" t="s">
        <v>44</v>
      </c>
      <c r="AB11" s="2">
        <v>232.31</v>
      </c>
    </row>
    <row r="12" spans="2:28" x14ac:dyDescent="0.25">
      <c r="D12" s="26" t="s">
        <v>79</v>
      </c>
      <c r="G12" s="6" t="s">
        <v>81</v>
      </c>
      <c r="H12" s="6" t="s">
        <v>88</v>
      </c>
      <c r="I12" s="6" t="s">
        <v>97</v>
      </c>
      <c r="J12" s="6">
        <v>67</v>
      </c>
      <c r="R12" s="2">
        <v>1000032557</v>
      </c>
      <c r="S12" s="2" t="s">
        <v>12</v>
      </c>
      <c r="T12" s="3">
        <v>38972</v>
      </c>
      <c r="U12" s="2" t="s">
        <v>20</v>
      </c>
      <c r="V12" s="4">
        <v>31042</v>
      </c>
      <c r="W12" s="2">
        <v>28</v>
      </c>
      <c r="X12" s="2" t="s">
        <v>25</v>
      </c>
      <c r="Y12" s="2">
        <v>4814</v>
      </c>
      <c r="Z12" s="2">
        <v>1</v>
      </c>
      <c r="AA12" s="2" t="s">
        <v>40</v>
      </c>
      <c r="AB12" s="2">
        <v>274.66000000000003</v>
      </c>
    </row>
    <row r="13" spans="2:28" x14ac:dyDescent="0.25">
      <c r="D13" s="26" t="s">
        <v>86</v>
      </c>
      <c r="G13" s="6" t="s">
        <v>81</v>
      </c>
      <c r="H13" s="6" t="s">
        <v>89</v>
      </c>
      <c r="I13" s="6" t="s">
        <v>97</v>
      </c>
      <c r="J13" s="6">
        <v>75</v>
      </c>
      <c r="R13" s="2">
        <v>1000032558</v>
      </c>
      <c r="S13" s="2" t="s">
        <v>9</v>
      </c>
      <c r="T13" s="3">
        <v>38972</v>
      </c>
      <c r="U13" s="2" t="s">
        <v>21</v>
      </c>
      <c r="V13" s="4">
        <v>20502</v>
      </c>
      <c r="W13" s="2">
        <v>57</v>
      </c>
      <c r="X13" s="2" t="s">
        <v>28</v>
      </c>
      <c r="Y13" s="2">
        <v>3370</v>
      </c>
      <c r="Z13" s="2">
        <v>1</v>
      </c>
      <c r="AA13" s="2" t="s">
        <v>45</v>
      </c>
      <c r="AB13" s="2">
        <v>42.83</v>
      </c>
    </row>
    <row r="14" spans="2:28" x14ac:dyDescent="0.25">
      <c r="G14" s="6" t="s">
        <v>81</v>
      </c>
      <c r="H14" s="6" t="s">
        <v>90</v>
      </c>
      <c r="I14" s="6" t="s">
        <v>97</v>
      </c>
      <c r="J14" s="6">
        <v>56</v>
      </c>
      <c r="R14" s="2">
        <v>1000032559</v>
      </c>
      <c r="S14" s="2" t="s">
        <v>15</v>
      </c>
      <c r="T14" s="3">
        <v>38972</v>
      </c>
      <c r="U14" s="2" t="s">
        <v>20</v>
      </c>
      <c r="V14" s="4">
        <v>28956</v>
      </c>
      <c r="W14" s="2">
        <v>34</v>
      </c>
      <c r="X14" s="2" t="s">
        <v>28</v>
      </c>
      <c r="Y14" s="2">
        <v>3875</v>
      </c>
      <c r="Z14" s="2">
        <v>1</v>
      </c>
      <c r="AA14" s="2" t="s">
        <v>46</v>
      </c>
      <c r="AB14" s="2">
        <v>79.48</v>
      </c>
    </row>
    <row r="15" spans="2:28" x14ac:dyDescent="0.25">
      <c r="G15" s="6" t="s">
        <v>81</v>
      </c>
      <c r="H15" s="6" t="s">
        <v>91</v>
      </c>
      <c r="I15" s="6" t="s">
        <v>98</v>
      </c>
      <c r="J15" s="6">
        <v>98</v>
      </c>
      <c r="R15" s="2">
        <v>1000032560</v>
      </c>
      <c r="S15" s="2" t="s">
        <v>10</v>
      </c>
      <c r="T15" s="3">
        <v>38972</v>
      </c>
      <c r="U15" s="2" t="s">
        <v>20</v>
      </c>
      <c r="V15" s="4">
        <v>31118</v>
      </c>
      <c r="W15" s="2">
        <v>28</v>
      </c>
      <c r="X15" s="2" t="s">
        <v>27</v>
      </c>
      <c r="Y15" s="2">
        <v>2641</v>
      </c>
      <c r="Z15" s="2">
        <v>1</v>
      </c>
      <c r="AA15" s="2" t="s">
        <v>47</v>
      </c>
      <c r="AB15" s="2">
        <v>26.88</v>
      </c>
    </row>
    <row r="16" spans="2:28" x14ac:dyDescent="0.25">
      <c r="B16" s="25" t="s">
        <v>5</v>
      </c>
      <c r="C16" s="25" t="s">
        <v>115</v>
      </c>
      <c r="G16" s="6" t="s">
        <v>81</v>
      </c>
      <c r="H16" s="6" t="s">
        <v>92</v>
      </c>
      <c r="I16" s="6" t="s">
        <v>98</v>
      </c>
      <c r="J16" s="6">
        <v>92</v>
      </c>
      <c r="R16" s="2">
        <v>1000032561</v>
      </c>
      <c r="S16" s="2" t="s">
        <v>11</v>
      </c>
      <c r="T16" s="3">
        <v>38972</v>
      </c>
      <c r="U16" s="2" t="s">
        <v>20</v>
      </c>
      <c r="V16" s="4">
        <v>22697</v>
      </c>
      <c r="W16" s="2">
        <v>51</v>
      </c>
      <c r="X16" s="2" t="s">
        <v>25</v>
      </c>
      <c r="Y16" s="2">
        <v>4118</v>
      </c>
      <c r="Z16" s="2">
        <v>3</v>
      </c>
      <c r="AA16" s="2" t="s">
        <v>48</v>
      </c>
      <c r="AB16" s="2">
        <v>408.65</v>
      </c>
    </row>
    <row r="17" spans="4:28" x14ac:dyDescent="0.25">
      <c r="D17" s="26" t="s">
        <v>79</v>
      </c>
      <c r="G17" s="6" t="s">
        <v>81</v>
      </c>
      <c r="H17" s="6" t="s">
        <v>93</v>
      </c>
      <c r="I17" s="6" t="s">
        <v>98</v>
      </c>
      <c r="J17" s="6">
        <v>69</v>
      </c>
      <c r="R17" s="2">
        <v>1000032562</v>
      </c>
      <c r="S17" s="2" t="s">
        <v>16</v>
      </c>
      <c r="T17" s="3">
        <v>38972</v>
      </c>
      <c r="U17" s="2" t="s">
        <v>20</v>
      </c>
      <c r="V17" s="4">
        <v>19003</v>
      </c>
      <c r="W17" s="2">
        <v>61</v>
      </c>
      <c r="X17" s="2" t="s">
        <v>28</v>
      </c>
      <c r="Y17" s="2">
        <v>3793</v>
      </c>
      <c r="Z17" s="2">
        <v>2</v>
      </c>
      <c r="AA17" s="2" t="s">
        <v>49</v>
      </c>
      <c r="AB17" s="2">
        <v>95.71</v>
      </c>
    </row>
    <row r="18" spans="4:28" x14ac:dyDescent="0.25">
      <c r="D18" s="26" t="s">
        <v>86</v>
      </c>
      <c r="G18" s="6" t="s">
        <v>81</v>
      </c>
      <c r="H18" s="6" t="s">
        <v>94</v>
      </c>
      <c r="I18" s="6" t="s">
        <v>99</v>
      </c>
      <c r="J18" s="6">
        <v>41</v>
      </c>
      <c r="R18" s="2">
        <v>1000032563</v>
      </c>
      <c r="S18" s="2" t="s">
        <v>11</v>
      </c>
      <c r="T18" s="3">
        <v>38972</v>
      </c>
      <c r="U18" s="2" t="s">
        <v>20</v>
      </c>
      <c r="V18" s="4">
        <v>23933</v>
      </c>
      <c r="W18" s="2">
        <v>48</v>
      </c>
      <c r="X18" s="2" t="s">
        <v>25</v>
      </c>
      <c r="Y18" s="2">
        <v>4504</v>
      </c>
      <c r="Z18" s="2">
        <v>2</v>
      </c>
      <c r="AA18" s="2" t="s">
        <v>50</v>
      </c>
      <c r="AB18" s="2">
        <v>75.59</v>
      </c>
    </row>
    <row r="19" spans="4:28" x14ac:dyDescent="0.25">
      <c r="D19" s="26" t="s">
        <v>96</v>
      </c>
      <c r="G19" s="6" t="s">
        <v>81</v>
      </c>
      <c r="H19" s="6" t="s">
        <v>95</v>
      </c>
      <c r="I19" s="6" t="s">
        <v>99</v>
      </c>
      <c r="J19" s="6">
        <v>46</v>
      </c>
      <c r="R19" s="2">
        <v>1000032564</v>
      </c>
      <c r="S19" s="2" t="s">
        <v>16</v>
      </c>
      <c r="T19" s="3">
        <v>38972</v>
      </c>
      <c r="U19" s="2" t="s">
        <v>20</v>
      </c>
      <c r="V19" s="4">
        <v>17734</v>
      </c>
      <c r="W19" s="2">
        <v>65</v>
      </c>
      <c r="X19" s="2" t="s">
        <v>27</v>
      </c>
      <c r="Y19" s="2">
        <v>2176</v>
      </c>
      <c r="Z19" s="2">
        <v>4</v>
      </c>
      <c r="AA19" s="2" t="s">
        <v>51</v>
      </c>
      <c r="AB19" s="2">
        <v>83.87</v>
      </c>
    </row>
    <row r="20" spans="4:28" x14ac:dyDescent="0.25">
      <c r="G20" s="6" t="s">
        <v>82</v>
      </c>
      <c r="H20" s="6" t="s">
        <v>87</v>
      </c>
      <c r="I20" s="6" t="s">
        <v>97</v>
      </c>
      <c r="J20" s="6">
        <v>60</v>
      </c>
      <c r="R20" s="2">
        <v>1000032565</v>
      </c>
      <c r="S20" s="2" t="s">
        <v>15</v>
      </c>
      <c r="T20" s="3">
        <v>38972</v>
      </c>
      <c r="U20" s="2" t="s">
        <v>20</v>
      </c>
      <c r="V20" s="4">
        <v>18171</v>
      </c>
      <c r="W20" s="2">
        <v>63</v>
      </c>
      <c r="X20" s="2" t="s">
        <v>27</v>
      </c>
      <c r="Y20" s="2">
        <v>2750</v>
      </c>
      <c r="Z20" s="2">
        <v>2</v>
      </c>
      <c r="AA20" s="2" t="s">
        <v>52</v>
      </c>
      <c r="AB20" s="2">
        <v>92.28</v>
      </c>
    </row>
    <row r="21" spans="4:28" x14ac:dyDescent="0.25">
      <c r="G21" s="6" t="s">
        <v>82</v>
      </c>
      <c r="H21" s="6" t="s">
        <v>88</v>
      </c>
      <c r="I21" s="6" t="s">
        <v>97</v>
      </c>
      <c r="J21" s="6">
        <v>43</v>
      </c>
      <c r="R21" s="2">
        <v>1000032566</v>
      </c>
      <c r="S21" s="2" t="s">
        <v>17</v>
      </c>
      <c r="T21" s="3">
        <v>38972</v>
      </c>
      <c r="U21" s="2" t="s">
        <v>21</v>
      </c>
      <c r="V21" s="4">
        <v>17827</v>
      </c>
      <c r="W21" s="2">
        <v>64</v>
      </c>
      <c r="X21" s="2" t="s">
        <v>27</v>
      </c>
      <c r="Y21" s="2">
        <v>2137</v>
      </c>
      <c r="Z21" s="2">
        <v>2</v>
      </c>
      <c r="AA21" s="2" t="s">
        <v>53</v>
      </c>
      <c r="AB21" s="2">
        <v>249.46</v>
      </c>
    </row>
    <row r="22" spans="4:28" x14ac:dyDescent="0.25">
      <c r="G22" s="6" t="s">
        <v>82</v>
      </c>
      <c r="H22" s="6" t="s">
        <v>89</v>
      </c>
      <c r="I22" s="6" t="s">
        <v>97</v>
      </c>
      <c r="J22" s="6">
        <v>74</v>
      </c>
      <c r="R22" s="2">
        <v>1000032567</v>
      </c>
      <c r="S22" s="2" t="s">
        <v>9</v>
      </c>
      <c r="T22" s="3">
        <v>38972</v>
      </c>
      <c r="U22" s="2" t="s">
        <v>21</v>
      </c>
      <c r="V22" s="4">
        <v>26450</v>
      </c>
      <c r="W22" s="2">
        <v>41</v>
      </c>
      <c r="X22" s="2" t="s">
        <v>27</v>
      </c>
      <c r="Y22" s="2">
        <v>2577</v>
      </c>
      <c r="Z22" s="2">
        <v>6</v>
      </c>
      <c r="AA22" s="2" t="s">
        <v>54</v>
      </c>
      <c r="AB22" s="2">
        <v>251.45</v>
      </c>
    </row>
    <row r="23" spans="4:28" x14ac:dyDescent="0.25">
      <c r="G23" s="6" t="s">
        <v>82</v>
      </c>
      <c r="H23" s="6" t="s">
        <v>90</v>
      </c>
      <c r="I23" s="6" t="s">
        <v>97</v>
      </c>
      <c r="J23" s="6">
        <v>90</v>
      </c>
      <c r="R23" s="2">
        <v>1000032568</v>
      </c>
      <c r="S23" s="2" t="s">
        <v>11</v>
      </c>
      <c r="T23" s="3">
        <v>38972</v>
      </c>
      <c r="U23" s="2" t="s">
        <v>20</v>
      </c>
      <c r="V23" s="4">
        <v>32733</v>
      </c>
      <c r="W23" s="2">
        <v>24</v>
      </c>
      <c r="X23" s="2" t="s">
        <v>28</v>
      </c>
      <c r="Y23" s="2">
        <v>3995</v>
      </c>
      <c r="Z23" s="2">
        <v>1</v>
      </c>
      <c r="AA23" s="2" t="s">
        <v>55</v>
      </c>
      <c r="AB23" s="2">
        <v>32.49</v>
      </c>
    </row>
    <row r="24" spans="4:28" x14ac:dyDescent="0.25">
      <c r="G24" s="6" t="s">
        <v>82</v>
      </c>
      <c r="H24" s="6" t="s">
        <v>91</v>
      </c>
      <c r="I24" s="6" t="s">
        <v>98</v>
      </c>
      <c r="J24" s="6">
        <v>58</v>
      </c>
      <c r="R24" s="2">
        <v>1000032569</v>
      </c>
      <c r="S24" s="2" t="s">
        <v>16</v>
      </c>
      <c r="T24" s="3">
        <v>38972</v>
      </c>
      <c r="U24" s="2" t="s">
        <v>20</v>
      </c>
      <c r="V24" s="4">
        <v>18657</v>
      </c>
      <c r="W24" s="2">
        <v>62</v>
      </c>
      <c r="X24" s="2" t="s">
        <v>27</v>
      </c>
      <c r="Y24" s="2">
        <v>2154</v>
      </c>
      <c r="Z24" s="2">
        <v>1</v>
      </c>
      <c r="AA24" s="2" t="s">
        <v>56</v>
      </c>
      <c r="AB24" s="2">
        <v>79.36</v>
      </c>
    </row>
    <row r="25" spans="4:28" x14ac:dyDescent="0.25">
      <c r="G25" s="6" t="s">
        <v>82</v>
      </c>
      <c r="H25" s="6" t="s">
        <v>92</v>
      </c>
      <c r="I25" s="6" t="s">
        <v>98</v>
      </c>
      <c r="J25" s="6">
        <v>98</v>
      </c>
      <c r="R25" s="2">
        <v>1000032570</v>
      </c>
      <c r="S25" s="2" t="s">
        <v>10</v>
      </c>
      <c r="T25" s="3">
        <v>38972</v>
      </c>
      <c r="U25" s="2" t="s">
        <v>20</v>
      </c>
      <c r="V25" s="4">
        <v>22230</v>
      </c>
      <c r="W25" s="2">
        <v>52</v>
      </c>
      <c r="X25" s="2" t="s">
        <v>27</v>
      </c>
      <c r="Y25" s="2">
        <v>2749</v>
      </c>
      <c r="Z25" s="2">
        <v>6</v>
      </c>
      <c r="AA25" s="2" t="s">
        <v>57</v>
      </c>
      <c r="AB25" s="2">
        <v>567.38</v>
      </c>
    </row>
    <row r="26" spans="4:28" x14ac:dyDescent="0.25">
      <c r="G26" s="6" t="s">
        <v>82</v>
      </c>
      <c r="H26" s="6" t="s">
        <v>93</v>
      </c>
      <c r="I26" s="6" t="s">
        <v>98</v>
      </c>
      <c r="J26" s="6">
        <v>84</v>
      </c>
      <c r="R26" s="2">
        <v>1000032571</v>
      </c>
      <c r="S26" s="2" t="s">
        <v>15</v>
      </c>
      <c r="T26" s="3">
        <v>38972</v>
      </c>
      <c r="U26" s="2" t="s">
        <v>20</v>
      </c>
      <c r="V26" s="4">
        <v>19420</v>
      </c>
      <c r="W26" s="2">
        <v>60</v>
      </c>
      <c r="X26" s="2" t="s">
        <v>28</v>
      </c>
      <c r="Y26" s="2">
        <v>3351</v>
      </c>
      <c r="Z26" s="2">
        <v>16</v>
      </c>
      <c r="AA26" s="2" t="s">
        <v>58</v>
      </c>
      <c r="AB26" s="2">
        <v>1384.32</v>
      </c>
    </row>
    <row r="27" spans="4:28" x14ac:dyDescent="0.25">
      <c r="G27" s="6" t="s">
        <v>82</v>
      </c>
      <c r="H27" s="6" t="s">
        <v>94</v>
      </c>
      <c r="I27" s="6" t="s">
        <v>99</v>
      </c>
      <c r="J27" s="6">
        <v>68</v>
      </c>
      <c r="R27" s="2">
        <v>1000032572</v>
      </c>
      <c r="S27" s="2" t="s">
        <v>12</v>
      </c>
      <c r="T27" s="3">
        <v>38972</v>
      </c>
      <c r="U27" s="2" t="s">
        <v>20</v>
      </c>
      <c r="V27" s="4">
        <v>25842</v>
      </c>
      <c r="W27" s="2">
        <v>42</v>
      </c>
      <c r="X27" s="2" t="s">
        <v>27</v>
      </c>
      <c r="Y27" s="2">
        <v>2533</v>
      </c>
      <c r="Z27" s="2">
        <v>18</v>
      </c>
      <c r="AA27" s="2" t="s">
        <v>59</v>
      </c>
      <c r="AB27" s="2">
        <v>666.1</v>
      </c>
    </row>
    <row r="28" spans="4:28" x14ac:dyDescent="0.25">
      <c r="G28" s="6" t="s">
        <v>82</v>
      </c>
      <c r="H28" s="6" t="s">
        <v>95</v>
      </c>
      <c r="I28" s="6" t="s">
        <v>99</v>
      </c>
      <c r="J28" s="6">
        <v>65</v>
      </c>
      <c r="R28" s="2">
        <v>1000032573</v>
      </c>
      <c r="S28" s="2" t="s">
        <v>15</v>
      </c>
      <c r="T28" s="3">
        <v>38972</v>
      </c>
      <c r="U28" s="2" t="s">
        <v>20</v>
      </c>
      <c r="V28" s="4">
        <v>28688</v>
      </c>
      <c r="W28" s="2">
        <v>35</v>
      </c>
      <c r="X28" s="2" t="s">
        <v>27</v>
      </c>
      <c r="Y28" s="2">
        <v>2069</v>
      </c>
      <c r="Z28" s="2">
        <v>1</v>
      </c>
      <c r="AA28" s="2" t="s">
        <v>60</v>
      </c>
      <c r="AB28" s="2">
        <v>2.66</v>
      </c>
    </row>
    <row r="29" spans="4:28" x14ac:dyDescent="0.25">
      <c r="G29" s="6" t="s">
        <v>83</v>
      </c>
      <c r="H29" s="6" t="s">
        <v>87</v>
      </c>
      <c r="I29" s="6" t="s">
        <v>97</v>
      </c>
      <c r="J29" s="6">
        <v>51</v>
      </c>
      <c r="R29" s="2">
        <v>1000032574</v>
      </c>
      <c r="S29" s="2" t="s">
        <v>12</v>
      </c>
      <c r="T29" s="3">
        <v>38972</v>
      </c>
      <c r="U29" s="2" t="s">
        <v>20</v>
      </c>
      <c r="V29" s="4">
        <v>32232</v>
      </c>
      <c r="W29" s="2">
        <v>25</v>
      </c>
      <c r="X29" s="2" t="s">
        <v>27</v>
      </c>
      <c r="Y29" s="2">
        <v>2077</v>
      </c>
      <c r="Z29" s="2">
        <v>7</v>
      </c>
      <c r="AA29" s="2" t="s">
        <v>48</v>
      </c>
      <c r="AB29" s="2">
        <v>739.84</v>
      </c>
    </row>
    <row r="30" spans="4:28" x14ac:dyDescent="0.25">
      <c r="G30" s="6" t="s">
        <v>83</v>
      </c>
      <c r="H30" s="6" t="s">
        <v>88</v>
      </c>
      <c r="I30" s="6" t="s">
        <v>97</v>
      </c>
      <c r="J30" s="6">
        <v>76</v>
      </c>
      <c r="R30" s="2">
        <v>1000032575</v>
      </c>
      <c r="S30" s="2" t="s">
        <v>9</v>
      </c>
      <c r="T30" s="3">
        <v>38972</v>
      </c>
      <c r="U30" s="2" t="s">
        <v>21</v>
      </c>
      <c r="V30" s="4">
        <v>20229</v>
      </c>
      <c r="W30" s="2">
        <v>58</v>
      </c>
      <c r="X30" s="2" t="s">
        <v>27</v>
      </c>
      <c r="Y30" s="2">
        <v>2759</v>
      </c>
      <c r="Z30" s="2">
        <v>1</v>
      </c>
      <c r="AA30" s="2" t="s">
        <v>61</v>
      </c>
      <c r="AB30" s="2">
        <v>34.31</v>
      </c>
    </row>
    <row r="31" spans="4:28" x14ac:dyDescent="0.25">
      <c r="G31" s="6" t="s">
        <v>83</v>
      </c>
      <c r="H31" s="6" t="s">
        <v>89</v>
      </c>
      <c r="I31" s="6" t="s">
        <v>97</v>
      </c>
      <c r="J31" s="6">
        <v>87</v>
      </c>
      <c r="R31" s="2">
        <v>1000032576</v>
      </c>
      <c r="S31" s="2" t="s">
        <v>14</v>
      </c>
      <c r="T31" s="3">
        <v>38972</v>
      </c>
      <c r="U31" s="2" t="s">
        <v>20</v>
      </c>
      <c r="V31" s="4">
        <v>24455</v>
      </c>
      <c r="W31" s="2">
        <v>46</v>
      </c>
      <c r="X31" s="2" t="s">
        <v>25</v>
      </c>
      <c r="Y31" s="2">
        <v>4551</v>
      </c>
      <c r="Z31" s="2">
        <v>1</v>
      </c>
      <c r="AA31" s="2" t="s">
        <v>62</v>
      </c>
      <c r="AB31" s="2">
        <v>167.28</v>
      </c>
    </row>
    <row r="32" spans="4:28" x14ac:dyDescent="0.25">
      <c r="G32" s="6" t="s">
        <v>83</v>
      </c>
      <c r="H32" s="6" t="s">
        <v>90</v>
      </c>
      <c r="I32" s="6" t="s">
        <v>97</v>
      </c>
      <c r="J32" s="6">
        <v>45</v>
      </c>
      <c r="R32" s="2">
        <v>1000032577</v>
      </c>
      <c r="S32" s="2" t="s">
        <v>11</v>
      </c>
      <c r="T32" s="3">
        <v>38972</v>
      </c>
      <c r="U32" s="2" t="s">
        <v>20</v>
      </c>
      <c r="V32" s="4">
        <v>20785</v>
      </c>
      <c r="W32" s="2">
        <v>56</v>
      </c>
      <c r="X32" s="2" t="s">
        <v>28</v>
      </c>
      <c r="Y32" s="2">
        <v>3214</v>
      </c>
      <c r="Z32" s="2">
        <v>1</v>
      </c>
      <c r="AA32" s="2" t="s">
        <v>53</v>
      </c>
      <c r="AB32" s="2">
        <v>30.68</v>
      </c>
    </row>
    <row r="33" spans="7:28" x14ac:dyDescent="0.25">
      <c r="G33" s="6" t="s">
        <v>83</v>
      </c>
      <c r="H33" s="6" t="s">
        <v>91</v>
      </c>
      <c r="I33" s="6" t="s">
        <v>98</v>
      </c>
      <c r="J33" s="6">
        <v>80</v>
      </c>
      <c r="R33" s="2">
        <v>1000032578</v>
      </c>
      <c r="S33" s="2" t="s">
        <v>15</v>
      </c>
      <c r="T33" s="3">
        <v>38972</v>
      </c>
      <c r="U33" s="2" t="s">
        <v>21</v>
      </c>
      <c r="V33" s="4">
        <v>25326</v>
      </c>
      <c r="W33" s="2">
        <v>44</v>
      </c>
      <c r="X33" s="2" t="s">
        <v>25</v>
      </c>
      <c r="Y33" s="2">
        <v>4511</v>
      </c>
      <c r="Z33" s="2">
        <v>5</v>
      </c>
      <c r="AA33" s="2" t="s">
        <v>54</v>
      </c>
      <c r="AB33" s="2">
        <v>183.65</v>
      </c>
    </row>
    <row r="34" spans="7:28" x14ac:dyDescent="0.25">
      <c r="G34" s="6" t="s">
        <v>83</v>
      </c>
      <c r="H34" s="6" t="s">
        <v>92</v>
      </c>
      <c r="I34" s="6" t="s">
        <v>98</v>
      </c>
      <c r="J34" s="6">
        <v>50</v>
      </c>
      <c r="R34" s="2">
        <v>1000032579</v>
      </c>
      <c r="S34" s="2" t="s">
        <v>9</v>
      </c>
      <c r="T34" s="3">
        <v>38972</v>
      </c>
      <c r="U34" s="2" t="s">
        <v>20</v>
      </c>
      <c r="V34" s="4">
        <v>25079</v>
      </c>
      <c r="W34" s="2">
        <v>45</v>
      </c>
      <c r="X34" s="2" t="s">
        <v>26</v>
      </c>
      <c r="Y34" s="2">
        <v>6111</v>
      </c>
      <c r="Z34" s="2">
        <v>10</v>
      </c>
      <c r="AA34" s="2" t="s">
        <v>63</v>
      </c>
      <c r="AB34" s="2">
        <v>228.21</v>
      </c>
    </row>
    <row r="35" spans="7:28" x14ac:dyDescent="0.25">
      <c r="G35" s="6" t="s">
        <v>83</v>
      </c>
      <c r="H35" s="6" t="s">
        <v>93</v>
      </c>
      <c r="I35" s="6" t="s">
        <v>98</v>
      </c>
      <c r="J35" s="6">
        <v>77</v>
      </c>
      <c r="R35" s="2">
        <v>1000032580</v>
      </c>
      <c r="S35" s="2" t="s">
        <v>11</v>
      </c>
      <c r="T35" s="3">
        <v>38972</v>
      </c>
      <c r="U35" s="2" t="s">
        <v>20</v>
      </c>
      <c r="V35" s="4">
        <v>17935</v>
      </c>
      <c r="W35" s="2">
        <v>64</v>
      </c>
      <c r="X35" s="2" t="s">
        <v>30</v>
      </c>
      <c r="Y35" s="2">
        <v>5066</v>
      </c>
      <c r="Z35" s="2">
        <v>7</v>
      </c>
      <c r="AA35" s="2" t="s">
        <v>64</v>
      </c>
      <c r="AB35" s="2">
        <v>325.44</v>
      </c>
    </row>
    <row r="36" spans="7:28" x14ac:dyDescent="0.25">
      <c r="G36" s="6" t="s">
        <v>83</v>
      </c>
      <c r="H36" s="6" t="s">
        <v>94</v>
      </c>
      <c r="I36" s="6" t="s">
        <v>99</v>
      </c>
      <c r="J36" s="6">
        <v>62</v>
      </c>
      <c r="R36" s="2">
        <v>1000032581</v>
      </c>
      <c r="S36" s="2" t="s">
        <v>16</v>
      </c>
      <c r="T36" s="3">
        <v>38972</v>
      </c>
      <c r="U36" s="2" t="s">
        <v>20</v>
      </c>
      <c r="V36" s="4">
        <v>20967</v>
      </c>
      <c r="W36" s="2">
        <v>56</v>
      </c>
      <c r="X36" s="2" t="s">
        <v>25</v>
      </c>
      <c r="Y36" s="2">
        <v>4575</v>
      </c>
      <c r="Z36" s="2">
        <v>3</v>
      </c>
      <c r="AA36" s="2" t="s">
        <v>65</v>
      </c>
      <c r="AB36" s="2">
        <v>170</v>
      </c>
    </row>
    <row r="37" spans="7:28" x14ac:dyDescent="0.25">
      <c r="G37" s="6" t="s">
        <v>83</v>
      </c>
      <c r="H37" s="6" t="s">
        <v>95</v>
      </c>
      <c r="I37" s="6" t="s">
        <v>99</v>
      </c>
      <c r="J37" s="6">
        <v>68</v>
      </c>
      <c r="R37" s="2">
        <v>1000032582</v>
      </c>
      <c r="S37" s="2" t="s">
        <v>16</v>
      </c>
      <c r="T37" s="3">
        <v>38972</v>
      </c>
      <c r="U37" s="2" t="s">
        <v>20</v>
      </c>
      <c r="V37" s="4">
        <v>31046</v>
      </c>
      <c r="W37" s="2">
        <v>28</v>
      </c>
      <c r="X37" s="2" t="s">
        <v>26</v>
      </c>
      <c r="Y37" s="2">
        <v>6057</v>
      </c>
      <c r="Z37" s="2">
        <v>15</v>
      </c>
      <c r="AA37" s="2" t="s">
        <v>66</v>
      </c>
      <c r="AB37" s="2">
        <v>373.72</v>
      </c>
    </row>
    <row r="38" spans="7:28" x14ac:dyDescent="0.25">
      <c r="G38" s="6" t="s">
        <v>84</v>
      </c>
      <c r="H38" s="6" t="s">
        <v>87</v>
      </c>
      <c r="I38" s="6" t="s">
        <v>97</v>
      </c>
      <c r="J38" s="6">
        <v>71</v>
      </c>
      <c r="R38" s="2">
        <v>1000032583</v>
      </c>
      <c r="S38" s="2" t="s">
        <v>15</v>
      </c>
      <c r="T38" s="3">
        <v>38972</v>
      </c>
      <c r="U38" s="2" t="s">
        <v>20</v>
      </c>
      <c r="V38" s="4">
        <v>32001</v>
      </c>
      <c r="W38" s="2">
        <v>26</v>
      </c>
      <c r="X38" s="2" t="s">
        <v>27</v>
      </c>
      <c r="Y38" s="2">
        <v>2502</v>
      </c>
      <c r="Z38" s="2">
        <v>4</v>
      </c>
      <c r="AA38" s="2" t="s">
        <v>67</v>
      </c>
      <c r="AB38" s="2">
        <v>269.79000000000002</v>
      </c>
    </row>
    <row r="39" spans="7:28" x14ac:dyDescent="0.25">
      <c r="G39" s="6" t="s">
        <v>84</v>
      </c>
      <c r="H39" s="6" t="s">
        <v>88</v>
      </c>
      <c r="I39" s="6" t="s">
        <v>97</v>
      </c>
      <c r="J39" s="6">
        <v>47</v>
      </c>
      <c r="R39" s="2">
        <v>1000032584</v>
      </c>
      <c r="S39" s="2" t="s">
        <v>13</v>
      </c>
      <c r="T39" s="3">
        <v>38972</v>
      </c>
      <c r="U39" s="2" t="s">
        <v>20</v>
      </c>
      <c r="V39" s="4">
        <v>27928</v>
      </c>
      <c r="W39" s="2">
        <v>37</v>
      </c>
      <c r="X39" s="2" t="s">
        <v>25</v>
      </c>
      <c r="Y39" s="2">
        <v>4065</v>
      </c>
      <c r="Z39" s="2">
        <v>1</v>
      </c>
      <c r="AA39" s="2" t="s">
        <v>68</v>
      </c>
      <c r="AB39" s="2">
        <v>99.96</v>
      </c>
    </row>
    <row r="40" spans="7:28" x14ac:dyDescent="0.25">
      <c r="G40" s="6" t="s">
        <v>84</v>
      </c>
      <c r="H40" s="6" t="s">
        <v>89</v>
      </c>
      <c r="I40" s="6" t="s">
        <v>97</v>
      </c>
      <c r="J40" s="6">
        <v>94</v>
      </c>
      <c r="R40" s="2">
        <v>1000032585</v>
      </c>
      <c r="S40" s="2" t="s">
        <v>12</v>
      </c>
      <c r="T40" s="3">
        <v>38972</v>
      </c>
      <c r="U40" s="2" t="s">
        <v>20</v>
      </c>
      <c r="V40" s="4">
        <v>22647</v>
      </c>
      <c r="W40" s="2">
        <v>51</v>
      </c>
      <c r="X40" s="2" t="s">
        <v>31</v>
      </c>
      <c r="Y40" s="2">
        <v>850</v>
      </c>
      <c r="Z40" s="2">
        <v>3</v>
      </c>
      <c r="AA40" s="2" t="s">
        <v>69</v>
      </c>
      <c r="AB40" s="2">
        <v>153.75</v>
      </c>
    </row>
    <row r="41" spans="7:28" x14ac:dyDescent="0.25">
      <c r="G41" s="6" t="s">
        <v>84</v>
      </c>
      <c r="H41" s="6" t="s">
        <v>90</v>
      </c>
      <c r="I41" s="6" t="s">
        <v>97</v>
      </c>
      <c r="J41" s="6">
        <v>40</v>
      </c>
      <c r="R41" s="2">
        <v>1000032586</v>
      </c>
      <c r="S41" s="2" t="s">
        <v>12</v>
      </c>
      <c r="T41" s="3">
        <v>38972</v>
      </c>
      <c r="U41" s="2" t="s">
        <v>21</v>
      </c>
      <c r="V41" s="4">
        <v>31450</v>
      </c>
      <c r="W41" s="2">
        <v>27</v>
      </c>
      <c r="X41" s="2" t="s">
        <v>27</v>
      </c>
      <c r="Y41" s="2">
        <v>2680</v>
      </c>
      <c r="Z41" s="2">
        <v>1</v>
      </c>
      <c r="AA41" s="2" t="s">
        <v>70</v>
      </c>
      <c r="AB41" s="2">
        <v>57.46</v>
      </c>
    </row>
    <row r="42" spans="7:28" x14ac:dyDescent="0.25">
      <c r="G42" s="6" t="s">
        <v>84</v>
      </c>
      <c r="H42" s="6" t="s">
        <v>91</v>
      </c>
      <c r="I42" s="6" t="s">
        <v>98</v>
      </c>
      <c r="J42" s="6">
        <v>69</v>
      </c>
      <c r="R42" s="2">
        <v>1000032587</v>
      </c>
      <c r="S42" s="2" t="s">
        <v>15</v>
      </c>
      <c r="T42" s="3">
        <v>38972</v>
      </c>
      <c r="U42" s="2" t="s">
        <v>20</v>
      </c>
      <c r="V42" s="4">
        <v>20874</v>
      </c>
      <c r="W42" s="2">
        <v>56</v>
      </c>
      <c r="X42" s="2" t="s">
        <v>25</v>
      </c>
      <c r="Y42" s="2">
        <v>4300</v>
      </c>
      <c r="Z42" s="2">
        <v>1</v>
      </c>
      <c r="AA42" s="2" t="s">
        <v>71</v>
      </c>
      <c r="AB42" s="2">
        <v>10.130000000000001</v>
      </c>
    </row>
    <row r="43" spans="7:28" x14ac:dyDescent="0.25">
      <c r="G43" s="6" t="s">
        <v>84</v>
      </c>
      <c r="H43" s="6" t="s">
        <v>92</v>
      </c>
      <c r="I43" s="6" t="s">
        <v>98</v>
      </c>
      <c r="J43" s="6">
        <v>43</v>
      </c>
      <c r="R43" s="2">
        <v>1000032588</v>
      </c>
      <c r="S43" s="2" t="s">
        <v>13</v>
      </c>
      <c r="T43" s="3">
        <v>38972</v>
      </c>
      <c r="U43" s="2" t="s">
        <v>20</v>
      </c>
      <c r="V43" s="4">
        <v>32264</v>
      </c>
      <c r="W43" s="2">
        <v>25</v>
      </c>
      <c r="X43" s="2" t="s">
        <v>27</v>
      </c>
      <c r="Y43" s="2">
        <v>2099</v>
      </c>
      <c r="Z43" s="2">
        <v>4</v>
      </c>
      <c r="AA43" s="2" t="s">
        <v>72</v>
      </c>
      <c r="AB43" s="2">
        <v>124.23</v>
      </c>
    </row>
    <row r="44" spans="7:28" x14ac:dyDescent="0.25">
      <c r="G44" s="6" t="s">
        <v>84</v>
      </c>
      <c r="H44" s="6" t="s">
        <v>93</v>
      </c>
      <c r="I44" s="6" t="s">
        <v>98</v>
      </c>
      <c r="J44" s="6">
        <v>89</v>
      </c>
      <c r="R44" s="2">
        <v>1000032589</v>
      </c>
      <c r="S44" s="2" t="s">
        <v>12</v>
      </c>
      <c r="T44" s="3">
        <v>38972</v>
      </c>
      <c r="U44" s="2" t="s">
        <v>21</v>
      </c>
      <c r="V44" s="4">
        <v>31533</v>
      </c>
      <c r="W44" s="2">
        <v>27</v>
      </c>
      <c r="X44" s="2" t="s">
        <v>30</v>
      </c>
      <c r="Y44" s="2">
        <v>5118</v>
      </c>
      <c r="Z44" s="2">
        <v>3</v>
      </c>
      <c r="AA44" s="2" t="s">
        <v>73</v>
      </c>
      <c r="AB44" s="2">
        <v>89.72</v>
      </c>
    </row>
    <row r="45" spans="7:28" x14ac:dyDescent="0.25">
      <c r="G45" s="6" t="s">
        <v>84</v>
      </c>
      <c r="H45" s="6" t="s">
        <v>94</v>
      </c>
      <c r="I45" s="6" t="s">
        <v>99</v>
      </c>
      <c r="J45" s="6">
        <v>96</v>
      </c>
      <c r="R45" s="2">
        <v>1000032590</v>
      </c>
      <c r="S45" s="2" t="s">
        <v>12</v>
      </c>
      <c r="T45" s="3">
        <v>38972</v>
      </c>
      <c r="U45" s="2" t="s">
        <v>21</v>
      </c>
      <c r="V45" s="4">
        <v>33429</v>
      </c>
      <c r="W45" s="2">
        <v>22</v>
      </c>
      <c r="X45" s="2" t="s">
        <v>27</v>
      </c>
      <c r="Y45" s="2">
        <v>2650</v>
      </c>
      <c r="Z45" s="2">
        <v>1</v>
      </c>
      <c r="AA45" s="2" t="s">
        <v>74</v>
      </c>
      <c r="AB45" s="2">
        <v>8.49</v>
      </c>
    </row>
    <row r="46" spans="7:28" x14ac:dyDescent="0.25">
      <c r="G46" s="6" t="s">
        <v>84</v>
      </c>
      <c r="H46" s="6" t="s">
        <v>95</v>
      </c>
      <c r="I46" s="6" t="s">
        <v>99</v>
      </c>
      <c r="J46" s="6">
        <v>72</v>
      </c>
      <c r="R46" s="2">
        <v>1000032591</v>
      </c>
      <c r="S46" s="2" t="s">
        <v>16</v>
      </c>
      <c r="T46" s="3">
        <v>38972</v>
      </c>
      <c r="U46" s="2" t="s">
        <v>20</v>
      </c>
      <c r="V46" s="4">
        <v>30328</v>
      </c>
      <c r="W46" s="2">
        <v>30</v>
      </c>
      <c r="X46" s="2" t="s">
        <v>28</v>
      </c>
      <c r="Y46" s="2">
        <v>3136</v>
      </c>
      <c r="Z46" s="2">
        <v>6</v>
      </c>
      <c r="AA46" s="2" t="s">
        <v>75</v>
      </c>
      <c r="AB46" s="2">
        <v>213.41</v>
      </c>
    </row>
    <row r="47" spans="7:28" x14ac:dyDescent="0.25">
      <c r="G47" s="6" t="s">
        <v>85</v>
      </c>
      <c r="H47" s="6" t="s">
        <v>87</v>
      </c>
      <c r="I47" s="6" t="s">
        <v>97</v>
      </c>
      <c r="J47" s="6">
        <v>46</v>
      </c>
      <c r="R47" s="2">
        <v>1000032592</v>
      </c>
      <c r="S47" s="2" t="s">
        <v>14</v>
      </c>
      <c r="T47" s="3">
        <v>38972</v>
      </c>
      <c r="U47" s="2" t="s">
        <v>20</v>
      </c>
      <c r="V47" s="4">
        <v>25471</v>
      </c>
      <c r="W47" s="2">
        <v>44</v>
      </c>
      <c r="X47" s="2" t="s">
        <v>25</v>
      </c>
      <c r="Y47" s="2">
        <v>4519</v>
      </c>
      <c r="Z47" s="2">
        <v>1</v>
      </c>
      <c r="AA47" s="2" t="s">
        <v>76</v>
      </c>
      <c r="AB47" s="2">
        <v>120.32</v>
      </c>
    </row>
    <row r="48" spans="7:28" x14ac:dyDescent="0.25">
      <c r="G48" s="6" t="s">
        <v>85</v>
      </c>
      <c r="H48" s="6" t="s">
        <v>88</v>
      </c>
      <c r="I48" s="6" t="s">
        <v>97</v>
      </c>
      <c r="J48" s="6">
        <v>75</v>
      </c>
    </row>
    <row r="49" spans="5:10" x14ac:dyDescent="0.25">
      <c r="G49" s="6" t="s">
        <v>85</v>
      </c>
      <c r="H49" s="6" t="s">
        <v>89</v>
      </c>
      <c r="I49" s="6" t="s">
        <v>97</v>
      </c>
      <c r="J49" s="6">
        <v>83</v>
      </c>
    </row>
    <row r="50" spans="5:10" x14ac:dyDescent="0.25">
      <c r="G50" s="6" t="s">
        <v>85</v>
      </c>
      <c r="H50" s="6" t="s">
        <v>90</v>
      </c>
      <c r="I50" s="6" t="s">
        <v>97</v>
      </c>
      <c r="J50" s="6">
        <v>43</v>
      </c>
    </row>
    <row r="51" spans="5:10" x14ac:dyDescent="0.25">
      <c r="G51" s="6" t="s">
        <v>85</v>
      </c>
      <c r="H51" s="6" t="s">
        <v>91</v>
      </c>
      <c r="I51" s="6" t="s">
        <v>98</v>
      </c>
      <c r="J51" s="6">
        <v>46</v>
      </c>
    </row>
    <row r="52" spans="5:10" x14ac:dyDescent="0.25">
      <c r="G52" s="6" t="s">
        <v>85</v>
      </c>
      <c r="H52" s="6" t="s">
        <v>92</v>
      </c>
      <c r="I52" s="6" t="s">
        <v>98</v>
      </c>
      <c r="J52" s="6">
        <v>44</v>
      </c>
    </row>
    <row r="53" spans="5:10" x14ac:dyDescent="0.25">
      <c r="G53" s="6" t="s">
        <v>85</v>
      </c>
      <c r="H53" s="6" t="s">
        <v>93</v>
      </c>
      <c r="I53" s="6" t="s">
        <v>98</v>
      </c>
      <c r="J53" s="6">
        <v>95</v>
      </c>
    </row>
    <row r="54" spans="5:10" x14ac:dyDescent="0.25">
      <c r="G54" s="6" t="s">
        <v>85</v>
      </c>
      <c r="H54" s="6" t="s">
        <v>94</v>
      </c>
      <c r="I54" s="6" t="s">
        <v>99</v>
      </c>
      <c r="J54" s="6">
        <v>41</v>
      </c>
    </row>
    <row r="55" spans="5:10" x14ac:dyDescent="0.25">
      <c r="G55" s="33" t="s">
        <v>85</v>
      </c>
      <c r="H55" s="6" t="s">
        <v>87</v>
      </c>
      <c r="I55" s="6" t="s">
        <v>99</v>
      </c>
      <c r="J55" s="6">
        <v>60</v>
      </c>
    </row>
    <row r="59" spans="5:10" x14ac:dyDescent="0.25">
      <c r="E59" s="41" t="s">
        <v>274</v>
      </c>
      <c r="G59" s="12" t="s">
        <v>79</v>
      </c>
      <c r="H59" s="12" t="s">
        <v>86</v>
      </c>
      <c r="I59" s="12" t="s">
        <v>96</v>
      </c>
      <c r="J59" s="12" t="s">
        <v>100</v>
      </c>
    </row>
    <row r="60" spans="5:10" x14ac:dyDescent="0.25">
      <c r="G60" s="6" t="s">
        <v>80</v>
      </c>
      <c r="H60" s="6" t="s">
        <v>87</v>
      </c>
      <c r="I60" s="6" t="s">
        <v>97</v>
      </c>
      <c r="J60" s="6">
        <v>54</v>
      </c>
    </row>
    <row r="61" spans="5:10" x14ac:dyDescent="0.25">
      <c r="G61" s="6" t="s">
        <v>81</v>
      </c>
      <c r="H61" s="6" t="s">
        <v>88</v>
      </c>
      <c r="I61" s="6" t="s">
        <v>97</v>
      </c>
      <c r="J61" s="6">
        <v>45</v>
      </c>
    </row>
    <row r="62" spans="5:10" x14ac:dyDescent="0.25">
      <c r="G62" s="6" t="s">
        <v>82</v>
      </c>
      <c r="H62" s="6" t="s">
        <v>89</v>
      </c>
      <c r="I62" s="6" t="s">
        <v>97</v>
      </c>
      <c r="J62" s="6">
        <v>91</v>
      </c>
    </row>
    <row r="63" spans="5:10" x14ac:dyDescent="0.25">
      <c r="G63" s="6" t="s">
        <v>83</v>
      </c>
      <c r="H63" s="6" t="s">
        <v>90</v>
      </c>
      <c r="I63" s="6" t="s">
        <v>97</v>
      </c>
      <c r="J63" s="6">
        <v>55</v>
      </c>
    </row>
    <row r="64" spans="5:10" x14ac:dyDescent="0.25">
      <c r="G64" s="6" t="s">
        <v>84</v>
      </c>
      <c r="H64" s="6" t="s">
        <v>91</v>
      </c>
      <c r="I64" s="6" t="s">
        <v>98</v>
      </c>
      <c r="J64" s="6">
        <v>80</v>
      </c>
    </row>
    <row r="65" spans="7:10" x14ac:dyDescent="0.25">
      <c r="G65" s="6" t="s">
        <v>85</v>
      </c>
      <c r="H65" s="6" t="s">
        <v>92</v>
      </c>
      <c r="I65" s="6" t="s">
        <v>98</v>
      </c>
      <c r="J65" s="6">
        <v>42</v>
      </c>
    </row>
    <row r="66" spans="7:10" ht="14.4" x14ac:dyDescent="0.3">
      <c r="G66"/>
      <c r="H66" s="6" t="s">
        <v>93</v>
      </c>
      <c r="I66" s="6" t="s">
        <v>98</v>
      </c>
      <c r="J66" s="6">
        <v>42</v>
      </c>
    </row>
    <row r="67" spans="7:10" ht="14.4" x14ac:dyDescent="0.3">
      <c r="G67"/>
      <c r="H67" s="6" t="s">
        <v>94</v>
      </c>
      <c r="I67" s="6" t="s">
        <v>99</v>
      </c>
      <c r="J67" s="6">
        <v>30</v>
      </c>
    </row>
    <row r="68" spans="7:10" ht="14.4" x14ac:dyDescent="0.3">
      <c r="G68"/>
      <c r="H68" s="6" t="s">
        <v>95</v>
      </c>
      <c r="I68" s="6" t="s">
        <v>99</v>
      </c>
      <c r="J68" s="6">
        <v>45</v>
      </c>
    </row>
    <row r="69" spans="7:10" ht="14.4" x14ac:dyDescent="0.3">
      <c r="G69"/>
      <c r="H69" s="6" t="s">
        <v>87</v>
      </c>
      <c r="I69" s="6" t="s">
        <v>97</v>
      </c>
      <c r="J69" s="6">
        <v>33</v>
      </c>
    </row>
    <row r="70" spans="7:10" ht="14.4" x14ac:dyDescent="0.3">
      <c r="G70"/>
      <c r="H70" s="6" t="s">
        <v>88</v>
      </c>
      <c r="I70" s="6" t="s">
        <v>97</v>
      </c>
      <c r="J70" s="6">
        <v>67</v>
      </c>
    </row>
    <row r="71" spans="7:10" ht="14.4" x14ac:dyDescent="0.3">
      <c r="G71"/>
      <c r="H71" s="6" t="s">
        <v>89</v>
      </c>
      <c r="I71" s="6" t="s">
        <v>97</v>
      </c>
      <c r="J71" s="6">
        <v>75</v>
      </c>
    </row>
    <row r="72" spans="7:10" ht="14.4" x14ac:dyDescent="0.3">
      <c r="G72"/>
      <c r="H72" s="6" t="s">
        <v>90</v>
      </c>
      <c r="I72" s="6" t="s">
        <v>97</v>
      </c>
      <c r="J72" s="6">
        <v>56</v>
      </c>
    </row>
    <row r="73" spans="7:10" ht="14.4" x14ac:dyDescent="0.3">
      <c r="G73"/>
      <c r="H73" s="6" t="s">
        <v>91</v>
      </c>
      <c r="I73" s="6" t="s">
        <v>98</v>
      </c>
      <c r="J73" s="6">
        <v>98</v>
      </c>
    </row>
    <row r="74" spans="7:10" ht="14.4" x14ac:dyDescent="0.3">
      <c r="G74"/>
      <c r="H74" s="6" t="s">
        <v>92</v>
      </c>
      <c r="I74" s="6" t="s">
        <v>98</v>
      </c>
      <c r="J74" s="6">
        <v>92</v>
      </c>
    </row>
    <row r="75" spans="7:10" ht="14.4" x14ac:dyDescent="0.3">
      <c r="G75"/>
      <c r="H75" s="6" t="s">
        <v>93</v>
      </c>
      <c r="I75" s="6" t="s">
        <v>98</v>
      </c>
      <c r="J75" s="6">
        <v>69</v>
      </c>
    </row>
    <row r="76" spans="7:10" ht="14.4" x14ac:dyDescent="0.3">
      <c r="G76"/>
      <c r="H76" s="6" t="s">
        <v>94</v>
      </c>
      <c r="I76" s="6" t="s">
        <v>99</v>
      </c>
      <c r="J76" s="6">
        <v>41</v>
      </c>
    </row>
    <row r="77" spans="7:10" ht="14.4" x14ac:dyDescent="0.3">
      <c r="G77"/>
      <c r="H77" s="6" t="s">
        <v>95</v>
      </c>
      <c r="I77" s="6" t="s">
        <v>99</v>
      </c>
      <c r="J77" s="6">
        <v>46</v>
      </c>
    </row>
    <row r="78" spans="7:10" ht="14.4" x14ac:dyDescent="0.3">
      <c r="G78"/>
      <c r="H78" s="6" t="s">
        <v>87</v>
      </c>
      <c r="I78" s="6" t="s">
        <v>97</v>
      </c>
      <c r="J78" s="6">
        <v>60</v>
      </c>
    </row>
    <row r="79" spans="7:10" ht="14.4" x14ac:dyDescent="0.3">
      <c r="G79"/>
      <c r="H79" s="6" t="s">
        <v>88</v>
      </c>
      <c r="I79" s="6" t="s">
        <v>97</v>
      </c>
      <c r="J79" s="6">
        <v>43</v>
      </c>
    </row>
    <row r="80" spans="7:10" ht="14.4" x14ac:dyDescent="0.3">
      <c r="G80"/>
      <c r="H80" s="6" t="s">
        <v>89</v>
      </c>
      <c r="I80" s="6" t="s">
        <v>97</v>
      </c>
      <c r="J80" s="6">
        <v>74</v>
      </c>
    </row>
    <row r="81" spans="7:10" ht="14.4" x14ac:dyDescent="0.3">
      <c r="G81"/>
      <c r="H81" s="6" t="s">
        <v>90</v>
      </c>
      <c r="I81" s="6" t="s">
        <v>97</v>
      </c>
      <c r="J81" s="6">
        <v>90</v>
      </c>
    </row>
    <row r="82" spans="7:10" ht="14.4" x14ac:dyDescent="0.3">
      <c r="G82"/>
      <c r="H82" s="6" t="s">
        <v>91</v>
      </c>
      <c r="I82" s="6" t="s">
        <v>98</v>
      </c>
      <c r="J82" s="6">
        <v>58</v>
      </c>
    </row>
    <row r="83" spans="7:10" ht="14.4" x14ac:dyDescent="0.3">
      <c r="G83"/>
      <c r="H83" s="6" t="s">
        <v>92</v>
      </c>
      <c r="I83" s="6" t="s">
        <v>98</v>
      </c>
      <c r="J83" s="6">
        <v>98</v>
      </c>
    </row>
    <row r="84" spans="7:10" ht="14.4" x14ac:dyDescent="0.3">
      <c r="G84"/>
      <c r="H84" s="6" t="s">
        <v>93</v>
      </c>
      <c r="I84" s="6" t="s">
        <v>98</v>
      </c>
      <c r="J84" s="6">
        <v>84</v>
      </c>
    </row>
    <row r="85" spans="7:10" ht="14.4" x14ac:dyDescent="0.3">
      <c r="G85"/>
      <c r="H85" s="6" t="s">
        <v>94</v>
      </c>
      <c r="I85" s="6" t="s">
        <v>99</v>
      </c>
      <c r="J85" s="6">
        <v>68</v>
      </c>
    </row>
    <row r="86" spans="7:10" ht="14.4" x14ac:dyDescent="0.3">
      <c r="G86"/>
      <c r="H86" s="6" t="s">
        <v>95</v>
      </c>
      <c r="I86" s="6" t="s">
        <v>99</v>
      </c>
      <c r="J86" s="6">
        <v>65</v>
      </c>
    </row>
    <row r="87" spans="7:10" ht="14.4" x14ac:dyDescent="0.3">
      <c r="G87"/>
      <c r="H87" s="6" t="s">
        <v>87</v>
      </c>
      <c r="I87" s="6" t="s">
        <v>97</v>
      </c>
      <c r="J87" s="6">
        <v>51</v>
      </c>
    </row>
    <row r="88" spans="7:10" ht="14.4" x14ac:dyDescent="0.3">
      <c r="G88"/>
      <c r="H88" s="6" t="s">
        <v>88</v>
      </c>
      <c r="I88" s="6" t="s">
        <v>97</v>
      </c>
      <c r="J88" s="6">
        <v>76</v>
      </c>
    </row>
    <row r="89" spans="7:10" ht="14.4" x14ac:dyDescent="0.3">
      <c r="G89"/>
      <c r="H89" s="6" t="s">
        <v>89</v>
      </c>
      <c r="I89" s="6" t="s">
        <v>97</v>
      </c>
      <c r="J89" s="6">
        <v>87</v>
      </c>
    </row>
    <row r="90" spans="7:10" ht="14.4" x14ac:dyDescent="0.3">
      <c r="G90"/>
      <c r="H90" s="6" t="s">
        <v>90</v>
      </c>
      <c r="I90" s="6" t="s">
        <v>97</v>
      </c>
      <c r="J90" s="6">
        <v>45</v>
      </c>
    </row>
    <row r="91" spans="7:10" ht="14.4" x14ac:dyDescent="0.3">
      <c r="G91"/>
      <c r="H91" s="6" t="s">
        <v>91</v>
      </c>
      <c r="I91" s="6" t="s">
        <v>98</v>
      </c>
      <c r="J91" s="6">
        <v>80</v>
      </c>
    </row>
    <row r="92" spans="7:10" ht="14.4" x14ac:dyDescent="0.3">
      <c r="G92"/>
      <c r="H92" s="6" t="s">
        <v>92</v>
      </c>
      <c r="I92" s="6" t="s">
        <v>98</v>
      </c>
      <c r="J92" s="6">
        <v>50</v>
      </c>
    </row>
    <row r="93" spans="7:10" ht="14.4" x14ac:dyDescent="0.3">
      <c r="G93"/>
      <c r="H93" s="6" t="s">
        <v>93</v>
      </c>
      <c r="I93" s="6" t="s">
        <v>98</v>
      </c>
      <c r="J93" s="6">
        <v>77</v>
      </c>
    </row>
    <row r="94" spans="7:10" ht="14.4" x14ac:dyDescent="0.3">
      <c r="G94"/>
      <c r="H94" s="6" t="s">
        <v>94</v>
      </c>
      <c r="I94" s="6" t="s">
        <v>99</v>
      </c>
      <c r="J94" s="6">
        <v>62</v>
      </c>
    </row>
    <row r="95" spans="7:10" ht="14.4" x14ac:dyDescent="0.3">
      <c r="G95"/>
      <c r="H95" s="6" t="s">
        <v>95</v>
      </c>
      <c r="I95" s="6" t="s">
        <v>99</v>
      </c>
      <c r="J95" s="6">
        <v>68</v>
      </c>
    </row>
    <row r="96" spans="7:10" ht="14.4" x14ac:dyDescent="0.3">
      <c r="G96"/>
      <c r="H96" s="6" t="s">
        <v>87</v>
      </c>
      <c r="I96" s="6" t="s">
        <v>97</v>
      </c>
      <c r="J96" s="6">
        <v>71</v>
      </c>
    </row>
    <row r="97" spans="7:10" ht="14.4" x14ac:dyDescent="0.3">
      <c r="G97"/>
      <c r="H97" s="6" t="s">
        <v>88</v>
      </c>
      <c r="I97" s="6" t="s">
        <v>97</v>
      </c>
      <c r="J97" s="6">
        <v>47</v>
      </c>
    </row>
    <row r="98" spans="7:10" ht="14.4" x14ac:dyDescent="0.3">
      <c r="G98"/>
      <c r="H98" s="6" t="s">
        <v>89</v>
      </c>
      <c r="I98" s="6" t="s">
        <v>97</v>
      </c>
      <c r="J98" s="6">
        <v>94</v>
      </c>
    </row>
    <row r="99" spans="7:10" ht="14.4" x14ac:dyDescent="0.3">
      <c r="G99"/>
      <c r="H99" s="6" t="s">
        <v>90</v>
      </c>
      <c r="I99" s="6" t="s">
        <v>97</v>
      </c>
      <c r="J99" s="6">
        <v>40</v>
      </c>
    </row>
    <row r="100" spans="7:10" ht="14.4" x14ac:dyDescent="0.3">
      <c r="G100"/>
      <c r="H100" s="6" t="s">
        <v>91</v>
      </c>
      <c r="I100" s="6" t="s">
        <v>98</v>
      </c>
      <c r="J100" s="6">
        <v>69</v>
      </c>
    </row>
    <row r="101" spans="7:10" ht="14.4" x14ac:dyDescent="0.3">
      <c r="G101"/>
      <c r="H101" s="6" t="s">
        <v>92</v>
      </c>
      <c r="I101" s="6" t="s">
        <v>98</v>
      </c>
      <c r="J101" s="6">
        <v>43</v>
      </c>
    </row>
    <row r="102" spans="7:10" ht="14.4" x14ac:dyDescent="0.3">
      <c r="G102"/>
      <c r="H102" s="6" t="s">
        <v>93</v>
      </c>
      <c r="I102" s="6" t="s">
        <v>98</v>
      </c>
      <c r="J102" s="6">
        <v>89</v>
      </c>
    </row>
    <row r="103" spans="7:10" ht="14.4" x14ac:dyDescent="0.3">
      <c r="G103"/>
      <c r="H103" s="6" t="s">
        <v>94</v>
      </c>
      <c r="I103" s="6" t="s">
        <v>99</v>
      </c>
      <c r="J103" s="6">
        <v>96</v>
      </c>
    </row>
    <row r="104" spans="7:10" ht="14.4" x14ac:dyDescent="0.3">
      <c r="G104"/>
      <c r="H104" s="6" t="s">
        <v>95</v>
      </c>
      <c r="I104" s="6" t="s">
        <v>99</v>
      </c>
      <c r="J104" s="6">
        <v>72</v>
      </c>
    </row>
    <row r="105" spans="7:10" ht="14.4" x14ac:dyDescent="0.3">
      <c r="G105"/>
      <c r="H105" s="6" t="s">
        <v>87</v>
      </c>
      <c r="I105" s="6" t="s">
        <v>97</v>
      </c>
      <c r="J105" s="6">
        <v>46</v>
      </c>
    </row>
    <row r="106" spans="7:10" ht="14.4" x14ac:dyDescent="0.3">
      <c r="G106"/>
      <c r="H106" s="6" t="s">
        <v>88</v>
      </c>
      <c r="I106" s="6" t="s">
        <v>97</v>
      </c>
      <c r="J106" s="6">
        <v>75</v>
      </c>
    </row>
    <row r="107" spans="7:10" ht="14.4" x14ac:dyDescent="0.3">
      <c r="G107"/>
      <c r="H107" s="6" t="s">
        <v>89</v>
      </c>
      <c r="I107" s="6" t="s">
        <v>97</v>
      </c>
      <c r="J107" s="6">
        <v>83</v>
      </c>
    </row>
    <row r="108" spans="7:10" ht="14.4" x14ac:dyDescent="0.3">
      <c r="G108"/>
      <c r="H108" s="6" t="s">
        <v>90</v>
      </c>
      <c r="I108" s="6" t="s">
        <v>97</v>
      </c>
      <c r="J108" s="6">
        <v>43</v>
      </c>
    </row>
    <row r="109" spans="7:10" ht="14.4" x14ac:dyDescent="0.3">
      <c r="G109"/>
      <c r="H109" s="6" t="s">
        <v>91</v>
      </c>
      <c r="I109" s="6" t="s">
        <v>98</v>
      </c>
      <c r="J109" s="6">
        <v>46</v>
      </c>
    </row>
    <row r="110" spans="7:10" ht="14.4" x14ac:dyDescent="0.3">
      <c r="G110"/>
      <c r="H110" s="6" t="s">
        <v>92</v>
      </c>
      <c r="I110" s="6" t="s">
        <v>98</v>
      </c>
      <c r="J110" s="6">
        <v>44</v>
      </c>
    </row>
    <row r="111" spans="7:10" ht="14.4" x14ac:dyDescent="0.3">
      <c r="G111"/>
      <c r="H111" s="6" t="s">
        <v>93</v>
      </c>
      <c r="I111" s="6" t="s">
        <v>98</v>
      </c>
      <c r="J111" s="6">
        <v>95</v>
      </c>
    </row>
    <row r="112" spans="7:10" ht="14.4" x14ac:dyDescent="0.3">
      <c r="G112"/>
      <c r="H112" s="6" t="s">
        <v>94</v>
      </c>
      <c r="I112" s="6" t="s">
        <v>99</v>
      </c>
      <c r="J112" s="6">
        <v>41</v>
      </c>
    </row>
    <row r="113" spans="5:10" ht="14.4" x14ac:dyDescent="0.3">
      <c r="G113"/>
      <c r="H113" s="6" t="s">
        <v>95</v>
      </c>
      <c r="I113" s="6" t="s">
        <v>99</v>
      </c>
      <c r="J113" s="6">
        <v>60</v>
      </c>
    </row>
    <row r="118" spans="5:10" x14ac:dyDescent="0.25">
      <c r="G118" s="40"/>
      <c r="H118" s="40"/>
      <c r="I118" s="40"/>
      <c r="J118" s="40"/>
    </row>
    <row r="119" spans="5:10" x14ac:dyDescent="0.25">
      <c r="E119" s="41" t="s">
        <v>275</v>
      </c>
      <c r="G119" s="12" t="s">
        <v>79</v>
      </c>
      <c r="H119" s="12" t="s">
        <v>86</v>
      </c>
      <c r="I119" s="12" t="s">
        <v>96</v>
      </c>
      <c r="J119" s="12" t="s">
        <v>100</v>
      </c>
    </row>
    <row r="120" spans="5:10" x14ac:dyDescent="0.25">
      <c r="G120" s="6" t="s">
        <v>80</v>
      </c>
      <c r="H120" s="6" t="s">
        <v>87</v>
      </c>
      <c r="I120" s="6" t="s">
        <v>97</v>
      </c>
      <c r="J120" s="6">
        <v>54</v>
      </c>
    </row>
    <row r="121" spans="5:10" x14ac:dyDescent="0.25">
      <c r="G121" s="6" t="s">
        <v>80</v>
      </c>
      <c r="H121" s="6" t="s">
        <v>88</v>
      </c>
      <c r="I121" s="6" t="s">
        <v>97</v>
      </c>
      <c r="J121" s="6">
        <v>45</v>
      </c>
    </row>
    <row r="122" spans="5:10" x14ac:dyDescent="0.25">
      <c r="G122" s="6" t="s">
        <v>80</v>
      </c>
      <c r="H122" s="6" t="s">
        <v>89</v>
      </c>
      <c r="I122" s="6" t="s">
        <v>97</v>
      </c>
      <c r="J122" s="6">
        <v>91</v>
      </c>
    </row>
    <row r="123" spans="5:10" x14ac:dyDescent="0.25">
      <c r="G123" s="6" t="s">
        <v>80</v>
      </c>
      <c r="H123" s="6" t="s">
        <v>90</v>
      </c>
      <c r="I123" s="6" t="s">
        <v>97</v>
      </c>
      <c r="J123" s="6">
        <v>55</v>
      </c>
    </row>
    <row r="124" spans="5:10" x14ac:dyDescent="0.25">
      <c r="G124" s="6" t="s">
        <v>80</v>
      </c>
      <c r="H124" s="6" t="s">
        <v>91</v>
      </c>
      <c r="I124" s="6" t="s">
        <v>98</v>
      </c>
      <c r="J124" s="6">
        <v>80</v>
      </c>
    </row>
    <row r="125" spans="5:10" x14ac:dyDescent="0.25">
      <c r="G125" s="6" t="s">
        <v>80</v>
      </c>
      <c r="H125" s="6" t="s">
        <v>92</v>
      </c>
      <c r="I125" s="6" t="s">
        <v>98</v>
      </c>
      <c r="J125" s="6">
        <v>42</v>
      </c>
    </row>
    <row r="126" spans="5:10" x14ac:dyDescent="0.25">
      <c r="G126" s="6" t="s">
        <v>80</v>
      </c>
      <c r="H126" s="6" t="s">
        <v>93</v>
      </c>
      <c r="I126" s="6" t="s">
        <v>98</v>
      </c>
      <c r="J126" s="6">
        <v>42</v>
      </c>
    </row>
    <row r="127" spans="5:10" x14ac:dyDescent="0.25">
      <c r="G127" s="6" t="s">
        <v>80</v>
      </c>
      <c r="H127" s="6" t="s">
        <v>94</v>
      </c>
      <c r="I127" s="6" t="s">
        <v>99</v>
      </c>
      <c r="J127" s="6">
        <v>30</v>
      </c>
    </row>
    <row r="128" spans="5:10" x14ac:dyDescent="0.25">
      <c r="G128" s="6" t="s">
        <v>80</v>
      </c>
      <c r="H128" s="6" t="s">
        <v>95</v>
      </c>
      <c r="I128" s="6" t="s">
        <v>99</v>
      </c>
      <c r="J128" s="6">
        <v>45</v>
      </c>
    </row>
    <row r="129" spans="7:10" ht="14.4" x14ac:dyDescent="0.3">
      <c r="G129" s="6" t="s">
        <v>81</v>
      </c>
      <c r="H129"/>
      <c r="I129" s="6" t="s">
        <v>97</v>
      </c>
      <c r="J129" s="6">
        <v>33</v>
      </c>
    </row>
    <row r="130" spans="7:10" ht="14.4" x14ac:dyDescent="0.3">
      <c r="G130" s="6" t="s">
        <v>81</v>
      </c>
      <c r="H130"/>
      <c r="I130" s="6" t="s">
        <v>97</v>
      </c>
      <c r="J130" s="6">
        <v>67</v>
      </c>
    </row>
    <row r="131" spans="7:10" ht="14.4" x14ac:dyDescent="0.3">
      <c r="G131" s="6" t="s">
        <v>81</v>
      </c>
      <c r="H131"/>
      <c r="I131" s="6" t="s">
        <v>97</v>
      </c>
      <c r="J131" s="6">
        <v>75</v>
      </c>
    </row>
    <row r="132" spans="7:10" ht="14.4" x14ac:dyDescent="0.3">
      <c r="G132" s="6" t="s">
        <v>81</v>
      </c>
      <c r="H132"/>
      <c r="I132" s="6" t="s">
        <v>97</v>
      </c>
      <c r="J132" s="6">
        <v>56</v>
      </c>
    </row>
    <row r="133" spans="7:10" ht="14.4" x14ac:dyDescent="0.3">
      <c r="G133" s="6" t="s">
        <v>81</v>
      </c>
      <c r="H133"/>
      <c r="I133" s="6" t="s">
        <v>98</v>
      </c>
      <c r="J133" s="6">
        <v>98</v>
      </c>
    </row>
    <row r="134" spans="7:10" ht="14.4" x14ac:dyDescent="0.3">
      <c r="G134" s="6" t="s">
        <v>81</v>
      </c>
      <c r="H134"/>
      <c r="I134" s="6" t="s">
        <v>98</v>
      </c>
      <c r="J134" s="6">
        <v>92</v>
      </c>
    </row>
    <row r="135" spans="7:10" ht="14.4" x14ac:dyDescent="0.3">
      <c r="G135" s="6" t="s">
        <v>81</v>
      </c>
      <c r="H135"/>
      <c r="I135" s="6" t="s">
        <v>98</v>
      </c>
      <c r="J135" s="6">
        <v>69</v>
      </c>
    </row>
    <row r="136" spans="7:10" ht="14.4" x14ac:dyDescent="0.3">
      <c r="G136" s="6" t="s">
        <v>81</v>
      </c>
      <c r="H136"/>
      <c r="I136" s="6" t="s">
        <v>99</v>
      </c>
      <c r="J136" s="6">
        <v>41</v>
      </c>
    </row>
    <row r="137" spans="7:10" ht="14.4" x14ac:dyDescent="0.3">
      <c r="G137" s="6" t="s">
        <v>81</v>
      </c>
      <c r="H137"/>
      <c r="I137" s="6" t="s">
        <v>99</v>
      </c>
      <c r="J137" s="6">
        <v>46</v>
      </c>
    </row>
    <row r="138" spans="7:10" ht="14.4" x14ac:dyDescent="0.3">
      <c r="G138" s="6" t="s">
        <v>82</v>
      </c>
      <c r="H138"/>
      <c r="I138" s="6" t="s">
        <v>97</v>
      </c>
      <c r="J138" s="6">
        <v>60</v>
      </c>
    </row>
    <row r="139" spans="7:10" ht="14.4" x14ac:dyDescent="0.3">
      <c r="G139" s="6" t="s">
        <v>82</v>
      </c>
      <c r="H139"/>
      <c r="I139" s="6" t="s">
        <v>97</v>
      </c>
      <c r="J139" s="6">
        <v>43</v>
      </c>
    </row>
    <row r="140" spans="7:10" ht="14.4" x14ac:dyDescent="0.3">
      <c r="G140" s="6" t="s">
        <v>82</v>
      </c>
      <c r="H140"/>
      <c r="I140" s="6" t="s">
        <v>97</v>
      </c>
      <c r="J140" s="6">
        <v>74</v>
      </c>
    </row>
    <row r="141" spans="7:10" ht="14.4" x14ac:dyDescent="0.3">
      <c r="G141" s="6" t="s">
        <v>82</v>
      </c>
      <c r="H141"/>
      <c r="I141" s="6" t="s">
        <v>97</v>
      </c>
      <c r="J141" s="6">
        <v>90</v>
      </c>
    </row>
    <row r="142" spans="7:10" ht="14.4" x14ac:dyDescent="0.3">
      <c r="G142" s="6" t="s">
        <v>82</v>
      </c>
      <c r="H142"/>
      <c r="I142" s="6" t="s">
        <v>98</v>
      </c>
      <c r="J142" s="6">
        <v>58</v>
      </c>
    </row>
    <row r="143" spans="7:10" ht="14.4" x14ac:dyDescent="0.3">
      <c r="G143" s="6" t="s">
        <v>82</v>
      </c>
      <c r="H143"/>
      <c r="I143" s="6" t="s">
        <v>98</v>
      </c>
      <c r="J143" s="6">
        <v>98</v>
      </c>
    </row>
    <row r="144" spans="7:10" ht="14.4" x14ac:dyDescent="0.3">
      <c r="G144" s="6" t="s">
        <v>82</v>
      </c>
      <c r="H144"/>
      <c r="I144" s="6" t="s">
        <v>98</v>
      </c>
      <c r="J144" s="6">
        <v>84</v>
      </c>
    </row>
    <row r="145" spans="7:10" ht="14.4" x14ac:dyDescent="0.3">
      <c r="G145" s="6" t="s">
        <v>82</v>
      </c>
      <c r="H145"/>
      <c r="I145" s="6" t="s">
        <v>99</v>
      </c>
      <c r="J145" s="6">
        <v>68</v>
      </c>
    </row>
    <row r="146" spans="7:10" ht="14.4" x14ac:dyDescent="0.3">
      <c r="G146" s="6" t="s">
        <v>82</v>
      </c>
      <c r="H146"/>
      <c r="I146" s="6" t="s">
        <v>99</v>
      </c>
      <c r="J146" s="6">
        <v>65</v>
      </c>
    </row>
    <row r="147" spans="7:10" ht="14.4" x14ac:dyDescent="0.3">
      <c r="G147" s="6" t="s">
        <v>83</v>
      </c>
      <c r="H147"/>
      <c r="I147" s="6" t="s">
        <v>97</v>
      </c>
      <c r="J147" s="6">
        <v>51</v>
      </c>
    </row>
    <row r="148" spans="7:10" ht="14.4" x14ac:dyDescent="0.3">
      <c r="G148" s="6" t="s">
        <v>83</v>
      </c>
      <c r="H148"/>
      <c r="I148" s="6" t="s">
        <v>97</v>
      </c>
      <c r="J148" s="6">
        <v>76</v>
      </c>
    </row>
    <row r="149" spans="7:10" ht="14.4" x14ac:dyDescent="0.3">
      <c r="G149" s="6" t="s">
        <v>83</v>
      </c>
      <c r="H149"/>
      <c r="I149" s="6" t="s">
        <v>97</v>
      </c>
      <c r="J149" s="6">
        <v>87</v>
      </c>
    </row>
    <row r="150" spans="7:10" ht="14.4" x14ac:dyDescent="0.3">
      <c r="G150" s="6" t="s">
        <v>83</v>
      </c>
      <c r="H150"/>
      <c r="I150" s="6" t="s">
        <v>97</v>
      </c>
      <c r="J150" s="6">
        <v>45</v>
      </c>
    </row>
    <row r="151" spans="7:10" ht="14.4" x14ac:dyDescent="0.3">
      <c r="G151" s="6" t="s">
        <v>83</v>
      </c>
      <c r="H151"/>
      <c r="I151" s="6" t="s">
        <v>98</v>
      </c>
      <c r="J151" s="6">
        <v>80</v>
      </c>
    </row>
    <row r="152" spans="7:10" ht="14.4" x14ac:dyDescent="0.3">
      <c r="G152" s="6" t="s">
        <v>83</v>
      </c>
      <c r="H152"/>
      <c r="I152" s="6" t="s">
        <v>98</v>
      </c>
      <c r="J152" s="6">
        <v>50</v>
      </c>
    </row>
    <row r="153" spans="7:10" ht="14.4" x14ac:dyDescent="0.3">
      <c r="G153" s="6" t="s">
        <v>83</v>
      </c>
      <c r="H153"/>
      <c r="I153" s="6" t="s">
        <v>98</v>
      </c>
      <c r="J153" s="6">
        <v>77</v>
      </c>
    </row>
    <row r="154" spans="7:10" ht="14.4" x14ac:dyDescent="0.3">
      <c r="G154" s="6" t="s">
        <v>83</v>
      </c>
      <c r="H154"/>
      <c r="I154" s="6" t="s">
        <v>99</v>
      </c>
      <c r="J154" s="6">
        <v>62</v>
      </c>
    </row>
    <row r="155" spans="7:10" ht="14.4" x14ac:dyDescent="0.3">
      <c r="G155" s="6" t="s">
        <v>83</v>
      </c>
      <c r="H155"/>
      <c r="I155" s="6" t="s">
        <v>99</v>
      </c>
      <c r="J155" s="6">
        <v>68</v>
      </c>
    </row>
    <row r="156" spans="7:10" ht="14.4" x14ac:dyDescent="0.3">
      <c r="G156" s="6" t="s">
        <v>84</v>
      </c>
      <c r="H156"/>
      <c r="I156" s="6" t="s">
        <v>97</v>
      </c>
      <c r="J156" s="6">
        <v>71</v>
      </c>
    </row>
    <row r="157" spans="7:10" ht="14.4" x14ac:dyDescent="0.3">
      <c r="G157" s="6" t="s">
        <v>84</v>
      </c>
      <c r="H157"/>
      <c r="I157" s="6" t="s">
        <v>97</v>
      </c>
      <c r="J157" s="6">
        <v>47</v>
      </c>
    </row>
    <row r="158" spans="7:10" ht="14.4" x14ac:dyDescent="0.3">
      <c r="G158" s="6" t="s">
        <v>84</v>
      </c>
      <c r="H158"/>
      <c r="I158" s="6" t="s">
        <v>97</v>
      </c>
      <c r="J158" s="6">
        <v>94</v>
      </c>
    </row>
    <row r="159" spans="7:10" ht="14.4" x14ac:dyDescent="0.3">
      <c r="G159" s="6" t="s">
        <v>84</v>
      </c>
      <c r="H159"/>
      <c r="I159" s="6" t="s">
        <v>97</v>
      </c>
      <c r="J159" s="6">
        <v>40</v>
      </c>
    </row>
    <row r="160" spans="7:10" ht="14.4" x14ac:dyDescent="0.3">
      <c r="G160" s="6" t="s">
        <v>84</v>
      </c>
      <c r="H160"/>
      <c r="I160" s="6" t="s">
        <v>98</v>
      </c>
      <c r="J160" s="6">
        <v>69</v>
      </c>
    </row>
    <row r="161" spans="7:10" ht="14.4" x14ac:dyDescent="0.3">
      <c r="G161" s="6" t="s">
        <v>84</v>
      </c>
      <c r="H161"/>
      <c r="I161" s="6" t="s">
        <v>98</v>
      </c>
      <c r="J161" s="6">
        <v>43</v>
      </c>
    </row>
    <row r="162" spans="7:10" ht="14.4" x14ac:dyDescent="0.3">
      <c r="G162" s="6" t="s">
        <v>84</v>
      </c>
      <c r="H162"/>
      <c r="I162" s="6" t="s">
        <v>98</v>
      </c>
      <c r="J162" s="6">
        <v>89</v>
      </c>
    </row>
    <row r="163" spans="7:10" ht="14.4" x14ac:dyDescent="0.3">
      <c r="G163" s="6" t="s">
        <v>84</v>
      </c>
      <c r="H163"/>
      <c r="I163" s="6" t="s">
        <v>99</v>
      </c>
      <c r="J163" s="6">
        <v>96</v>
      </c>
    </row>
    <row r="164" spans="7:10" ht="14.4" x14ac:dyDescent="0.3">
      <c r="G164" s="6" t="s">
        <v>84</v>
      </c>
      <c r="H164"/>
      <c r="I164" s="6" t="s">
        <v>99</v>
      </c>
      <c r="J164" s="6">
        <v>72</v>
      </c>
    </row>
    <row r="165" spans="7:10" ht="14.4" x14ac:dyDescent="0.3">
      <c r="G165" s="6" t="s">
        <v>85</v>
      </c>
      <c r="H165"/>
      <c r="I165" s="6" t="s">
        <v>97</v>
      </c>
      <c r="J165" s="6">
        <v>46</v>
      </c>
    </row>
    <row r="166" spans="7:10" ht="14.4" x14ac:dyDescent="0.3">
      <c r="G166" s="6" t="s">
        <v>85</v>
      </c>
      <c r="H166"/>
      <c r="I166" s="6" t="s">
        <v>97</v>
      </c>
      <c r="J166" s="6">
        <v>75</v>
      </c>
    </row>
    <row r="167" spans="7:10" ht="14.4" x14ac:dyDescent="0.3">
      <c r="G167" s="6" t="s">
        <v>85</v>
      </c>
      <c r="H167"/>
      <c r="I167" s="6" t="s">
        <v>97</v>
      </c>
      <c r="J167" s="6">
        <v>83</v>
      </c>
    </row>
    <row r="168" spans="7:10" ht="14.4" x14ac:dyDescent="0.3">
      <c r="G168" s="6" t="s">
        <v>85</v>
      </c>
      <c r="H168"/>
      <c r="I168" s="6" t="s">
        <v>97</v>
      </c>
      <c r="J168" s="6">
        <v>43</v>
      </c>
    </row>
    <row r="169" spans="7:10" ht="14.4" x14ac:dyDescent="0.3">
      <c r="G169" s="6" t="s">
        <v>85</v>
      </c>
      <c r="H169"/>
      <c r="I169" s="6" t="s">
        <v>98</v>
      </c>
      <c r="J169" s="6">
        <v>46</v>
      </c>
    </row>
    <row r="170" spans="7:10" ht="14.4" x14ac:dyDescent="0.3">
      <c r="G170" s="6" t="s">
        <v>85</v>
      </c>
      <c r="H170"/>
      <c r="I170" s="6" t="s">
        <v>98</v>
      </c>
      <c r="J170" s="6">
        <v>44</v>
      </c>
    </row>
    <row r="171" spans="7:10" ht="14.4" x14ac:dyDescent="0.3">
      <c r="G171" s="6" t="s">
        <v>85</v>
      </c>
      <c r="H171"/>
      <c r="I171" s="6" t="s">
        <v>98</v>
      </c>
      <c r="J171" s="6">
        <v>95</v>
      </c>
    </row>
    <row r="172" spans="7:10" ht="14.4" x14ac:dyDescent="0.3">
      <c r="G172" s="6" t="s">
        <v>85</v>
      </c>
      <c r="H172"/>
      <c r="I172" s="6" t="s">
        <v>99</v>
      </c>
      <c r="J172" s="6">
        <v>41</v>
      </c>
    </row>
    <row r="173" spans="7:10" ht="14.4" x14ac:dyDescent="0.3">
      <c r="G173" s="33" t="s">
        <v>85</v>
      </c>
      <c r="H173"/>
      <c r="I173" s="6" t="s">
        <v>99</v>
      </c>
      <c r="J173" s="6">
        <v>60</v>
      </c>
    </row>
    <row r="177" spans="5:10" x14ac:dyDescent="0.25">
      <c r="G177" s="40"/>
      <c r="H177" s="40"/>
      <c r="I177" s="40"/>
      <c r="J177" s="40"/>
    </row>
    <row r="179" spans="5:10" x14ac:dyDescent="0.25">
      <c r="E179" s="41" t="s">
        <v>276</v>
      </c>
      <c r="G179" s="12" t="s">
        <v>79</v>
      </c>
      <c r="H179" s="12" t="s">
        <v>86</v>
      </c>
      <c r="I179" s="12" t="s">
        <v>96</v>
      </c>
      <c r="J179" s="12" t="s">
        <v>100</v>
      </c>
    </row>
    <row r="180" spans="5:10" x14ac:dyDescent="0.25">
      <c r="G180" s="6" t="s">
        <v>80</v>
      </c>
      <c r="H180" s="6" t="s">
        <v>87</v>
      </c>
      <c r="I180" s="6" t="s">
        <v>97</v>
      </c>
      <c r="J180" s="6">
        <v>54</v>
      </c>
    </row>
    <row r="181" spans="5:10" x14ac:dyDescent="0.25">
      <c r="G181" s="6" t="s">
        <v>80</v>
      </c>
      <c r="H181" s="6" t="s">
        <v>88</v>
      </c>
      <c r="I181" s="6" t="s">
        <v>98</v>
      </c>
      <c r="J181" s="6">
        <v>45</v>
      </c>
    </row>
    <row r="182" spans="5:10" x14ac:dyDescent="0.25">
      <c r="G182" s="6" t="s">
        <v>80</v>
      </c>
      <c r="H182" s="6" t="s">
        <v>89</v>
      </c>
      <c r="I182" s="6" t="s">
        <v>99</v>
      </c>
      <c r="J182" s="6">
        <v>91</v>
      </c>
    </row>
    <row r="183" spans="5:10" ht="14.4" x14ac:dyDescent="0.3">
      <c r="G183" s="6" t="s">
        <v>80</v>
      </c>
      <c r="H183" s="6" t="s">
        <v>90</v>
      </c>
      <c r="I183"/>
      <c r="J183" s="6">
        <v>55</v>
      </c>
    </row>
    <row r="184" spans="5:10" ht="14.4" x14ac:dyDescent="0.3">
      <c r="G184" s="6" t="s">
        <v>80</v>
      </c>
      <c r="H184" s="6" t="s">
        <v>91</v>
      </c>
      <c r="I184"/>
      <c r="J184" s="6">
        <v>80</v>
      </c>
    </row>
    <row r="185" spans="5:10" ht="14.4" x14ac:dyDescent="0.3">
      <c r="G185" s="6" t="s">
        <v>80</v>
      </c>
      <c r="H185" s="6" t="s">
        <v>92</v>
      </c>
      <c r="I185"/>
      <c r="J185" s="6">
        <v>42</v>
      </c>
    </row>
    <row r="186" spans="5:10" ht="14.4" x14ac:dyDescent="0.3">
      <c r="G186" s="6" t="s">
        <v>80</v>
      </c>
      <c r="H186" s="6" t="s">
        <v>93</v>
      </c>
      <c r="I186"/>
      <c r="J186" s="6">
        <v>42</v>
      </c>
    </row>
    <row r="187" spans="5:10" ht="14.4" x14ac:dyDescent="0.3">
      <c r="G187" s="6" t="s">
        <v>80</v>
      </c>
      <c r="H187" s="6" t="s">
        <v>94</v>
      </c>
      <c r="I187"/>
      <c r="J187" s="6">
        <v>30</v>
      </c>
    </row>
    <row r="188" spans="5:10" ht="14.4" x14ac:dyDescent="0.3">
      <c r="G188" s="6" t="s">
        <v>80</v>
      </c>
      <c r="H188" s="6" t="s">
        <v>95</v>
      </c>
      <c r="I188"/>
      <c r="J188" s="6">
        <v>45</v>
      </c>
    </row>
    <row r="189" spans="5:10" ht="14.4" x14ac:dyDescent="0.3">
      <c r="G189" s="6" t="s">
        <v>81</v>
      </c>
      <c r="H189" s="6" t="s">
        <v>87</v>
      </c>
      <c r="I189"/>
      <c r="J189" s="6">
        <v>33</v>
      </c>
    </row>
    <row r="190" spans="5:10" ht="14.4" x14ac:dyDescent="0.3">
      <c r="G190" s="6" t="s">
        <v>81</v>
      </c>
      <c r="H190" s="6" t="s">
        <v>88</v>
      </c>
      <c r="I190"/>
      <c r="J190" s="6">
        <v>67</v>
      </c>
    </row>
    <row r="191" spans="5:10" ht="14.4" x14ac:dyDescent="0.3">
      <c r="G191" s="6" t="s">
        <v>81</v>
      </c>
      <c r="H191" s="6" t="s">
        <v>89</v>
      </c>
      <c r="I191"/>
      <c r="J191" s="6">
        <v>75</v>
      </c>
    </row>
    <row r="192" spans="5:10" ht="14.4" x14ac:dyDescent="0.3">
      <c r="G192" s="6" t="s">
        <v>81</v>
      </c>
      <c r="H192" s="6" t="s">
        <v>90</v>
      </c>
      <c r="I192"/>
      <c r="J192" s="6">
        <v>56</v>
      </c>
    </row>
    <row r="193" spans="7:10" ht="14.4" x14ac:dyDescent="0.3">
      <c r="G193" s="6" t="s">
        <v>81</v>
      </c>
      <c r="H193" s="6" t="s">
        <v>91</v>
      </c>
      <c r="I193"/>
      <c r="J193" s="6">
        <v>98</v>
      </c>
    </row>
    <row r="194" spans="7:10" ht="14.4" x14ac:dyDescent="0.3">
      <c r="G194" s="6" t="s">
        <v>81</v>
      </c>
      <c r="H194" s="6" t="s">
        <v>92</v>
      </c>
      <c r="I194"/>
      <c r="J194" s="6">
        <v>92</v>
      </c>
    </row>
    <row r="195" spans="7:10" ht="14.4" x14ac:dyDescent="0.3">
      <c r="G195" s="6" t="s">
        <v>81</v>
      </c>
      <c r="H195" s="6" t="s">
        <v>93</v>
      </c>
      <c r="I195"/>
      <c r="J195" s="6">
        <v>69</v>
      </c>
    </row>
    <row r="196" spans="7:10" ht="14.4" x14ac:dyDescent="0.3">
      <c r="G196" s="6" t="s">
        <v>81</v>
      </c>
      <c r="H196" s="6" t="s">
        <v>94</v>
      </c>
      <c r="I196"/>
      <c r="J196" s="6">
        <v>41</v>
      </c>
    </row>
    <row r="197" spans="7:10" ht="14.4" x14ac:dyDescent="0.3">
      <c r="G197" s="6" t="s">
        <v>81</v>
      </c>
      <c r="H197" s="6" t="s">
        <v>95</v>
      </c>
      <c r="I197"/>
      <c r="J197" s="6">
        <v>46</v>
      </c>
    </row>
    <row r="198" spans="7:10" ht="14.4" x14ac:dyDescent="0.3">
      <c r="G198" s="6" t="s">
        <v>82</v>
      </c>
      <c r="H198" s="6" t="s">
        <v>87</v>
      </c>
      <c r="I198"/>
      <c r="J198" s="6">
        <v>60</v>
      </c>
    </row>
    <row r="199" spans="7:10" ht="14.4" x14ac:dyDescent="0.3">
      <c r="G199" s="6" t="s">
        <v>82</v>
      </c>
      <c r="H199" s="6" t="s">
        <v>88</v>
      </c>
      <c r="I199"/>
      <c r="J199" s="6">
        <v>43</v>
      </c>
    </row>
    <row r="200" spans="7:10" ht="14.4" x14ac:dyDescent="0.3">
      <c r="G200" s="6" t="s">
        <v>82</v>
      </c>
      <c r="H200" s="6" t="s">
        <v>89</v>
      </c>
      <c r="I200"/>
      <c r="J200" s="6">
        <v>74</v>
      </c>
    </row>
    <row r="201" spans="7:10" ht="14.4" x14ac:dyDescent="0.3">
      <c r="G201" s="6" t="s">
        <v>82</v>
      </c>
      <c r="H201" s="6" t="s">
        <v>90</v>
      </c>
      <c r="I201"/>
      <c r="J201" s="6">
        <v>90</v>
      </c>
    </row>
    <row r="202" spans="7:10" ht="14.4" x14ac:dyDescent="0.3">
      <c r="G202" s="6" t="s">
        <v>82</v>
      </c>
      <c r="H202" s="6" t="s">
        <v>91</v>
      </c>
      <c r="I202"/>
      <c r="J202" s="6">
        <v>58</v>
      </c>
    </row>
    <row r="203" spans="7:10" ht="14.4" x14ac:dyDescent="0.3">
      <c r="G203" s="6" t="s">
        <v>82</v>
      </c>
      <c r="H203" s="6" t="s">
        <v>92</v>
      </c>
      <c r="I203"/>
      <c r="J203" s="6">
        <v>98</v>
      </c>
    </row>
    <row r="204" spans="7:10" ht="14.4" x14ac:dyDescent="0.3">
      <c r="G204" s="6" t="s">
        <v>82</v>
      </c>
      <c r="H204" s="6" t="s">
        <v>93</v>
      </c>
      <c r="I204"/>
      <c r="J204" s="6">
        <v>84</v>
      </c>
    </row>
    <row r="205" spans="7:10" ht="14.4" x14ac:dyDescent="0.3">
      <c r="G205" s="6" t="s">
        <v>82</v>
      </c>
      <c r="H205" s="6" t="s">
        <v>94</v>
      </c>
      <c r="I205"/>
      <c r="J205" s="6">
        <v>68</v>
      </c>
    </row>
    <row r="206" spans="7:10" ht="14.4" x14ac:dyDescent="0.3">
      <c r="G206" s="6" t="s">
        <v>82</v>
      </c>
      <c r="H206" s="6" t="s">
        <v>95</v>
      </c>
      <c r="I206"/>
      <c r="J206" s="6">
        <v>65</v>
      </c>
    </row>
    <row r="207" spans="7:10" ht="14.4" x14ac:dyDescent="0.3">
      <c r="G207" s="6" t="s">
        <v>83</v>
      </c>
      <c r="H207" s="6" t="s">
        <v>87</v>
      </c>
      <c r="I207"/>
      <c r="J207" s="6">
        <v>51</v>
      </c>
    </row>
    <row r="208" spans="7:10" ht="14.4" x14ac:dyDescent="0.3">
      <c r="G208" s="6" t="s">
        <v>83</v>
      </c>
      <c r="H208" s="6" t="s">
        <v>88</v>
      </c>
      <c r="I208"/>
      <c r="J208" s="6">
        <v>76</v>
      </c>
    </row>
    <row r="209" spans="7:10" ht="14.4" x14ac:dyDescent="0.3">
      <c r="G209" s="6" t="s">
        <v>83</v>
      </c>
      <c r="H209" s="6" t="s">
        <v>89</v>
      </c>
      <c r="I209"/>
      <c r="J209" s="6">
        <v>87</v>
      </c>
    </row>
    <row r="210" spans="7:10" ht="14.4" x14ac:dyDescent="0.3">
      <c r="G210" s="6" t="s">
        <v>83</v>
      </c>
      <c r="H210" s="6" t="s">
        <v>90</v>
      </c>
      <c r="I210"/>
      <c r="J210" s="6">
        <v>45</v>
      </c>
    </row>
    <row r="211" spans="7:10" ht="14.4" x14ac:dyDescent="0.3">
      <c r="G211" s="6" t="s">
        <v>83</v>
      </c>
      <c r="H211" s="6" t="s">
        <v>91</v>
      </c>
      <c r="I211"/>
      <c r="J211" s="6">
        <v>80</v>
      </c>
    </row>
    <row r="212" spans="7:10" ht="14.4" x14ac:dyDescent="0.3">
      <c r="G212" s="6" t="s">
        <v>83</v>
      </c>
      <c r="H212" s="6" t="s">
        <v>92</v>
      </c>
      <c r="I212"/>
      <c r="J212" s="6">
        <v>50</v>
      </c>
    </row>
    <row r="213" spans="7:10" ht="14.4" x14ac:dyDescent="0.3">
      <c r="G213" s="6" t="s">
        <v>83</v>
      </c>
      <c r="H213" s="6" t="s">
        <v>93</v>
      </c>
      <c r="I213"/>
      <c r="J213" s="6">
        <v>77</v>
      </c>
    </row>
    <row r="214" spans="7:10" ht="14.4" x14ac:dyDescent="0.3">
      <c r="G214" s="6" t="s">
        <v>83</v>
      </c>
      <c r="H214" s="6" t="s">
        <v>94</v>
      </c>
      <c r="I214"/>
      <c r="J214" s="6">
        <v>62</v>
      </c>
    </row>
    <row r="215" spans="7:10" ht="14.4" x14ac:dyDescent="0.3">
      <c r="G215" s="6" t="s">
        <v>83</v>
      </c>
      <c r="H215" s="6" t="s">
        <v>95</v>
      </c>
      <c r="I215"/>
      <c r="J215" s="6">
        <v>68</v>
      </c>
    </row>
    <row r="216" spans="7:10" ht="14.4" x14ac:dyDescent="0.3">
      <c r="G216" s="6" t="s">
        <v>84</v>
      </c>
      <c r="H216" s="6" t="s">
        <v>87</v>
      </c>
      <c r="I216"/>
      <c r="J216" s="6">
        <v>71</v>
      </c>
    </row>
    <row r="217" spans="7:10" ht="14.4" x14ac:dyDescent="0.3">
      <c r="G217" s="6" t="s">
        <v>84</v>
      </c>
      <c r="H217" s="6" t="s">
        <v>88</v>
      </c>
      <c r="I217"/>
      <c r="J217" s="6">
        <v>47</v>
      </c>
    </row>
    <row r="218" spans="7:10" ht="14.4" x14ac:dyDescent="0.3">
      <c r="G218" s="6" t="s">
        <v>84</v>
      </c>
      <c r="H218" s="6" t="s">
        <v>89</v>
      </c>
      <c r="I218"/>
      <c r="J218" s="6">
        <v>94</v>
      </c>
    </row>
    <row r="219" spans="7:10" ht="14.4" x14ac:dyDescent="0.3">
      <c r="G219" s="6" t="s">
        <v>84</v>
      </c>
      <c r="H219" s="6" t="s">
        <v>90</v>
      </c>
      <c r="I219"/>
      <c r="J219" s="6">
        <v>40</v>
      </c>
    </row>
    <row r="220" spans="7:10" ht="14.4" x14ac:dyDescent="0.3">
      <c r="G220" s="6" t="s">
        <v>84</v>
      </c>
      <c r="H220" s="6" t="s">
        <v>91</v>
      </c>
      <c r="I220"/>
      <c r="J220" s="6">
        <v>69</v>
      </c>
    </row>
    <row r="221" spans="7:10" ht="14.4" x14ac:dyDescent="0.3">
      <c r="G221" s="6" t="s">
        <v>84</v>
      </c>
      <c r="H221" s="6" t="s">
        <v>92</v>
      </c>
      <c r="I221"/>
      <c r="J221" s="6">
        <v>43</v>
      </c>
    </row>
    <row r="222" spans="7:10" ht="14.4" x14ac:dyDescent="0.3">
      <c r="G222" s="6" t="s">
        <v>84</v>
      </c>
      <c r="H222" s="6" t="s">
        <v>93</v>
      </c>
      <c r="I222"/>
      <c r="J222" s="6">
        <v>89</v>
      </c>
    </row>
    <row r="223" spans="7:10" ht="14.4" x14ac:dyDescent="0.3">
      <c r="G223" s="6" t="s">
        <v>84</v>
      </c>
      <c r="H223" s="6" t="s">
        <v>94</v>
      </c>
      <c r="I223"/>
      <c r="J223" s="6">
        <v>96</v>
      </c>
    </row>
    <row r="224" spans="7:10" ht="14.4" x14ac:dyDescent="0.3">
      <c r="G224" s="6" t="s">
        <v>84</v>
      </c>
      <c r="H224" s="6" t="s">
        <v>95</v>
      </c>
      <c r="I224"/>
      <c r="J224" s="6">
        <v>72</v>
      </c>
    </row>
    <row r="225" spans="5:10" ht="14.4" x14ac:dyDescent="0.3">
      <c r="G225" s="6" t="s">
        <v>85</v>
      </c>
      <c r="H225" s="6" t="s">
        <v>87</v>
      </c>
      <c r="I225"/>
      <c r="J225" s="6">
        <v>46</v>
      </c>
    </row>
    <row r="226" spans="5:10" ht="14.4" x14ac:dyDescent="0.3">
      <c r="G226" s="6" t="s">
        <v>85</v>
      </c>
      <c r="H226" s="6" t="s">
        <v>88</v>
      </c>
      <c r="I226"/>
      <c r="J226" s="6">
        <v>75</v>
      </c>
    </row>
    <row r="227" spans="5:10" ht="14.4" x14ac:dyDescent="0.3">
      <c r="G227" s="6" t="s">
        <v>85</v>
      </c>
      <c r="H227" s="6" t="s">
        <v>89</v>
      </c>
      <c r="I227"/>
      <c r="J227" s="6">
        <v>83</v>
      </c>
    </row>
    <row r="228" spans="5:10" ht="14.4" x14ac:dyDescent="0.3">
      <c r="G228" s="6" t="s">
        <v>85</v>
      </c>
      <c r="H228" s="6" t="s">
        <v>90</v>
      </c>
      <c r="I228"/>
      <c r="J228" s="6">
        <v>43</v>
      </c>
    </row>
    <row r="229" spans="5:10" ht="14.4" x14ac:dyDescent="0.3">
      <c r="G229" s="6" t="s">
        <v>85</v>
      </c>
      <c r="H229" s="6" t="s">
        <v>91</v>
      </c>
      <c r="I229"/>
      <c r="J229" s="6">
        <v>46</v>
      </c>
    </row>
    <row r="230" spans="5:10" ht="14.4" x14ac:dyDescent="0.3">
      <c r="G230" s="6" t="s">
        <v>85</v>
      </c>
      <c r="H230" s="6" t="s">
        <v>92</v>
      </c>
      <c r="I230"/>
      <c r="J230" s="6">
        <v>44</v>
      </c>
    </row>
    <row r="231" spans="5:10" ht="14.4" x14ac:dyDescent="0.3">
      <c r="G231" s="6" t="s">
        <v>85</v>
      </c>
      <c r="H231" s="6" t="s">
        <v>93</v>
      </c>
      <c r="I231"/>
      <c r="J231" s="6">
        <v>95</v>
      </c>
    </row>
    <row r="232" spans="5:10" ht="14.4" x14ac:dyDescent="0.3">
      <c r="G232" s="6" t="s">
        <v>85</v>
      </c>
      <c r="H232" s="6" t="s">
        <v>94</v>
      </c>
      <c r="I232"/>
      <c r="J232" s="6">
        <v>41</v>
      </c>
    </row>
    <row r="233" spans="5:10" ht="14.4" x14ac:dyDescent="0.3">
      <c r="G233" s="33" t="s">
        <v>85</v>
      </c>
      <c r="H233" s="6" t="s">
        <v>95</v>
      </c>
      <c r="I233"/>
      <c r="J233" s="6">
        <v>60</v>
      </c>
    </row>
    <row r="236" spans="5:10" x14ac:dyDescent="0.25">
      <c r="G236" s="40"/>
      <c r="H236" s="40"/>
      <c r="I236" s="40"/>
      <c r="J236" s="40"/>
    </row>
    <row r="237" spans="5:10" x14ac:dyDescent="0.25">
      <c r="E237" s="41" t="s">
        <v>277</v>
      </c>
      <c r="G237" s="12" t="s">
        <v>79</v>
      </c>
      <c r="H237" s="12" t="s">
        <v>86</v>
      </c>
      <c r="I237" s="12" t="s">
        <v>96</v>
      </c>
      <c r="J237" s="12" t="s">
        <v>100</v>
      </c>
    </row>
    <row r="238" spans="5:10" x14ac:dyDescent="0.25">
      <c r="G238" s="6" t="s">
        <v>80</v>
      </c>
      <c r="H238" s="6" t="s">
        <v>87</v>
      </c>
      <c r="I238" s="6" t="s">
        <v>97</v>
      </c>
      <c r="J238" s="6">
        <v>54</v>
      </c>
    </row>
    <row r="239" spans="5:10" x14ac:dyDescent="0.25">
      <c r="G239" s="6" t="s">
        <v>81</v>
      </c>
      <c r="H239" s="6" t="s">
        <v>88</v>
      </c>
      <c r="I239" s="6" t="s">
        <v>97</v>
      </c>
      <c r="J239" s="6">
        <v>45</v>
      </c>
    </row>
    <row r="240" spans="5:10" x14ac:dyDescent="0.25">
      <c r="G240" s="6" t="s">
        <v>82</v>
      </c>
      <c r="H240" s="6" t="s">
        <v>89</v>
      </c>
      <c r="I240" s="6" t="s">
        <v>97</v>
      </c>
      <c r="J240" s="6">
        <v>91</v>
      </c>
    </row>
    <row r="241" spans="7:10" x14ac:dyDescent="0.25">
      <c r="G241" s="6" t="s">
        <v>83</v>
      </c>
      <c r="H241" s="6" t="s">
        <v>90</v>
      </c>
      <c r="I241" s="6" t="s">
        <v>97</v>
      </c>
      <c r="J241" s="6">
        <v>55</v>
      </c>
    </row>
    <row r="242" spans="7:10" x14ac:dyDescent="0.25">
      <c r="G242" s="6" t="s">
        <v>84</v>
      </c>
      <c r="H242" s="6" t="s">
        <v>91</v>
      </c>
      <c r="I242" s="6" t="s">
        <v>98</v>
      </c>
      <c r="J242" s="6">
        <v>80</v>
      </c>
    </row>
    <row r="243" spans="7:10" x14ac:dyDescent="0.25">
      <c r="G243" s="6" t="s">
        <v>85</v>
      </c>
      <c r="H243" s="6" t="s">
        <v>92</v>
      </c>
      <c r="I243" s="6" t="s">
        <v>98</v>
      </c>
      <c r="J243" s="6">
        <v>42</v>
      </c>
    </row>
    <row r="244" spans="7:10" ht="14.4" x14ac:dyDescent="0.3">
      <c r="G244"/>
      <c r="H244" s="6" t="s">
        <v>93</v>
      </c>
      <c r="I244" s="6" t="s">
        <v>98</v>
      </c>
      <c r="J244" s="6">
        <v>42</v>
      </c>
    </row>
    <row r="245" spans="7:10" ht="14.4" x14ac:dyDescent="0.3">
      <c r="G245"/>
      <c r="H245" s="6" t="s">
        <v>94</v>
      </c>
      <c r="I245" s="6" t="s">
        <v>99</v>
      </c>
      <c r="J245" s="6">
        <v>30</v>
      </c>
    </row>
    <row r="246" spans="7:10" ht="14.4" x14ac:dyDescent="0.3">
      <c r="G246"/>
      <c r="H246" s="6" t="s">
        <v>95</v>
      </c>
      <c r="I246" s="6" t="s">
        <v>99</v>
      </c>
      <c r="J246" s="6">
        <v>45</v>
      </c>
    </row>
    <row r="247" spans="7:10" ht="14.4" x14ac:dyDescent="0.3">
      <c r="G247"/>
      <c r="H247"/>
      <c r="I247" s="6" t="s">
        <v>97</v>
      </c>
      <c r="J247" s="6">
        <v>33</v>
      </c>
    </row>
    <row r="248" spans="7:10" ht="14.4" x14ac:dyDescent="0.3">
      <c r="G248"/>
      <c r="H248"/>
      <c r="I248" s="6" t="s">
        <v>97</v>
      </c>
      <c r="J248" s="6">
        <v>67</v>
      </c>
    </row>
    <row r="249" spans="7:10" ht="14.4" x14ac:dyDescent="0.3">
      <c r="G249"/>
      <c r="H249"/>
      <c r="I249" s="6" t="s">
        <v>97</v>
      </c>
      <c r="J249" s="6">
        <v>75</v>
      </c>
    </row>
    <row r="250" spans="7:10" ht="14.4" x14ac:dyDescent="0.3">
      <c r="G250"/>
      <c r="H250"/>
      <c r="I250" s="6" t="s">
        <v>97</v>
      </c>
      <c r="J250" s="6">
        <v>56</v>
      </c>
    </row>
    <row r="251" spans="7:10" ht="14.4" x14ac:dyDescent="0.3">
      <c r="G251"/>
      <c r="H251"/>
      <c r="I251" s="6" t="s">
        <v>98</v>
      </c>
      <c r="J251" s="6">
        <v>98</v>
      </c>
    </row>
    <row r="252" spans="7:10" ht="14.4" x14ac:dyDescent="0.3">
      <c r="G252"/>
      <c r="H252"/>
      <c r="I252" s="6" t="s">
        <v>98</v>
      </c>
      <c r="J252" s="6">
        <v>92</v>
      </c>
    </row>
    <row r="253" spans="7:10" ht="14.4" x14ac:dyDescent="0.3">
      <c r="G253"/>
      <c r="H253"/>
      <c r="I253" s="6" t="s">
        <v>98</v>
      </c>
      <c r="J253" s="6">
        <v>69</v>
      </c>
    </row>
    <row r="254" spans="7:10" ht="14.4" x14ac:dyDescent="0.3">
      <c r="G254"/>
      <c r="H254"/>
      <c r="I254" s="6" t="s">
        <v>99</v>
      </c>
      <c r="J254" s="6">
        <v>41</v>
      </c>
    </row>
    <row r="255" spans="7:10" ht="14.4" x14ac:dyDescent="0.3">
      <c r="G255"/>
      <c r="H255"/>
      <c r="I255" s="6" t="s">
        <v>99</v>
      </c>
      <c r="J255" s="6">
        <v>46</v>
      </c>
    </row>
    <row r="256" spans="7:10" ht="14.4" x14ac:dyDescent="0.3">
      <c r="G256"/>
      <c r="H256"/>
      <c r="I256" s="6" t="s">
        <v>97</v>
      </c>
      <c r="J256" s="6">
        <v>60</v>
      </c>
    </row>
    <row r="257" spans="7:10" ht="14.4" x14ac:dyDescent="0.3">
      <c r="G257"/>
      <c r="H257"/>
      <c r="I257" s="6" t="s">
        <v>97</v>
      </c>
      <c r="J257" s="6">
        <v>43</v>
      </c>
    </row>
    <row r="258" spans="7:10" ht="14.4" x14ac:dyDescent="0.3">
      <c r="G258"/>
      <c r="H258"/>
      <c r="I258" s="6" t="s">
        <v>97</v>
      </c>
      <c r="J258" s="6">
        <v>74</v>
      </c>
    </row>
    <row r="259" spans="7:10" ht="14.4" x14ac:dyDescent="0.3">
      <c r="G259"/>
      <c r="H259"/>
      <c r="I259" s="6" t="s">
        <v>97</v>
      </c>
      <c r="J259" s="6">
        <v>90</v>
      </c>
    </row>
    <row r="260" spans="7:10" ht="14.4" x14ac:dyDescent="0.3">
      <c r="G260"/>
      <c r="H260"/>
      <c r="I260" s="6" t="s">
        <v>98</v>
      </c>
      <c r="J260" s="6">
        <v>58</v>
      </c>
    </row>
    <row r="261" spans="7:10" ht="14.4" x14ac:dyDescent="0.3">
      <c r="G261"/>
      <c r="H261"/>
      <c r="I261" s="6" t="s">
        <v>98</v>
      </c>
      <c r="J261" s="6">
        <v>98</v>
      </c>
    </row>
    <row r="262" spans="7:10" ht="14.4" x14ac:dyDescent="0.3">
      <c r="G262"/>
      <c r="H262"/>
      <c r="I262" s="6" t="s">
        <v>98</v>
      </c>
      <c r="J262" s="6">
        <v>84</v>
      </c>
    </row>
    <row r="263" spans="7:10" ht="14.4" x14ac:dyDescent="0.3">
      <c r="G263"/>
      <c r="H263"/>
      <c r="I263" s="6" t="s">
        <v>99</v>
      </c>
      <c r="J263" s="6">
        <v>68</v>
      </c>
    </row>
    <row r="264" spans="7:10" ht="14.4" x14ac:dyDescent="0.3">
      <c r="G264"/>
      <c r="H264"/>
      <c r="I264" s="6" t="s">
        <v>99</v>
      </c>
      <c r="J264" s="6">
        <v>65</v>
      </c>
    </row>
    <row r="265" spans="7:10" ht="14.4" x14ac:dyDescent="0.3">
      <c r="G265"/>
      <c r="H265"/>
      <c r="I265" s="6" t="s">
        <v>97</v>
      </c>
      <c r="J265" s="6">
        <v>51</v>
      </c>
    </row>
    <row r="266" spans="7:10" ht="14.4" x14ac:dyDescent="0.3">
      <c r="G266"/>
      <c r="H266"/>
      <c r="I266" s="6" t="s">
        <v>97</v>
      </c>
      <c r="J266" s="6">
        <v>76</v>
      </c>
    </row>
    <row r="267" spans="7:10" ht="14.4" x14ac:dyDescent="0.3">
      <c r="G267"/>
      <c r="H267"/>
      <c r="I267" s="6" t="s">
        <v>97</v>
      </c>
      <c r="J267" s="6">
        <v>87</v>
      </c>
    </row>
    <row r="268" spans="7:10" ht="14.4" x14ac:dyDescent="0.3">
      <c r="G268"/>
      <c r="H268"/>
      <c r="I268" s="6" t="s">
        <v>97</v>
      </c>
      <c r="J268" s="6">
        <v>45</v>
      </c>
    </row>
    <row r="269" spans="7:10" ht="14.4" x14ac:dyDescent="0.3">
      <c r="G269"/>
      <c r="H269"/>
      <c r="I269" s="6" t="s">
        <v>98</v>
      </c>
      <c r="J269" s="6">
        <v>80</v>
      </c>
    </row>
    <row r="270" spans="7:10" ht="14.4" x14ac:dyDescent="0.3">
      <c r="G270"/>
      <c r="H270"/>
      <c r="I270" s="6" t="s">
        <v>98</v>
      </c>
      <c r="J270" s="6">
        <v>50</v>
      </c>
    </row>
    <row r="271" spans="7:10" ht="14.4" x14ac:dyDescent="0.3">
      <c r="G271"/>
      <c r="H271"/>
      <c r="I271" s="6" t="s">
        <v>98</v>
      </c>
      <c r="J271" s="6">
        <v>77</v>
      </c>
    </row>
    <row r="272" spans="7:10" ht="14.4" x14ac:dyDescent="0.3">
      <c r="G272"/>
      <c r="H272"/>
      <c r="I272" s="6" t="s">
        <v>99</v>
      </c>
      <c r="J272" s="6">
        <v>62</v>
      </c>
    </row>
    <row r="273" spans="7:10" ht="14.4" x14ac:dyDescent="0.3">
      <c r="G273"/>
      <c r="H273"/>
      <c r="I273" s="6" t="s">
        <v>99</v>
      </c>
      <c r="J273" s="6">
        <v>68</v>
      </c>
    </row>
    <row r="274" spans="7:10" ht="14.4" x14ac:dyDescent="0.3">
      <c r="G274"/>
      <c r="H274"/>
      <c r="I274" s="6" t="s">
        <v>97</v>
      </c>
      <c r="J274" s="6">
        <v>71</v>
      </c>
    </row>
    <row r="275" spans="7:10" ht="14.4" x14ac:dyDescent="0.3">
      <c r="G275"/>
      <c r="H275"/>
      <c r="I275" s="6" t="s">
        <v>97</v>
      </c>
      <c r="J275" s="6">
        <v>47</v>
      </c>
    </row>
    <row r="276" spans="7:10" ht="14.4" x14ac:dyDescent="0.3">
      <c r="G276"/>
      <c r="H276"/>
      <c r="I276" s="6" t="s">
        <v>97</v>
      </c>
      <c r="J276" s="6">
        <v>94</v>
      </c>
    </row>
    <row r="277" spans="7:10" ht="14.4" x14ac:dyDescent="0.3">
      <c r="G277"/>
      <c r="H277"/>
      <c r="I277" s="6" t="s">
        <v>97</v>
      </c>
      <c r="J277" s="6">
        <v>40</v>
      </c>
    </row>
    <row r="278" spans="7:10" ht="14.4" x14ac:dyDescent="0.3">
      <c r="G278"/>
      <c r="H278"/>
      <c r="I278" s="6" t="s">
        <v>98</v>
      </c>
      <c r="J278" s="6">
        <v>69</v>
      </c>
    </row>
    <row r="279" spans="7:10" ht="14.4" x14ac:dyDescent="0.3">
      <c r="G279"/>
      <c r="H279"/>
      <c r="I279" s="6" t="s">
        <v>98</v>
      </c>
      <c r="J279" s="6">
        <v>43</v>
      </c>
    </row>
    <row r="280" spans="7:10" ht="14.4" x14ac:dyDescent="0.3">
      <c r="G280"/>
      <c r="H280"/>
      <c r="I280" s="6" t="s">
        <v>98</v>
      </c>
      <c r="J280" s="6">
        <v>89</v>
      </c>
    </row>
    <row r="281" spans="7:10" ht="14.4" x14ac:dyDescent="0.3">
      <c r="G281"/>
      <c r="H281"/>
      <c r="I281" s="6" t="s">
        <v>99</v>
      </c>
      <c r="J281" s="6">
        <v>96</v>
      </c>
    </row>
    <row r="282" spans="7:10" ht="14.4" x14ac:dyDescent="0.3">
      <c r="G282"/>
      <c r="H282"/>
      <c r="I282" s="6" t="s">
        <v>99</v>
      </c>
      <c r="J282" s="6">
        <v>72</v>
      </c>
    </row>
    <row r="283" spans="7:10" ht="14.4" x14ac:dyDescent="0.3">
      <c r="G283"/>
      <c r="H283"/>
      <c r="I283" s="6" t="s">
        <v>97</v>
      </c>
      <c r="J283" s="6">
        <v>46</v>
      </c>
    </row>
    <row r="284" spans="7:10" ht="14.4" x14ac:dyDescent="0.3">
      <c r="G284"/>
      <c r="H284"/>
      <c r="I284" s="6" t="s">
        <v>97</v>
      </c>
      <c r="J284" s="6">
        <v>75</v>
      </c>
    </row>
    <row r="285" spans="7:10" ht="14.4" x14ac:dyDescent="0.3">
      <c r="G285"/>
      <c r="H285"/>
      <c r="I285" s="6" t="s">
        <v>97</v>
      </c>
      <c r="J285" s="6">
        <v>83</v>
      </c>
    </row>
    <row r="286" spans="7:10" ht="14.4" x14ac:dyDescent="0.3">
      <c r="G286"/>
      <c r="H286"/>
      <c r="I286" s="6" t="s">
        <v>97</v>
      </c>
      <c r="J286" s="6">
        <v>43</v>
      </c>
    </row>
    <row r="287" spans="7:10" ht="14.4" x14ac:dyDescent="0.3">
      <c r="G287"/>
      <c r="H287"/>
      <c r="I287" s="6" t="s">
        <v>98</v>
      </c>
      <c r="J287" s="6">
        <v>46</v>
      </c>
    </row>
    <row r="288" spans="7:10" ht="14.4" x14ac:dyDescent="0.3">
      <c r="G288"/>
      <c r="H288"/>
      <c r="I288" s="6" t="s">
        <v>98</v>
      </c>
      <c r="J288" s="6">
        <v>44</v>
      </c>
    </row>
    <row r="289" spans="5:10" ht="14.4" x14ac:dyDescent="0.3">
      <c r="G289"/>
      <c r="H289"/>
      <c r="I289" s="6" t="s">
        <v>98</v>
      </c>
      <c r="J289" s="6">
        <v>95</v>
      </c>
    </row>
    <row r="290" spans="5:10" ht="14.4" x14ac:dyDescent="0.3">
      <c r="G290"/>
      <c r="H290"/>
      <c r="I290" s="6" t="s">
        <v>99</v>
      </c>
      <c r="J290" s="6">
        <v>41</v>
      </c>
    </row>
    <row r="291" spans="5:10" ht="14.4" x14ac:dyDescent="0.3">
      <c r="G291"/>
      <c r="H291"/>
      <c r="I291" s="6" t="s">
        <v>99</v>
      </c>
      <c r="J291" s="6">
        <v>60</v>
      </c>
    </row>
    <row r="294" spans="5:10" x14ac:dyDescent="0.25">
      <c r="G294" s="40"/>
      <c r="H294" s="40"/>
      <c r="I294" s="40"/>
      <c r="J294" s="40"/>
    </row>
    <row r="295" spans="5:10" x14ac:dyDescent="0.25">
      <c r="E295" s="41" t="s">
        <v>285</v>
      </c>
      <c r="G295" s="12" t="s">
        <v>79</v>
      </c>
      <c r="H295" s="12" t="s">
        <v>86</v>
      </c>
      <c r="I295" s="12" t="s">
        <v>96</v>
      </c>
      <c r="J295" s="12" t="s">
        <v>100</v>
      </c>
    </row>
    <row r="296" spans="5:10" x14ac:dyDescent="0.25">
      <c r="G296" s="6" t="s">
        <v>80</v>
      </c>
      <c r="H296" s="6" t="s">
        <v>87</v>
      </c>
      <c r="I296" s="6" t="s">
        <v>97</v>
      </c>
      <c r="J296" s="6">
        <v>54</v>
      </c>
    </row>
    <row r="297" spans="5:10" x14ac:dyDescent="0.25">
      <c r="G297" s="6" t="s">
        <v>80</v>
      </c>
      <c r="H297" s="6" t="s">
        <v>88</v>
      </c>
      <c r="I297" s="6" t="s">
        <v>97</v>
      </c>
      <c r="J297" s="6">
        <v>45</v>
      </c>
    </row>
    <row r="298" spans="5:10" x14ac:dyDescent="0.25">
      <c r="G298" s="6" t="s">
        <v>80</v>
      </c>
      <c r="H298" s="6" t="s">
        <v>89</v>
      </c>
      <c r="I298" s="6" t="s">
        <v>97</v>
      </c>
      <c r="J298" s="6">
        <v>91</v>
      </c>
    </row>
    <row r="299" spans="5:10" x14ac:dyDescent="0.25">
      <c r="G299" s="6" t="s">
        <v>80</v>
      </c>
      <c r="H299" s="6" t="s">
        <v>90</v>
      </c>
      <c r="I299" s="6" t="s">
        <v>97</v>
      </c>
      <c r="J299" s="6">
        <v>55</v>
      </c>
    </row>
    <row r="300" spans="5:10" x14ac:dyDescent="0.25">
      <c r="G300" s="6" t="s">
        <v>80</v>
      </c>
      <c r="H300" s="6" t="s">
        <v>91</v>
      </c>
      <c r="I300" s="6" t="s">
        <v>98</v>
      </c>
      <c r="J300" s="6">
        <v>80</v>
      </c>
    </row>
    <row r="301" spans="5:10" x14ac:dyDescent="0.25">
      <c r="G301" s="6" t="s">
        <v>80</v>
      </c>
      <c r="H301" s="6" t="s">
        <v>92</v>
      </c>
      <c r="I301" s="6" t="s">
        <v>98</v>
      </c>
      <c r="J301" s="6">
        <v>42</v>
      </c>
    </row>
    <row r="302" spans="5:10" x14ac:dyDescent="0.25">
      <c r="G302" s="6" t="s">
        <v>80</v>
      </c>
      <c r="H302" s="6" t="s">
        <v>93</v>
      </c>
      <c r="I302" s="6" t="s">
        <v>98</v>
      </c>
      <c r="J302" s="6">
        <v>42</v>
      </c>
    </row>
    <row r="303" spans="5:10" x14ac:dyDescent="0.25">
      <c r="G303" s="6" t="s">
        <v>80</v>
      </c>
      <c r="H303" s="6" t="s">
        <v>94</v>
      </c>
      <c r="I303" s="6" t="s">
        <v>99</v>
      </c>
      <c r="J303" s="6">
        <v>30</v>
      </c>
    </row>
    <row r="304" spans="5:10" x14ac:dyDescent="0.25">
      <c r="G304" s="6" t="s">
        <v>80</v>
      </c>
      <c r="H304" s="6" t="s">
        <v>95</v>
      </c>
      <c r="I304" s="6" t="s">
        <v>99</v>
      </c>
      <c r="J304" s="6">
        <v>45</v>
      </c>
    </row>
    <row r="305" spans="7:10" x14ac:dyDescent="0.25">
      <c r="G305" s="6" t="s">
        <v>81</v>
      </c>
      <c r="H305" s="6" t="s">
        <v>87</v>
      </c>
      <c r="I305" s="6" t="s">
        <v>97</v>
      </c>
      <c r="J305" s="6">
        <v>33</v>
      </c>
    </row>
    <row r="306" spans="7:10" x14ac:dyDescent="0.25">
      <c r="G306" s="6" t="s">
        <v>81</v>
      </c>
      <c r="H306" s="6" t="s">
        <v>88</v>
      </c>
      <c r="I306" s="6" t="s">
        <v>97</v>
      </c>
      <c r="J306" s="6">
        <v>67</v>
      </c>
    </row>
    <row r="307" spans="7:10" x14ac:dyDescent="0.25">
      <c r="G307" s="6" t="s">
        <v>81</v>
      </c>
      <c r="H307" s="6" t="s">
        <v>89</v>
      </c>
      <c r="I307" s="6" t="s">
        <v>97</v>
      </c>
      <c r="J307" s="6">
        <v>75</v>
      </c>
    </row>
    <row r="308" spans="7:10" x14ac:dyDescent="0.25">
      <c r="G308" s="6" t="s">
        <v>81</v>
      </c>
      <c r="H308" s="6" t="s">
        <v>90</v>
      </c>
      <c r="I308" s="6" t="s">
        <v>97</v>
      </c>
      <c r="J308" s="6">
        <v>56</v>
      </c>
    </row>
    <row r="309" spans="7:10" x14ac:dyDescent="0.25">
      <c r="G309" s="6" t="s">
        <v>81</v>
      </c>
      <c r="H309" s="6" t="s">
        <v>91</v>
      </c>
      <c r="I309" s="6" t="s">
        <v>98</v>
      </c>
      <c r="J309" s="6">
        <v>98</v>
      </c>
    </row>
    <row r="310" spans="7:10" x14ac:dyDescent="0.25">
      <c r="G310" s="6" t="s">
        <v>81</v>
      </c>
      <c r="H310" s="6" t="s">
        <v>92</v>
      </c>
      <c r="I310" s="6" t="s">
        <v>98</v>
      </c>
      <c r="J310" s="6">
        <v>92</v>
      </c>
    </row>
    <row r="311" spans="7:10" x14ac:dyDescent="0.25">
      <c r="G311" s="6" t="s">
        <v>81</v>
      </c>
      <c r="H311" s="6" t="s">
        <v>93</v>
      </c>
      <c r="I311" s="6" t="s">
        <v>98</v>
      </c>
      <c r="J311" s="6">
        <v>69</v>
      </c>
    </row>
    <row r="312" spans="7:10" x14ac:dyDescent="0.25">
      <c r="G312" s="6" t="s">
        <v>81</v>
      </c>
      <c r="H312" s="6" t="s">
        <v>94</v>
      </c>
      <c r="I312" s="6" t="s">
        <v>99</v>
      </c>
      <c r="J312" s="6">
        <v>41</v>
      </c>
    </row>
    <row r="313" spans="7:10" x14ac:dyDescent="0.25">
      <c r="G313" s="6" t="s">
        <v>81</v>
      </c>
      <c r="H313" s="6" t="s">
        <v>95</v>
      </c>
      <c r="I313" s="6" t="s">
        <v>99</v>
      </c>
      <c r="J313" s="6">
        <v>46</v>
      </c>
    </row>
    <row r="314" spans="7:10" x14ac:dyDescent="0.25">
      <c r="G314" s="6" t="s">
        <v>82</v>
      </c>
      <c r="H314" s="6" t="s">
        <v>87</v>
      </c>
      <c r="I314" s="6" t="s">
        <v>97</v>
      </c>
      <c r="J314" s="6">
        <v>60</v>
      </c>
    </row>
    <row r="315" spans="7:10" x14ac:dyDescent="0.25">
      <c r="G315" s="6" t="s">
        <v>82</v>
      </c>
      <c r="H315" s="6" t="s">
        <v>88</v>
      </c>
      <c r="I315" s="6" t="s">
        <v>97</v>
      </c>
      <c r="J315" s="6">
        <v>43</v>
      </c>
    </row>
    <row r="316" spans="7:10" x14ac:dyDescent="0.25">
      <c r="G316" s="6" t="s">
        <v>82</v>
      </c>
      <c r="H316" s="6" t="s">
        <v>89</v>
      </c>
      <c r="I316" s="6" t="s">
        <v>97</v>
      </c>
      <c r="J316" s="6">
        <v>74</v>
      </c>
    </row>
    <row r="317" spans="7:10" x14ac:dyDescent="0.25">
      <c r="G317" s="6" t="s">
        <v>82</v>
      </c>
      <c r="H317" s="6" t="s">
        <v>90</v>
      </c>
      <c r="I317" s="6" t="s">
        <v>97</v>
      </c>
      <c r="J317" s="6">
        <v>90</v>
      </c>
    </row>
    <row r="318" spans="7:10" x14ac:dyDescent="0.25">
      <c r="G318" s="6" t="s">
        <v>82</v>
      </c>
      <c r="H318" s="6" t="s">
        <v>91</v>
      </c>
      <c r="I318" s="6" t="s">
        <v>98</v>
      </c>
      <c r="J318" s="6">
        <v>58</v>
      </c>
    </row>
    <row r="319" spans="7:10" x14ac:dyDescent="0.25">
      <c r="G319" s="6" t="s">
        <v>82</v>
      </c>
      <c r="H319" s="6" t="s">
        <v>92</v>
      </c>
      <c r="I319" s="6" t="s">
        <v>98</v>
      </c>
      <c r="J319" s="6">
        <v>98</v>
      </c>
    </row>
    <row r="320" spans="7:10" x14ac:dyDescent="0.25">
      <c r="G320" s="6" t="s">
        <v>82</v>
      </c>
      <c r="H320" s="6" t="s">
        <v>93</v>
      </c>
      <c r="I320" s="6" t="s">
        <v>98</v>
      </c>
      <c r="J320" s="6">
        <v>84</v>
      </c>
    </row>
    <row r="321" spans="7:10" x14ac:dyDescent="0.25">
      <c r="G321" s="6" t="s">
        <v>82</v>
      </c>
      <c r="H321" s="6" t="s">
        <v>94</v>
      </c>
      <c r="I321" s="6" t="s">
        <v>99</v>
      </c>
      <c r="J321" s="6">
        <v>68</v>
      </c>
    </row>
    <row r="322" spans="7:10" x14ac:dyDescent="0.25">
      <c r="G322" s="6" t="s">
        <v>82</v>
      </c>
      <c r="H322" s="6" t="s">
        <v>95</v>
      </c>
      <c r="I322" s="6" t="s">
        <v>99</v>
      </c>
      <c r="J322" s="6">
        <v>65</v>
      </c>
    </row>
    <row r="323" spans="7:10" x14ac:dyDescent="0.25">
      <c r="G323" s="6" t="s">
        <v>83</v>
      </c>
      <c r="H323" s="6" t="s">
        <v>87</v>
      </c>
      <c r="I323" s="6" t="s">
        <v>97</v>
      </c>
      <c r="J323" s="6">
        <v>51</v>
      </c>
    </row>
    <row r="324" spans="7:10" x14ac:dyDescent="0.25">
      <c r="G324" s="6" t="s">
        <v>83</v>
      </c>
      <c r="H324" s="6" t="s">
        <v>88</v>
      </c>
      <c r="I324" s="6" t="s">
        <v>97</v>
      </c>
      <c r="J324" s="6">
        <v>76</v>
      </c>
    </row>
    <row r="325" spans="7:10" x14ac:dyDescent="0.25">
      <c r="G325" s="6" t="s">
        <v>83</v>
      </c>
      <c r="H325" s="6" t="s">
        <v>89</v>
      </c>
      <c r="I325" s="6" t="s">
        <v>97</v>
      </c>
      <c r="J325" s="6">
        <v>87</v>
      </c>
    </row>
    <row r="326" spans="7:10" x14ac:dyDescent="0.25">
      <c r="G326" s="6" t="s">
        <v>83</v>
      </c>
      <c r="H326" s="6" t="s">
        <v>90</v>
      </c>
      <c r="I326" s="6" t="s">
        <v>97</v>
      </c>
      <c r="J326" s="6">
        <v>45</v>
      </c>
    </row>
    <row r="327" spans="7:10" x14ac:dyDescent="0.25">
      <c r="G327" s="6" t="s">
        <v>83</v>
      </c>
      <c r="H327" s="6" t="s">
        <v>91</v>
      </c>
      <c r="I327" s="6" t="s">
        <v>98</v>
      </c>
      <c r="J327" s="6">
        <v>80</v>
      </c>
    </row>
    <row r="328" spans="7:10" x14ac:dyDescent="0.25">
      <c r="G328" s="6" t="s">
        <v>83</v>
      </c>
      <c r="H328" s="6" t="s">
        <v>92</v>
      </c>
      <c r="I328" s="6" t="s">
        <v>98</v>
      </c>
      <c r="J328" s="6">
        <v>50</v>
      </c>
    </row>
    <row r="329" spans="7:10" x14ac:dyDescent="0.25">
      <c r="G329" s="6" t="s">
        <v>83</v>
      </c>
      <c r="H329" s="6" t="s">
        <v>93</v>
      </c>
      <c r="I329" s="6" t="s">
        <v>98</v>
      </c>
      <c r="J329" s="6">
        <v>77</v>
      </c>
    </row>
    <row r="330" spans="7:10" x14ac:dyDescent="0.25">
      <c r="G330" s="6" t="s">
        <v>83</v>
      </c>
      <c r="H330" s="6" t="s">
        <v>94</v>
      </c>
      <c r="I330" s="6" t="s">
        <v>99</v>
      </c>
      <c r="J330" s="6">
        <v>62</v>
      </c>
    </row>
    <row r="331" spans="7:10" x14ac:dyDescent="0.25">
      <c r="G331" s="6" t="s">
        <v>83</v>
      </c>
      <c r="H331" s="6" t="s">
        <v>95</v>
      </c>
      <c r="I331" s="6" t="s">
        <v>99</v>
      </c>
      <c r="J331" s="6">
        <v>68</v>
      </c>
    </row>
    <row r="332" spans="7:10" x14ac:dyDescent="0.25">
      <c r="G332" s="6" t="s">
        <v>84</v>
      </c>
      <c r="H332" s="6" t="s">
        <v>87</v>
      </c>
      <c r="I332" s="6" t="s">
        <v>97</v>
      </c>
      <c r="J332" s="6">
        <v>71</v>
      </c>
    </row>
    <row r="333" spans="7:10" x14ac:dyDescent="0.25">
      <c r="G333" s="6" t="s">
        <v>84</v>
      </c>
      <c r="H333" s="6" t="s">
        <v>88</v>
      </c>
      <c r="I333" s="6" t="s">
        <v>97</v>
      </c>
      <c r="J333" s="6">
        <v>47</v>
      </c>
    </row>
    <row r="334" spans="7:10" x14ac:dyDescent="0.25">
      <c r="G334" s="6" t="s">
        <v>84</v>
      </c>
      <c r="H334" s="6" t="s">
        <v>89</v>
      </c>
      <c r="I334" s="6" t="s">
        <v>97</v>
      </c>
      <c r="J334" s="6">
        <v>94</v>
      </c>
    </row>
    <row r="335" spans="7:10" x14ac:dyDescent="0.25">
      <c r="G335" s="6" t="s">
        <v>84</v>
      </c>
      <c r="H335" s="6" t="s">
        <v>90</v>
      </c>
      <c r="I335" s="6" t="s">
        <v>97</v>
      </c>
      <c r="J335" s="6">
        <v>40</v>
      </c>
    </row>
    <row r="336" spans="7:10" x14ac:dyDescent="0.25">
      <c r="G336" s="6" t="s">
        <v>84</v>
      </c>
      <c r="H336" s="6" t="s">
        <v>91</v>
      </c>
      <c r="I336" s="6" t="s">
        <v>98</v>
      </c>
      <c r="J336" s="6">
        <v>69</v>
      </c>
    </row>
    <row r="337" spans="7:10" x14ac:dyDescent="0.25">
      <c r="G337" s="6" t="s">
        <v>84</v>
      </c>
      <c r="H337" s="6" t="s">
        <v>92</v>
      </c>
      <c r="I337" s="6" t="s">
        <v>98</v>
      </c>
      <c r="J337" s="6">
        <v>43</v>
      </c>
    </row>
    <row r="338" spans="7:10" x14ac:dyDescent="0.25">
      <c r="G338" s="6" t="s">
        <v>84</v>
      </c>
      <c r="H338" s="6" t="s">
        <v>93</v>
      </c>
      <c r="I338" s="6" t="s">
        <v>98</v>
      </c>
      <c r="J338" s="6">
        <v>89</v>
      </c>
    </row>
    <row r="339" spans="7:10" x14ac:dyDescent="0.25">
      <c r="G339" s="6" t="s">
        <v>84</v>
      </c>
      <c r="H339" s="6" t="s">
        <v>94</v>
      </c>
      <c r="I339" s="6" t="s">
        <v>99</v>
      </c>
      <c r="J339" s="6">
        <v>96</v>
      </c>
    </row>
    <row r="340" spans="7:10" x14ac:dyDescent="0.25">
      <c r="G340" s="6" t="s">
        <v>84</v>
      </c>
      <c r="H340" s="6" t="s">
        <v>95</v>
      </c>
      <c r="I340" s="6" t="s">
        <v>99</v>
      </c>
      <c r="J340" s="6">
        <v>72</v>
      </c>
    </row>
    <row r="341" spans="7:10" x14ac:dyDescent="0.25">
      <c r="G341" s="6" t="s">
        <v>85</v>
      </c>
      <c r="H341" s="6" t="s">
        <v>87</v>
      </c>
      <c r="I341" s="6" t="s">
        <v>97</v>
      </c>
      <c r="J341" s="6">
        <v>46</v>
      </c>
    </row>
    <row r="342" spans="7:10" x14ac:dyDescent="0.25">
      <c r="G342" s="6" t="s">
        <v>85</v>
      </c>
      <c r="H342" s="6" t="s">
        <v>88</v>
      </c>
      <c r="I342" s="6" t="s">
        <v>97</v>
      </c>
      <c r="J342" s="6">
        <v>75</v>
      </c>
    </row>
    <row r="343" spans="7:10" x14ac:dyDescent="0.25">
      <c r="G343" s="6" t="s">
        <v>85</v>
      </c>
      <c r="H343" s="6" t="s">
        <v>89</v>
      </c>
      <c r="I343" s="6" t="s">
        <v>97</v>
      </c>
      <c r="J343" s="6">
        <v>83</v>
      </c>
    </row>
    <row r="344" spans="7:10" x14ac:dyDescent="0.25">
      <c r="G344" s="6" t="s">
        <v>85</v>
      </c>
      <c r="H344" s="6" t="s">
        <v>90</v>
      </c>
      <c r="I344" s="6" t="s">
        <v>97</v>
      </c>
      <c r="J344" s="6">
        <v>43</v>
      </c>
    </row>
    <row r="345" spans="7:10" x14ac:dyDescent="0.25">
      <c r="G345" s="6" t="s">
        <v>85</v>
      </c>
      <c r="H345" s="6" t="s">
        <v>91</v>
      </c>
      <c r="I345" s="6" t="s">
        <v>98</v>
      </c>
      <c r="J345" s="6">
        <v>46</v>
      </c>
    </row>
    <row r="346" spans="7:10" x14ac:dyDescent="0.25">
      <c r="G346" s="6" t="s">
        <v>85</v>
      </c>
      <c r="H346" s="6" t="s">
        <v>92</v>
      </c>
      <c r="I346" s="6" t="s">
        <v>98</v>
      </c>
      <c r="J346" s="6">
        <v>44</v>
      </c>
    </row>
    <row r="347" spans="7:10" x14ac:dyDescent="0.25">
      <c r="G347" s="6" t="s">
        <v>85</v>
      </c>
      <c r="H347" s="6" t="s">
        <v>93</v>
      </c>
      <c r="I347" s="6" t="s">
        <v>98</v>
      </c>
      <c r="J347" s="6">
        <v>95</v>
      </c>
    </row>
    <row r="348" spans="7:10" x14ac:dyDescent="0.25">
      <c r="G348" s="6" t="s">
        <v>85</v>
      </c>
      <c r="H348" s="6" t="s">
        <v>94</v>
      </c>
      <c r="I348" s="6" t="s">
        <v>99</v>
      </c>
      <c r="J348" s="6">
        <v>41</v>
      </c>
    </row>
    <row r="349" spans="7:10" x14ac:dyDescent="0.25">
      <c r="G349" s="33" t="s">
        <v>85</v>
      </c>
      <c r="H349" s="6" t="s">
        <v>95</v>
      </c>
      <c r="I349" s="6" t="s">
        <v>99</v>
      </c>
      <c r="J349" s="6">
        <v>60</v>
      </c>
    </row>
  </sheetData>
  <mergeCells count="1">
    <mergeCell ref="N3:P3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J55"/>
  <sheetViews>
    <sheetView showGridLines="0" topLeftCell="A23" workbookViewId="0">
      <selection sqref="A1:F55"/>
    </sheetView>
  </sheetViews>
  <sheetFormatPr defaultColWidth="8.6640625" defaultRowHeight="12" x14ac:dyDescent="0.25"/>
  <cols>
    <col min="1" max="1" width="11" style="8" bestFit="1" customWidth="1"/>
    <col min="2" max="2" width="11.33203125" style="8" bestFit="1" customWidth="1"/>
    <col min="3" max="3" width="9.88671875" style="8" bestFit="1" customWidth="1"/>
    <col min="4" max="4" width="18.6640625" style="8" bestFit="1" customWidth="1"/>
    <col min="5" max="5" width="8.6640625" style="8"/>
    <col min="6" max="7" width="8.6640625" style="1"/>
    <col min="8" max="8" width="8.6640625" style="10"/>
    <col min="9" max="9" width="58.88671875" style="10" bestFit="1" customWidth="1"/>
    <col min="10" max="16384" width="8.6640625" style="1"/>
  </cols>
  <sheetData>
    <row r="1" spans="1:10" x14ac:dyDescent="0.25">
      <c r="A1" s="12" t="s">
        <v>78</v>
      </c>
      <c r="B1" s="12" t="s">
        <v>79</v>
      </c>
      <c r="C1" s="12" t="s">
        <v>86</v>
      </c>
      <c r="D1" s="12" t="s">
        <v>96</v>
      </c>
      <c r="E1" s="12" t="s">
        <v>100</v>
      </c>
      <c r="F1" s="12" t="s">
        <v>19</v>
      </c>
      <c r="G1" s="40"/>
    </row>
    <row r="2" spans="1:10" x14ac:dyDescent="0.25">
      <c r="A2" s="6">
        <v>1000032547</v>
      </c>
      <c r="B2" s="6" t="s">
        <v>80</v>
      </c>
      <c r="C2" s="6" t="s">
        <v>87</v>
      </c>
      <c r="D2" s="6" t="s">
        <v>97</v>
      </c>
      <c r="E2" s="6">
        <v>54</v>
      </c>
      <c r="F2" s="2" t="s">
        <v>278</v>
      </c>
    </row>
    <row r="3" spans="1:10" x14ac:dyDescent="0.25">
      <c r="A3" s="6">
        <v>1000032547</v>
      </c>
      <c r="B3" s="6" t="s">
        <v>80</v>
      </c>
      <c r="C3" s="6" t="s">
        <v>88</v>
      </c>
      <c r="D3" s="6" t="s">
        <v>97</v>
      </c>
      <c r="E3" s="6">
        <v>45</v>
      </c>
      <c r="F3" s="2" t="s">
        <v>278</v>
      </c>
      <c r="H3" s="10" t="s">
        <v>0</v>
      </c>
      <c r="I3" s="10" t="s">
        <v>116</v>
      </c>
    </row>
    <row r="4" spans="1:10" x14ac:dyDescent="0.25">
      <c r="A4" s="6">
        <v>1000032547</v>
      </c>
      <c r="B4" s="6" t="s">
        <v>80</v>
      </c>
      <c r="C4" s="6" t="s">
        <v>89</v>
      </c>
      <c r="D4" s="6" t="s">
        <v>97</v>
      </c>
      <c r="E4" s="6">
        <v>91</v>
      </c>
      <c r="F4" s="2" t="s">
        <v>278</v>
      </c>
    </row>
    <row r="5" spans="1:10" x14ac:dyDescent="0.25">
      <c r="A5" s="6">
        <v>1000032547</v>
      </c>
      <c r="B5" s="6" t="s">
        <v>80</v>
      </c>
      <c r="C5" s="6" t="s">
        <v>90</v>
      </c>
      <c r="D5" s="6" t="s">
        <v>97</v>
      </c>
      <c r="E5" s="6">
        <v>55</v>
      </c>
      <c r="F5" s="2" t="s">
        <v>278</v>
      </c>
      <c r="H5" s="10" t="s">
        <v>1</v>
      </c>
      <c r="I5" s="10" t="s">
        <v>117</v>
      </c>
    </row>
    <row r="6" spans="1:10" x14ac:dyDescent="0.25">
      <c r="A6" s="6">
        <v>1000032547</v>
      </c>
      <c r="B6" s="6" t="s">
        <v>80</v>
      </c>
      <c r="C6" s="6" t="s">
        <v>91</v>
      </c>
      <c r="D6" s="6" t="s">
        <v>98</v>
      </c>
      <c r="E6" s="6">
        <v>80</v>
      </c>
      <c r="F6" s="2" t="s">
        <v>278</v>
      </c>
      <c r="I6" s="9" t="s">
        <v>105</v>
      </c>
      <c r="J6" s="1" t="s">
        <v>118</v>
      </c>
    </row>
    <row r="7" spans="1:10" x14ac:dyDescent="0.25">
      <c r="A7" s="6">
        <v>1000032547</v>
      </c>
      <c r="B7" s="6" t="s">
        <v>80</v>
      </c>
      <c r="C7" s="6" t="s">
        <v>92</v>
      </c>
      <c r="D7" s="6" t="s">
        <v>98</v>
      </c>
      <c r="E7" s="6">
        <v>42</v>
      </c>
      <c r="F7" s="2" t="s">
        <v>278</v>
      </c>
      <c r="I7" s="9" t="s">
        <v>119</v>
      </c>
      <c r="J7" s="1" t="s">
        <v>120</v>
      </c>
    </row>
    <row r="8" spans="1:10" x14ac:dyDescent="0.25">
      <c r="A8" s="6">
        <v>1000032547</v>
      </c>
      <c r="B8" s="6" t="s">
        <v>80</v>
      </c>
      <c r="C8" s="6" t="s">
        <v>93</v>
      </c>
      <c r="D8" s="6" t="s">
        <v>98</v>
      </c>
      <c r="E8" s="6">
        <v>42</v>
      </c>
      <c r="F8" s="2" t="s">
        <v>278</v>
      </c>
    </row>
    <row r="9" spans="1:10" x14ac:dyDescent="0.25">
      <c r="A9" s="6">
        <v>1000032547</v>
      </c>
      <c r="B9" s="6" t="s">
        <v>80</v>
      </c>
      <c r="C9" s="6" t="s">
        <v>94</v>
      </c>
      <c r="D9" s="6" t="s">
        <v>99</v>
      </c>
      <c r="E9" s="6">
        <v>30</v>
      </c>
      <c r="F9" s="2" t="s">
        <v>278</v>
      </c>
    </row>
    <row r="10" spans="1:10" x14ac:dyDescent="0.25">
      <c r="A10" s="6">
        <v>1000032547</v>
      </c>
      <c r="B10" s="6" t="s">
        <v>80</v>
      </c>
      <c r="C10" s="6" t="s">
        <v>95</v>
      </c>
      <c r="D10" s="6" t="s">
        <v>99</v>
      </c>
      <c r="E10" s="6">
        <v>45</v>
      </c>
      <c r="F10" s="2" t="s">
        <v>278</v>
      </c>
    </row>
    <row r="11" spans="1:10" x14ac:dyDescent="0.25">
      <c r="A11" s="6">
        <v>1000032548</v>
      </c>
      <c r="B11" s="6" t="s">
        <v>81</v>
      </c>
      <c r="C11" s="6" t="s">
        <v>87</v>
      </c>
      <c r="D11" s="6" t="s">
        <v>97</v>
      </c>
      <c r="E11" s="6">
        <v>33</v>
      </c>
      <c r="F11" s="2" t="s">
        <v>279</v>
      </c>
      <c r="I11" s="10" t="s">
        <v>278</v>
      </c>
    </row>
    <row r="12" spans="1:10" x14ac:dyDescent="0.25">
      <c r="A12" s="6">
        <v>1000032548</v>
      </c>
      <c r="B12" s="6" t="s">
        <v>81</v>
      </c>
      <c r="C12" s="6" t="s">
        <v>88</v>
      </c>
      <c r="D12" s="6" t="s">
        <v>97</v>
      </c>
      <c r="E12" s="6">
        <v>67</v>
      </c>
      <c r="F12" s="2" t="s">
        <v>279</v>
      </c>
      <c r="I12" s="10" t="s">
        <v>279</v>
      </c>
    </row>
    <row r="13" spans="1:10" x14ac:dyDescent="0.25">
      <c r="A13" s="6">
        <v>1000032548</v>
      </c>
      <c r="B13" s="6" t="s">
        <v>81</v>
      </c>
      <c r="C13" s="6" t="s">
        <v>89</v>
      </c>
      <c r="D13" s="6" t="s">
        <v>97</v>
      </c>
      <c r="E13" s="6">
        <v>75</v>
      </c>
      <c r="F13" s="2" t="s">
        <v>279</v>
      </c>
    </row>
    <row r="14" spans="1:10" x14ac:dyDescent="0.25">
      <c r="A14" s="6">
        <v>1000032548</v>
      </c>
      <c r="B14" s="6" t="s">
        <v>81</v>
      </c>
      <c r="C14" s="6" t="s">
        <v>90</v>
      </c>
      <c r="D14" s="6" t="s">
        <v>97</v>
      </c>
      <c r="E14" s="6">
        <v>56</v>
      </c>
      <c r="F14" s="2" t="s">
        <v>279</v>
      </c>
    </row>
    <row r="15" spans="1:10" x14ac:dyDescent="0.25">
      <c r="A15" s="6">
        <v>1000032548</v>
      </c>
      <c r="B15" s="6" t="s">
        <v>81</v>
      </c>
      <c r="C15" s="6" t="s">
        <v>91</v>
      </c>
      <c r="D15" s="6" t="s">
        <v>98</v>
      </c>
      <c r="E15" s="6">
        <v>98</v>
      </c>
      <c r="F15" s="2" t="s">
        <v>279</v>
      </c>
    </row>
    <row r="16" spans="1:10" x14ac:dyDescent="0.25">
      <c r="A16" s="6">
        <v>1000032548</v>
      </c>
      <c r="B16" s="6" t="s">
        <v>81</v>
      </c>
      <c r="C16" s="6" t="s">
        <v>92</v>
      </c>
      <c r="D16" s="6" t="s">
        <v>98</v>
      </c>
      <c r="E16" s="6">
        <v>92</v>
      </c>
      <c r="F16" s="2" t="s">
        <v>279</v>
      </c>
    </row>
    <row r="17" spans="1:10" x14ac:dyDescent="0.25">
      <c r="A17" s="6">
        <v>1000032548</v>
      </c>
      <c r="B17" s="6" t="s">
        <v>81</v>
      </c>
      <c r="C17" s="6" t="s">
        <v>93</v>
      </c>
      <c r="D17" s="6" t="s">
        <v>98</v>
      </c>
      <c r="E17" s="6">
        <v>69</v>
      </c>
      <c r="F17" s="2" t="s">
        <v>279</v>
      </c>
    </row>
    <row r="18" spans="1:10" x14ac:dyDescent="0.25">
      <c r="A18" s="6">
        <v>1000032548</v>
      </c>
      <c r="B18" s="6" t="s">
        <v>81</v>
      </c>
      <c r="C18" s="6" t="s">
        <v>94</v>
      </c>
      <c r="D18" s="6" t="s">
        <v>99</v>
      </c>
      <c r="E18" s="6">
        <v>41</v>
      </c>
      <c r="F18" s="2" t="s">
        <v>279</v>
      </c>
    </row>
    <row r="19" spans="1:10" x14ac:dyDescent="0.25">
      <c r="A19" s="6">
        <v>1000032548</v>
      </c>
      <c r="B19" s="6" t="s">
        <v>81</v>
      </c>
      <c r="C19" s="6" t="s">
        <v>95</v>
      </c>
      <c r="D19" s="6" t="s">
        <v>99</v>
      </c>
      <c r="E19" s="6">
        <v>46</v>
      </c>
      <c r="F19" s="2" t="s">
        <v>279</v>
      </c>
      <c r="J19" s="1" t="s">
        <v>290</v>
      </c>
    </row>
    <row r="20" spans="1:10" x14ac:dyDescent="0.25">
      <c r="A20" s="6">
        <v>1000032549</v>
      </c>
      <c r="B20" s="6" t="s">
        <v>82</v>
      </c>
      <c r="C20" s="6" t="s">
        <v>87</v>
      </c>
      <c r="D20" s="6" t="s">
        <v>97</v>
      </c>
      <c r="E20" s="6">
        <v>60</v>
      </c>
      <c r="F20" s="2" t="s">
        <v>278</v>
      </c>
      <c r="J20" s="1" t="s">
        <v>291</v>
      </c>
    </row>
    <row r="21" spans="1:10" x14ac:dyDescent="0.25">
      <c r="A21" s="6">
        <v>1000032549</v>
      </c>
      <c r="B21" s="6" t="s">
        <v>82</v>
      </c>
      <c r="C21" s="6" t="s">
        <v>88</v>
      </c>
      <c r="D21" s="6" t="s">
        <v>97</v>
      </c>
      <c r="E21" s="6">
        <v>43</v>
      </c>
      <c r="F21" s="2" t="s">
        <v>278</v>
      </c>
    </row>
    <row r="22" spans="1:10" x14ac:dyDescent="0.25">
      <c r="A22" s="6">
        <v>1000032549</v>
      </c>
      <c r="B22" s="6" t="s">
        <v>82</v>
      </c>
      <c r="C22" s="6" t="s">
        <v>89</v>
      </c>
      <c r="D22" s="6" t="s">
        <v>97</v>
      </c>
      <c r="E22" s="6">
        <v>74</v>
      </c>
      <c r="F22" s="2" t="s">
        <v>278</v>
      </c>
    </row>
    <row r="23" spans="1:10" x14ac:dyDescent="0.25">
      <c r="A23" s="6">
        <v>1000032549</v>
      </c>
      <c r="B23" s="6" t="s">
        <v>82</v>
      </c>
      <c r="C23" s="6" t="s">
        <v>90</v>
      </c>
      <c r="D23" s="6" t="s">
        <v>97</v>
      </c>
      <c r="E23" s="6">
        <v>90</v>
      </c>
      <c r="F23" s="2" t="s">
        <v>278</v>
      </c>
    </row>
    <row r="24" spans="1:10" x14ac:dyDescent="0.25">
      <c r="A24" s="6">
        <v>1000032549</v>
      </c>
      <c r="B24" s="6" t="s">
        <v>82</v>
      </c>
      <c r="C24" s="6" t="s">
        <v>91</v>
      </c>
      <c r="D24" s="6" t="s">
        <v>98</v>
      </c>
      <c r="E24" s="6">
        <v>58</v>
      </c>
      <c r="F24" s="2" t="s">
        <v>278</v>
      </c>
    </row>
    <row r="25" spans="1:10" x14ac:dyDescent="0.25">
      <c r="A25" s="6">
        <v>1000032549</v>
      </c>
      <c r="B25" s="6" t="s">
        <v>82</v>
      </c>
      <c r="C25" s="6" t="s">
        <v>92</v>
      </c>
      <c r="D25" s="6" t="s">
        <v>98</v>
      </c>
      <c r="E25" s="6">
        <v>98</v>
      </c>
      <c r="F25" s="2" t="s">
        <v>278</v>
      </c>
    </row>
    <row r="26" spans="1:10" x14ac:dyDescent="0.25">
      <c r="A26" s="6">
        <v>1000032549</v>
      </c>
      <c r="B26" s="6" t="s">
        <v>82</v>
      </c>
      <c r="C26" s="6" t="s">
        <v>93</v>
      </c>
      <c r="D26" s="6" t="s">
        <v>98</v>
      </c>
      <c r="E26" s="6">
        <v>84</v>
      </c>
      <c r="F26" s="2" t="s">
        <v>278</v>
      </c>
    </row>
    <row r="27" spans="1:10" x14ac:dyDescent="0.25">
      <c r="A27" s="6">
        <v>1000032549</v>
      </c>
      <c r="B27" s="6" t="s">
        <v>82</v>
      </c>
      <c r="C27" s="6" t="s">
        <v>94</v>
      </c>
      <c r="D27" s="6" t="s">
        <v>99</v>
      </c>
      <c r="E27" s="6">
        <v>68</v>
      </c>
      <c r="F27" s="2" t="s">
        <v>278</v>
      </c>
    </row>
    <row r="28" spans="1:10" x14ac:dyDescent="0.25">
      <c r="A28" s="6">
        <v>1000032549</v>
      </c>
      <c r="B28" s="6" t="s">
        <v>82</v>
      </c>
      <c r="C28" s="6" t="s">
        <v>95</v>
      </c>
      <c r="D28" s="6" t="s">
        <v>99</v>
      </c>
      <c r="E28" s="6">
        <v>65</v>
      </c>
      <c r="F28" s="2" t="s">
        <v>278</v>
      </c>
    </row>
    <row r="29" spans="1:10" x14ac:dyDescent="0.25">
      <c r="A29" s="6">
        <v>1000032550</v>
      </c>
      <c r="B29" s="6" t="s">
        <v>83</v>
      </c>
      <c r="C29" s="6" t="s">
        <v>87</v>
      </c>
      <c r="D29" s="6" t="s">
        <v>97</v>
      </c>
      <c r="E29" s="6">
        <v>51</v>
      </c>
      <c r="F29" s="2" t="s">
        <v>278</v>
      </c>
    </row>
    <row r="30" spans="1:10" x14ac:dyDescent="0.25">
      <c r="A30" s="6">
        <v>1000032550</v>
      </c>
      <c r="B30" s="6" t="s">
        <v>83</v>
      </c>
      <c r="C30" s="6" t="s">
        <v>88</v>
      </c>
      <c r="D30" s="6" t="s">
        <v>97</v>
      </c>
      <c r="E30" s="6">
        <v>76</v>
      </c>
      <c r="F30" s="2" t="s">
        <v>278</v>
      </c>
    </row>
    <row r="31" spans="1:10" x14ac:dyDescent="0.25">
      <c r="A31" s="6">
        <v>1000032550</v>
      </c>
      <c r="B31" s="6" t="s">
        <v>83</v>
      </c>
      <c r="C31" s="6" t="s">
        <v>89</v>
      </c>
      <c r="D31" s="6" t="s">
        <v>97</v>
      </c>
      <c r="E31" s="6">
        <v>87</v>
      </c>
      <c r="F31" s="2" t="s">
        <v>278</v>
      </c>
    </row>
    <row r="32" spans="1:10" x14ac:dyDescent="0.25">
      <c r="A32" s="6">
        <v>1000032550</v>
      </c>
      <c r="B32" s="6" t="s">
        <v>83</v>
      </c>
      <c r="C32" s="6" t="s">
        <v>90</v>
      </c>
      <c r="D32" s="6" t="s">
        <v>97</v>
      </c>
      <c r="E32" s="6">
        <v>45</v>
      </c>
      <c r="F32" s="2" t="s">
        <v>278</v>
      </c>
    </row>
    <row r="33" spans="1:6" x14ac:dyDescent="0.25">
      <c r="A33" s="6">
        <v>1000032550</v>
      </c>
      <c r="B33" s="6" t="s">
        <v>83</v>
      </c>
      <c r="C33" s="6" t="s">
        <v>91</v>
      </c>
      <c r="D33" s="6" t="s">
        <v>98</v>
      </c>
      <c r="E33" s="6">
        <v>80</v>
      </c>
      <c r="F33" s="2" t="s">
        <v>278</v>
      </c>
    </row>
    <row r="34" spans="1:6" x14ac:dyDescent="0.25">
      <c r="A34" s="6">
        <v>1000032550</v>
      </c>
      <c r="B34" s="6" t="s">
        <v>83</v>
      </c>
      <c r="C34" s="6" t="s">
        <v>92</v>
      </c>
      <c r="D34" s="6" t="s">
        <v>98</v>
      </c>
      <c r="E34" s="6">
        <v>50</v>
      </c>
      <c r="F34" s="2" t="s">
        <v>278</v>
      </c>
    </row>
    <row r="35" spans="1:6" x14ac:dyDescent="0.25">
      <c r="A35" s="6">
        <v>1000032550</v>
      </c>
      <c r="B35" s="6" t="s">
        <v>83</v>
      </c>
      <c r="C35" s="6" t="s">
        <v>93</v>
      </c>
      <c r="D35" s="6" t="s">
        <v>98</v>
      </c>
      <c r="E35" s="6">
        <v>77</v>
      </c>
      <c r="F35" s="2" t="s">
        <v>278</v>
      </c>
    </row>
    <row r="36" spans="1:6" x14ac:dyDescent="0.25">
      <c r="A36" s="6">
        <v>1000032550</v>
      </c>
      <c r="B36" s="6" t="s">
        <v>83</v>
      </c>
      <c r="C36" s="6" t="s">
        <v>94</v>
      </c>
      <c r="D36" s="6" t="s">
        <v>99</v>
      </c>
      <c r="E36" s="6">
        <v>62</v>
      </c>
      <c r="F36" s="2" t="s">
        <v>278</v>
      </c>
    </row>
    <row r="37" spans="1:6" x14ac:dyDescent="0.25">
      <c r="A37" s="6">
        <v>1000032550</v>
      </c>
      <c r="B37" s="6" t="s">
        <v>83</v>
      </c>
      <c r="C37" s="6" t="s">
        <v>95</v>
      </c>
      <c r="D37" s="6" t="s">
        <v>99</v>
      </c>
      <c r="E37" s="6">
        <v>68</v>
      </c>
      <c r="F37" s="2" t="s">
        <v>278</v>
      </c>
    </row>
    <row r="38" spans="1:6" x14ac:dyDescent="0.25">
      <c r="A38" s="6">
        <v>1000032551</v>
      </c>
      <c r="B38" s="6" t="s">
        <v>84</v>
      </c>
      <c r="C38" s="6" t="s">
        <v>87</v>
      </c>
      <c r="D38" s="6" t="s">
        <v>97</v>
      </c>
      <c r="E38" s="6">
        <v>71</v>
      </c>
      <c r="F38" s="2" t="s">
        <v>278</v>
      </c>
    </row>
    <row r="39" spans="1:6" x14ac:dyDescent="0.25">
      <c r="A39" s="6">
        <v>1000032551</v>
      </c>
      <c r="B39" s="6" t="s">
        <v>84</v>
      </c>
      <c r="C39" s="6" t="s">
        <v>88</v>
      </c>
      <c r="D39" s="6" t="s">
        <v>97</v>
      </c>
      <c r="E39" s="6">
        <v>47</v>
      </c>
      <c r="F39" s="2" t="s">
        <v>278</v>
      </c>
    </row>
    <row r="40" spans="1:6" x14ac:dyDescent="0.25">
      <c r="A40" s="6">
        <v>1000032551</v>
      </c>
      <c r="B40" s="6" t="s">
        <v>84</v>
      </c>
      <c r="C40" s="6" t="s">
        <v>89</v>
      </c>
      <c r="D40" s="6" t="s">
        <v>97</v>
      </c>
      <c r="E40" s="6">
        <v>94</v>
      </c>
      <c r="F40" s="2" t="s">
        <v>278</v>
      </c>
    </row>
    <row r="41" spans="1:6" x14ac:dyDescent="0.25">
      <c r="A41" s="6">
        <v>1000032551</v>
      </c>
      <c r="B41" s="6" t="s">
        <v>84</v>
      </c>
      <c r="C41" s="6" t="s">
        <v>90</v>
      </c>
      <c r="D41" s="6" t="s">
        <v>97</v>
      </c>
      <c r="E41" s="6">
        <v>40</v>
      </c>
      <c r="F41" s="2" t="s">
        <v>278</v>
      </c>
    </row>
    <row r="42" spans="1:6" x14ac:dyDescent="0.25">
      <c r="A42" s="6">
        <v>1000032551</v>
      </c>
      <c r="B42" s="6" t="s">
        <v>84</v>
      </c>
      <c r="C42" s="6" t="s">
        <v>91</v>
      </c>
      <c r="D42" s="6" t="s">
        <v>98</v>
      </c>
      <c r="E42" s="6">
        <v>69</v>
      </c>
      <c r="F42" s="2" t="s">
        <v>278</v>
      </c>
    </row>
    <row r="43" spans="1:6" x14ac:dyDescent="0.25">
      <c r="A43" s="6">
        <v>1000032551</v>
      </c>
      <c r="B43" s="6" t="s">
        <v>84</v>
      </c>
      <c r="C43" s="6" t="s">
        <v>92</v>
      </c>
      <c r="D43" s="6" t="s">
        <v>98</v>
      </c>
      <c r="E43" s="6">
        <v>43</v>
      </c>
      <c r="F43" s="2" t="s">
        <v>278</v>
      </c>
    </row>
    <row r="44" spans="1:6" x14ac:dyDescent="0.25">
      <c r="A44" s="6">
        <v>1000032551</v>
      </c>
      <c r="B44" s="6" t="s">
        <v>84</v>
      </c>
      <c r="C44" s="6" t="s">
        <v>93</v>
      </c>
      <c r="D44" s="6" t="s">
        <v>98</v>
      </c>
      <c r="E44" s="6">
        <v>89</v>
      </c>
      <c r="F44" s="2" t="s">
        <v>278</v>
      </c>
    </row>
    <row r="45" spans="1:6" x14ac:dyDescent="0.25">
      <c r="A45" s="6">
        <v>1000032551</v>
      </c>
      <c r="B45" s="6" t="s">
        <v>84</v>
      </c>
      <c r="C45" s="6" t="s">
        <v>94</v>
      </c>
      <c r="D45" s="6" t="s">
        <v>99</v>
      </c>
      <c r="E45" s="6">
        <v>96</v>
      </c>
      <c r="F45" s="2" t="s">
        <v>278</v>
      </c>
    </row>
    <row r="46" spans="1:6" x14ac:dyDescent="0.25">
      <c r="A46" s="6">
        <v>1000032551</v>
      </c>
      <c r="B46" s="6" t="s">
        <v>84</v>
      </c>
      <c r="C46" s="6" t="s">
        <v>95</v>
      </c>
      <c r="D46" s="6" t="s">
        <v>99</v>
      </c>
      <c r="E46" s="6">
        <v>72</v>
      </c>
      <c r="F46" s="2" t="s">
        <v>278</v>
      </c>
    </row>
    <row r="47" spans="1:6" x14ac:dyDescent="0.25">
      <c r="A47" s="6">
        <v>1000032552</v>
      </c>
      <c r="B47" s="6" t="s">
        <v>85</v>
      </c>
      <c r="C47" s="6" t="s">
        <v>87</v>
      </c>
      <c r="D47" s="6" t="s">
        <v>97</v>
      </c>
      <c r="E47" s="6">
        <v>46</v>
      </c>
      <c r="F47" s="2" t="s">
        <v>279</v>
      </c>
    </row>
    <row r="48" spans="1:6" x14ac:dyDescent="0.25">
      <c r="A48" s="6">
        <v>1000032552</v>
      </c>
      <c r="B48" s="6" t="s">
        <v>85</v>
      </c>
      <c r="C48" s="6" t="s">
        <v>88</v>
      </c>
      <c r="D48" s="6" t="s">
        <v>97</v>
      </c>
      <c r="E48" s="6">
        <v>75</v>
      </c>
      <c r="F48" s="2" t="s">
        <v>279</v>
      </c>
    </row>
    <row r="49" spans="1:6" x14ac:dyDescent="0.25">
      <c r="A49" s="6">
        <v>1000032552</v>
      </c>
      <c r="B49" s="6" t="s">
        <v>85</v>
      </c>
      <c r="C49" s="6" t="s">
        <v>89</v>
      </c>
      <c r="D49" s="6" t="s">
        <v>97</v>
      </c>
      <c r="E49" s="6">
        <v>83</v>
      </c>
      <c r="F49" s="2" t="s">
        <v>279</v>
      </c>
    </row>
    <row r="50" spans="1:6" x14ac:dyDescent="0.25">
      <c r="A50" s="6">
        <v>1000032552</v>
      </c>
      <c r="B50" s="6" t="s">
        <v>85</v>
      </c>
      <c r="C50" s="6" t="s">
        <v>90</v>
      </c>
      <c r="D50" s="6" t="s">
        <v>97</v>
      </c>
      <c r="E50" s="6">
        <v>43</v>
      </c>
      <c r="F50" s="2" t="s">
        <v>279</v>
      </c>
    </row>
    <row r="51" spans="1:6" x14ac:dyDescent="0.25">
      <c r="A51" s="6">
        <v>1000032552</v>
      </c>
      <c r="B51" s="6" t="s">
        <v>85</v>
      </c>
      <c r="C51" s="6" t="s">
        <v>91</v>
      </c>
      <c r="D51" s="6" t="s">
        <v>98</v>
      </c>
      <c r="E51" s="6">
        <v>46</v>
      </c>
      <c r="F51" s="2" t="s">
        <v>279</v>
      </c>
    </row>
    <row r="52" spans="1:6" x14ac:dyDescent="0.25">
      <c r="A52" s="6">
        <v>1000032552</v>
      </c>
      <c r="B52" s="6" t="s">
        <v>85</v>
      </c>
      <c r="C52" s="6" t="s">
        <v>92</v>
      </c>
      <c r="D52" s="6" t="s">
        <v>98</v>
      </c>
      <c r="E52" s="6">
        <v>44</v>
      </c>
      <c r="F52" s="2" t="s">
        <v>279</v>
      </c>
    </row>
    <row r="53" spans="1:6" x14ac:dyDescent="0.25">
      <c r="A53" s="6">
        <v>1000032552</v>
      </c>
      <c r="B53" s="6" t="s">
        <v>85</v>
      </c>
      <c r="C53" s="6" t="s">
        <v>93</v>
      </c>
      <c r="D53" s="6" t="s">
        <v>98</v>
      </c>
      <c r="E53" s="6">
        <v>95</v>
      </c>
      <c r="F53" s="2" t="s">
        <v>279</v>
      </c>
    </row>
    <row r="54" spans="1:6" x14ac:dyDescent="0.25">
      <c r="A54" s="6">
        <v>1000032552</v>
      </c>
      <c r="B54" s="6" t="s">
        <v>85</v>
      </c>
      <c r="C54" s="6" t="s">
        <v>94</v>
      </c>
      <c r="D54" s="6" t="s">
        <v>99</v>
      </c>
      <c r="E54" s="6">
        <v>41</v>
      </c>
      <c r="F54" s="2" t="s">
        <v>279</v>
      </c>
    </row>
    <row r="55" spans="1:6" x14ac:dyDescent="0.25">
      <c r="A55" s="6">
        <v>1000032552</v>
      </c>
      <c r="B55" s="6" t="s">
        <v>85</v>
      </c>
      <c r="C55" s="6" t="s">
        <v>95</v>
      </c>
      <c r="D55" s="6" t="s">
        <v>99</v>
      </c>
      <c r="E55" s="6">
        <v>60</v>
      </c>
      <c r="F55" s="2" t="s">
        <v>279</v>
      </c>
    </row>
  </sheetData>
  <dataValidations count="1">
    <dataValidation type="list" allowBlank="1" showInputMessage="1" showErrorMessage="1" sqref="F1:G1048576" xr:uid="{00000000-0002-0000-0F00-000000000000}">
      <formula1>$I$11:$I$12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94-1F5F-4153-861B-BD37E8461548}">
  <dimension ref="A1:N55"/>
  <sheetViews>
    <sheetView zoomScale="150" zoomScaleNormal="150" workbookViewId="0">
      <selection activeCell="L13" sqref="L13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15.5546875" bestFit="1" customWidth="1"/>
    <col min="4" max="4" width="5.21875" bestFit="1" customWidth="1"/>
    <col min="5" max="5" width="6.44140625" bestFit="1" customWidth="1"/>
    <col min="11" max="11" width="8.5546875" bestFit="1" customWidth="1"/>
  </cols>
  <sheetData>
    <row r="1" spans="1:14" x14ac:dyDescent="0.3">
      <c r="A1" s="12" t="s">
        <v>79</v>
      </c>
      <c r="B1" s="12" t="s">
        <v>86</v>
      </c>
      <c r="C1" s="12" t="s">
        <v>96</v>
      </c>
      <c r="D1" s="12" t="s">
        <v>100</v>
      </c>
      <c r="E1" s="12" t="s">
        <v>19</v>
      </c>
      <c r="F1" s="46" t="s">
        <v>188</v>
      </c>
      <c r="G1" s="46" t="s">
        <v>299</v>
      </c>
      <c r="H1" t="s">
        <v>306</v>
      </c>
      <c r="I1" s="40"/>
      <c r="J1" s="40"/>
    </row>
    <row r="2" spans="1:14" x14ac:dyDescent="0.3">
      <c r="A2" s="6" t="s">
        <v>80</v>
      </c>
      <c r="B2" s="6" t="s">
        <v>87</v>
      </c>
      <c r="C2" s="6" t="s">
        <v>97</v>
      </c>
      <c r="D2" s="6">
        <v>54</v>
      </c>
      <c r="E2" s="2" t="s">
        <v>278</v>
      </c>
      <c r="F2" cm="1">
        <f t="array" ref="F2:H2">VLOOKUP(A2,$K$2:$N$8,{2,3,4},0)</f>
        <v>20</v>
      </c>
      <c r="G2" t="str">
        <v>Mumbai</v>
      </c>
      <c r="H2" t="str">
        <v>BBA</v>
      </c>
      <c r="K2" s="12" t="s">
        <v>79</v>
      </c>
      <c r="L2" s="45" t="s">
        <v>23</v>
      </c>
      <c r="M2" s="45" t="s">
        <v>299</v>
      </c>
      <c r="N2" t="s">
        <v>306</v>
      </c>
    </row>
    <row r="3" spans="1:14" x14ac:dyDescent="0.3">
      <c r="A3" s="6" t="s">
        <v>80</v>
      </c>
      <c r="B3" s="6" t="s">
        <v>88</v>
      </c>
      <c r="C3" s="6" t="s">
        <v>97</v>
      </c>
      <c r="D3" s="6">
        <v>45</v>
      </c>
      <c r="E3" s="2" t="s">
        <v>278</v>
      </c>
      <c r="F3" cm="1">
        <f t="array" ref="F3:H3">VLOOKUP(A3,$K$2:$N$8,{2,3,4},0)</f>
        <v>20</v>
      </c>
      <c r="G3" t="str">
        <v>Mumbai</v>
      </c>
      <c r="H3" t="str">
        <v>BBA</v>
      </c>
      <c r="K3" s="6" t="s">
        <v>80</v>
      </c>
      <c r="L3" s="45">
        <v>20</v>
      </c>
      <c r="M3" s="45" t="s">
        <v>300</v>
      </c>
      <c r="N3" t="s">
        <v>307</v>
      </c>
    </row>
    <row r="4" spans="1:14" x14ac:dyDescent="0.3">
      <c r="A4" s="6" t="s">
        <v>80</v>
      </c>
      <c r="B4" s="6" t="s">
        <v>89</v>
      </c>
      <c r="C4" s="6" t="s">
        <v>97</v>
      </c>
      <c r="D4" s="6">
        <v>91</v>
      </c>
      <c r="E4" s="2" t="s">
        <v>278</v>
      </c>
      <c r="F4" cm="1">
        <f t="array" ref="F4:H4">VLOOKUP(A4,$K$2:$N$8,{2,3,4},0)</f>
        <v>20</v>
      </c>
      <c r="G4" t="str">
        <v>Mumbai</v>
      </c>
      <c r="H4" t="str">
        <v>BBA</v>
      </c>
      <c r="K4" s="6" t="s">
        <v>81</v>
      </c>
      <c r="L4" s="45">
        <v>56</v>
      </c>
      <c r="M4" s="45" t="s">
        <v>301</v>
      </c>
      <c r="N4" t="s">
        <v>308</v>
      </c>
    </row>
    <row r="5" spans="1:14" x14ac:dyDescent="0.3">
      <c r="A5" s="6" t="s">
        <v>80</v>
      </c>
      <c r="B5" s="6" t="s">
        <v>90</v>
      </c>
      <c r="C5" s="6" t="s">
        <v>97</v>
      </c>
      <c r="D5" s="6">
        <v>55</v>
      </c>
      <c r="E5" s="2" t="s">
        <v>278</v>
      </c>
      <c r="F5" cm="1">
        <f t="array" ref="F5:H5">VLOOKUP(A5,$K$2:$N$8,{2,3,4},0)</f>
        <v>20</v>
      </c>
      <c r="G5" t="str">
        <v>Mumbai</v>
      </c>
      <c r="H5" t="str">
        <v>BBA</v>
      </c>
      <c r="K5" s="6" t="s">
        <v>82</v>
      </c>
      <c r="L5" s="45">
        <v>34</v>
      </c>
      <c r="M5" s="45" t="s">
        <v>302</v>
      </c>
      <c r="N5" t="s">
        <v>309</v>
      </c>
    </row>
    <row r="6" spans="1:14" x14ac:dyDescent="0.3">
      <c r="A6" s="6" t="s">
        <v>80</v>
      </c>
      <c r="B6" s="6" t="s">
        <v>91</v>
      </c>
      <c r="C6" s="6" t="s">
        <v>98</v>
      </c>
      <c r="D6" s="6">
        <v>80</v>
      </c>
      <c r="E6" s="2" t="s">
        <v>278</v>
      </c>
      <c r="F6" cm="1">
        <f t="array" ref="F6:H6">VLOOKUP(A6,$K$2:$N$8,{2,3,4},0)</f>
        <v>20</v>
      </c>
      <c r="G6" t="str">
        <v>Mumbai</v>
      </c>
      <c r="H6" t="str">
        <v>BBA</v>
      </c>
      <c r="K6" s="6" t="s">
        <v>83</v>
      </c>
      <c r="L6" s="45">
        <v>45</v>
      </c>
      <c r="M6" s="45" t="s">
        <v>303</v>
      </c>
      <c r="N6" t="s">
        <v>310</v>
      </c>
    </row>
    <row r="7" spans="1:14" x14ac:dyDescent="0.3">
      <c r="A7" s="6" t="s">
        <v>80</v>
      </c>
      <c r="B7" s="6" t="s">
        <v>92</v>
      </c>
      <c r="C7" s="6" t="s">
        <v>98</v>
      </c>
      <c r="D7" s="6">
        <v>42</v>
      </c>
      <c r="E7" s="2" t="s">
        <v>278</v>
      </c>
      <c r="F7" cm="1">
        <f t="array" ref="F7:H7">VLOOKUP(A7,$K$2:$N$8,{2,3,4},0)</f>
        <v>20</v>
      </c>
      <c r="G7" t="str">
        <v>Mumbai</v>
      </c>
      <c r="H7" t="str">
        <v>BBA</v>
      </c>
      <c r="K7" s="6" t="s">
        <v>84</v>
      </c>
      <c r="L7" s="45">
        <v>65</v>
      </c>
      <c r="M7" s="45" t="s">
        <v>304</v>
      </c>
      <c r="N7" t="s">
        <v>311</v>
      </c>
    </row>
    <row r="8" spans="1:14" x14ac:dyDescent="0.3">
      <c r="A8" s="6" t="s">
        <v>80</v>
      </c>
      <c r="B8" s="6" t="s">
        <v>93</v>
      </c>
      <c r="C8" s="6" t="s">
        <v>98</v>
      </c>
      <c r="D8" s="6">
        <v>42</v>
      </c>
      <c r="E8" s="2" t="s">
        <v>278</v>
      </c>
      <c r="F8" cm="1">
        <f t="array" ref="F8:H8">VLOOKUP(A8,$K$2:$N$8,{2,3,4},0)</f>
        <v>20</v>
      </c>
      <c r="G8" t="str">
        <v>Mumbai</v>
      </c>
      <c r="H8" t="str">
        <v>BBA</v>
      </c>
      <c r="K8" s="6" t="s">
        <v>85</v>
      </c>
      <c r="L8" s="45">
        <v>68</v>
      </c>
      <c r="M8" s="45" t="s">
        <v>305</v>
      </c>
      <c r="N8" t="s">
        <v>312</v>
      </c>
    </row>
    <row r="9" spans="1:14" x14ac:dyDescent="0.3">
      <c r="A9" s="6" t="s">
        <v>80</v>
      </c>
      <c r="B9" s="6" t="s">
        <v>94</v>
      </c>
      <c r="C9" s="6" t="s">
        <v>99</v>
      </c>
      <c r="D9" s="6">
        <v>30</v>
      </c>
      <c r="E9" s="2" t="s">
        <v>278</v>
      </c>
      <c r="F9" cm="1">
        <f t="array" ref="F9:H9">VLOOKUP(A9,$K$2:$N$8,{2,3,4},0)</f>
        <v>20</v>
      </c>
      <c r="G9" t="str">
        <v>Mumbai</v>
      </c>
      <c r="H9" t="str">
        <v>BBA</v>
      </c>
    </row>
    <row r="10" spans="1:14" x14ac:dyDescent="0.3">
      <c r="A10" s="6" t="s">
        <v>80</v>
      </c>
      <c r="B10" s="6" t="s">
        <v>95</v>
      </c>
      <c r="C10" s="6" t="s">
        <v>99</v>
      </c>
      <c r="D10" s="6">
        <v>45</v>
      </c>
      <c r="E10" s="2" t="s">
        <v>278</v>
      </c>
      <c r="F10" cm="1">
        <f t="array" ref="F10:H10">VLOOKUP(A10,$K$2:$N$8,{2,3,4},0)</f>
        <v>20</v>
      </c>
      <c r="G10" t="str">
        <v>Mumbai</v>
      </c>
      <c r="H10" t="str">
        <v>BBA</v>
      </c>
    </row>
    <row r="11" spans="1:14" x14ac:dyDescent="0.3">
      <c r="A11" s="6" t="s">
        <v>81</v>
      </c>
      <c r="B11" s="6" t="s">
        <v>87</v>
      </c>
      <c r="C11" s="6" t="s">
        <v>97</v>
      </c>
      <c r="D11" s="6">
        <v>33</v>
      </c>
      <c r="E11" s="2" t="s">
        <v>279</v>
      </c>
      <c r="F11" cm="1">
        <f t="array" ref="F11:H11">VLOOKUP(A11,$K$2:$N$8,{2,3,4},0)</f>
        <v>56</v>
      </c>
      <c r="G11" t="str">
        <v>Bangalore</v>
      </c>
      <c r="H11" t="str">
        <v>MBA</v>
      </c>
    </row>
    <row r="12" spans="1:14" x14ac:dyDescent="0.3">
      <c r="A12" s="6" t="s">
        <v>81</v>
      </c>
      <c r="B12" s="6" t="s">
        <v>88</v>
      </c>
      <c r="C12" s="6" t="s">
        <v>97</v>
      </c>
      <c r="D12" s="6">
        <v>67</v>
      </c>
      <c r="E12" s="2" t="s">
        <v>279</v>
      </c>
      <c r="F12" cm="1">
        <f t="array" ref="F12:H12">VLOOKUP(A12,$K$2:$N$8,{2,3,4},0)</f>
        <v>56</v>
      </c>
      <c r="G12" t="str">
        <v>Bangalore</v>
      </c>
      <c r="H12" t="str">
        <v>MBA</v>
      </c>
      <c r="K12" t="s">
        <v>324</v>
      </c>
      <c r="L12" t="s">
        <v>297</v>
      </c>
    </row>
    <row r="13" spans="1:14" x14ac:dyDescent="0.3">
      <c r="A13" s="6" t="s">
        <v>81</v>
      </c>
      <c r="B13" s="6" t="s">
        <v>89</v>
      </c>
      <c r="C13" s="6" t="s">
        <v>97</v>
      </c>
      <c r="D13" s="6">
        <v>75</v>
      </c>
      <c r="E13" s="2" t="s">
        <v>279</v>
      </c>
      <c r="F13" cm="1">
        <f t="array" ref="F13:H13">VLOOKUP(A13,$K$2:$N$8,{2,3,4},0)</f>
        <v>56</v>
      </c>
      <c r="G13" t="str">
        <v>Bangalore</v>
      </c>
      <c r="H13" t="str">
        <v>MBA</v>
      </c>
      <c r="K13" t="s">
        <v>325</v>
      </c>
    </row>
    <row r="14" spans="1:14" x14ac:dyDescent="0.3">
      <c r="A14" s="6" t="s">
        <v>81</v>
      </c>
      <c r="B14" s="6" t="s">
        <v>90</v>
      </c>
      <c r="C14" s="6" t="s">
        <v>97</v>
      </c>
      <c r="D14" s="6">
        <v>56</v>
      </c>
      <c r="E14" s="2" t="s">
        <v>279</v>
      </c>
      <c r="F14" cm="1">
        <f t="array" ref="F14:H14">VLOOKUP(A14,$K$2:$N$8,{2,3,4},0)</f>
        <v>56</v>
      </c>
      <c r="G14" t="str">
        <v>Bangalore</v>
      </c>
      <c r="H14" t="str">
        <v>MBA</v>
      </c>
    </row>
    <row r="15" spans="1:14" x14ac:dyDescent="0.3">
      <c r="A15" s="6" t="s">
        <v>81</v>
      </c>
      <c r="B15" s="6" t="s">
        <v>91</v>
      </c>
      <c r="C15" s="6" t="s">
        <v>98</v>
      </c>
      <c r="D15" s="6">
        <v>98</v>
      </c>
      <c r="E15" s="2" t="s">
        <v>279</v>
      </c>
      <c r="F15" cm="1">
        <f t="array" ref="F15:H15">VLOOKUP(A15,$K$2:$N$8,{2,3,4},0)</f>
        <v>56</v>
      </c>
      <c r="G15" t="str">
        <v>Bangalore</v>
      </c>
      <c r="H15" t="str">
        <v>MBA</v>
      </c>
    </row>
    <row r="16" spans="1:14" x14ac:dyDescent="0.3">
      <c r="A16" s="6" t="s">
        <v>81</v>
      </c>
      <c r="B16" s="6" t="s">
        <v>92</v>
      </c>
      <c r="C16" s="6" t="s">
        <v>98</v>
      </c>
      <c r="D16" s="6">
        <v>92</v>
      </c>
      <c r="E16" s="2" t="s">
        <v>279</v>
      </c>
      <c r="F16" cm="1">
        <f t="array" ref="F16:H16">VLOOKUP(A16,$K$2:$N$8,{2,3,4},0)</f>
        <v>56</v>
      </c>
      <c r="G16" t="str">
        <v>Bangalore</v>
      </c>
      <c r="H16" t="str">
        <v>MBA</v>
      </c>
    </row>
    <row r="17" spans="1:8" x14ac:dyDescent="0.3">
      <c r="A17" s="6" t="s">
        <v>81</v>
      </c>
      <c r="B17" s="6" t="s">
        <v>93</v>
      </c>
      <c r="C17" s="6" t="s">
        <v>98</v>
      </c>
      <c r="D17" s="6">
        <v>69</v>
      </c>
      <c r="E17" s="2" t="s">
        <v>279</v>
      </c>
      <c r="F17" cm="1">
        <f t="array" ref="F17:H17">VLOOKUP(A17,$K$2:$N$8,{2,3,4},0)</f>
        <v>56</v>
      </c>
      <c r="G17" t="str">
        <v>Bangalore</v>
      </c>
      <c r="H17" t="str">
        <v>MBA</v>
      </c>
    </row>
    <row r="18" spans="1:8" x14ac:dyDescent="0.3">
      <c r="A18" s="6" t="s">
        <v>81</v>
      </c>
      <c r="B18" s="6" t="s">
        <v>94</v>
      </c>
      <c r="C18" s="6" t="s">
        <v>99</v>
      </c>
      <c r="D18" s="6">
        <v>41</v>
      </c>
      <c r="E18" s="2" t="s">
        <v>279</v>
      </c>
      <c r="F18" cm="1">
        <f t="array" ref="F18:H18">VLOOKUP(A18,$K$2:$N$8,{2,3,4},0)</f>
        <v>56</v>
      </c>
      <c r="G18" t="str">
        <v>Bangalore</v>
      </c>
      <c r="H18" t="str">
        <v>MBA</v>
      </c>
    </row>
    <row r="19" spans="1:8" x14ac:dyDescent="0.3">
      <c r="A19" s="6" t="s">
        <v>81</v>
      </c>
      <c r="B19" s="6" t="s">
        <v>95</v>
      </c>
      <c r="C19" s="6" t="s">
        <v>99</v>
      </c>
      <c r="D19" s="6">
        <v>46</v>
      </c>
      <c r="E19" s="2" t="s">
        <v>279</v>
      </c>
      <c r="F19" cm="1">
        <f t="array" ref="F19:H19">VLOOKUP(A19,$K$2:$N$8,{2,3,4},0)</f>
        <v>56</v>
      </c>
      <c r="G19" t="str">
        <v>Bangalore</v>
      </c>
      <c r="H19" t="str">
        <v>MBA</v>
      </c>
    </row>
    <row r="20" spans="1:8" x14ac:dyDescent="0.3">
      <c r="A20" s="6" t="s">
        <v>82</v>
      </c>
      <c r="B20" s="6" t="s">
        <v>87</v>
      </c>
      <c r="C20" s="6" t="s">
        <v>97</v>
      </c>
      <c r="D20" s="6">
        <v>60</v>
      </c>
      <c r="E20" s="2" t="s">
        <v>278</v>
      </c>
      <c r="F20" cm="1">
        <f t="array" ref="F20:H20">VLOOKUP(A20,$K$2:$N$8,{2,3,4},0)</f>
        <v>34</v>
      </c>
      <c r="G20" t="str">
        <v>BBSR</v>
      </c>
      <c r="H20" t="str">
        <v>BTECH</v>
      </c>
    </row>
    <row r="21" spans="1:8" x14ac:dyDescent="0.3">
      <c r="A21" s="6" t="s">
        <v>82</v>
      </c>
      <c r="B21" s="6" t="s">
        <v>88</v>
      </c>
      <c r="C21" s="6" t="s">
        <v>97</v>
      </c>
      <c r="D21" s="6">
        <v>43</v>
      </c>
      <c r="E21" s="2" t="s">
        <v>278</v>
      </c>
      <c r="F21" cm="1">
        <f t="array" ref="F21:H21">VLOOKUP(A21,$K$2:$N$8,{2,3,4},0)</f>
        <v>34</v>
      </c>
      <c r="G21" t="str">
        <v>BBSR</v>
      </c>
      <c r="H21" t="str">
        <v>BTECH</v>
      </c>
    </row>
    <row r="22" spans="1:8" x14ac:dyDescent="0.3">
      <c r="A22" s="6" t="s">
        <v>82</v>
      </c>
      <c r="B22" s="6" t="s">
        <v>89</v>
      </c>
      <c r="C22" s="6" t="s">
        <v>97</v>
      </c>
      <c r="D22" s="6">
        <v>74</v>
      </c>
      <c r="E22" s="2" t="s">
        <v>278</v>
      </c>
      <c r="F22" cm="1">
        <f t="array" ref="F22:H22">VLOOKUP(A22,$K$2:$N$8,{2,3,4},0)</f>
        <v>34</v>
      </c>
      <c r="G22" t="str">
        <v>BBSR</v>
      </c>
      <c r="H22" t="str">
        <v>BTECH</v>
      </c>
    </row>
    <row r="23" spans="1:8" x14ac:dyDescent="0.3">
      <c r="A23" s="6" t="s">
        <v>82</v>
      </c>
      <c r="B23" s="6" t="s">
        <v>90</v>
      </c>
      <c r="C23" s="6" t="s">
        <v>97</v>
      </c>
      <c r="D23" s="6">
        <v>90</v>
      </c>
      <c r="E23" s="2" t="s">
        <v>278</v>
      </c>
      <c r="F23" cm="1">
        <f t="array" ref="F23:H23">VLOOKUP(A23,$K$2:$N$8,{2,3,4},0)</f>
        <v>34</v>
      </c>
      <c r="G23" t="str">
        <v>BBSR</v>
      </c>
      <c r="H23" t="str">
        <v>BTECH</v>
      </c>
    </row>
    <row r="24" spans="1:8" x14ac:dyDescent="0.3">
      <c r="A24" s="6" t="s">
        <v>82</v>
      </c>
      <c r="B24" s="6" t="s">
        <v>91</v>
      </c>
      <c r="C24" s="6" t="s">
        <v>98</v>
      </c>
      <c r="D24" s="6">
        <v>58</v>
      </c>
      <c r="E24" s="2" t="s">
        <v>278</v>
      </c>
      <c r="F24" cm="1">
        <f t="array" ref="F24:H24">VLOOKUP(A24,$K$2:$N$8,{2,3,4},0)</f>
        <v>34</v>
      </c>
      <c r="G24" t="str">
        <v>BBSR</v>
      </c>
      <c r="H24" t="str">
        <v>BTECH</v>
      </c>
    </row>
    <row r="25" spans="1:8" x14ac:dyDescent="0.3">
      <c r="A25" s="6" t="s">
        <v>82</v>
      </c>
      <c r="B25" s="6" t="s">
        <v>92</v>
      </c>
      <c r="C25" s="6" t="s">
        <v>98</v>
      </c>
      <c r="D25" s="6">
        <v>98</v>
      </c>
      <c r="E25" s="2" t="s">
        <v>278</v>
      </c>
      <c r="F25" cm="1">
        <f t="array" ref="F25:H25">VLOOKUP(A25,$K$2:$N$8,{2,3,4},0)</f>
        <v>34</v>
      </c>
      <c r="G25" t="str">
        <v>BBSR</v>
      </c>
      <c r="H25" t="str">
        <v>BTECH</v>
      </c>
    </row>
    <row r="26" spans="1:8" x14ac:dyDescent="0.3">
      <c r="A26" s="6" t="s">
        <v>82</v>
      </c>
      <c r="B26" s="6" t="s">
        <v>93</v>
      </c>
      <c r="C26" s="6" t="s">
        <v>98</v>
      </c>
      <c r="D26" s="6">
        <v>84</v>
      </c>
      <c r="E26" s="2" t="s">
        <v>278</v>
      </c>
      <c r="F26" cm="1">
        <f t="array" ref="F26:H26">VLOOKUP(A26,$K$2:$N$8,{2,3,4},0)</f>
        <v>34</v>
      </c>
      <c r="G26" t="str">
        <v>BBSR</v>
      </c>
      <c r="H26" t="str">
        <v>BTECH</v>
      </c>
    </row>
    <row r="27" spans="1:8" x14ac:dyDescent="0.3">
      <c r="A27" s="6" t="s">
        <v>82</v>
      </c>
      <c r="B27" s="6" t="s">
        <v>94</v>
      </c>
      <c r="C27" s="6" t="s">
        <v>99</v>
      </c>
      <c r="D27" s="6">
        <v>68</v>
      </c>
      <c r="E27" s="2" t="s">
        <v>278</v>
      </c>
      <c r="F27" cm="1">
        <f t="array" ref="F27:H27">VLOOKUP(A27,$K$2:$N$8,{2,3,4},0)</f>
        <v>34</v>
      </c>
      <c r="G27" t="str">
        <v>BBSR</v>
      </c>
      <c r="H27" t="str">
        <v>BTECH</v>
      </c>
    </row>
    <row r="28" spans="1:8" x14ac:dyDescent="0.3">
      <c r="A28" s="6" t="s">
        <v>82</v>
      </c>
      <c r="B28" s="6" t="s">
        <v>95</v>
      </c>
      <c r="C28" s="6" t="s">
        <v>99</v>
      </c>
      <c r="D28" s="6">
        <v>65</v>
      </c>
      <c r="E28" s="2" t="s">
        <v>278</v>
      </c>
      <c r="F28" cm="1">
        <f t="array" ref="F28:H28">VLOOKUP(A28,$K$2:$N$8,{2,3,4},0)</f>
        <v>34</v>
      </c>
      <c r="G28" t="str">
        <v>BBSR</v>
      </c>
      <c r="H28" t="str">
        <v>BTECH</v>
      </c>
    </row>
    <row r="29" spans="1:8" x14ac:dyDescent="0.3">
      <c r="A29" s="6" t="s">
        <v>83</v>
      </c>
      <c r="B29" s="6" t="s">
        <v>87</v>
      </c>
      <c r="C29" s="6" t="s">
        <v>97</v>
      </c>
      <c r="D29" s="6">
        <v>51</v>
      </c>
      <c r="E29" s="2" t="s">
        <v>278</v>
      </c>
      <c r="F29" cm="1">
        <f t="array" ref="F29:H29">VLOOKUP(A29,$K$2:$N$8,{2,3,4},0)</f>
        <v>45</v>
      </c>
      <c r="G29" t="str">
        <v>Kolkata</v>
      </c>
      <c r="H29" t="str">
        <v>MTECH</v>
      </c>
    </row>
    <row r="30" spans="1:8" x14ac:dyDescent="0.3">
      <c r="A30" s="6" t="s">
        <v>83</v>
      </c>
      <c r="B30" s="6" t="s">
        <v>88</v>
      </c>
      <c r="C30" s="6" t="s">
        <v>97</v>
      </c>
      <c r="D30" s="6">
        <v>76</v>
      </c>
      <c r="E30" s="2" t="s">
        <v>278</v>
      </c>
      <c r="F30" cm="1">
        <f t="array" ref="F30:H30">VLOOKUP(A30,$K$2:$N$8,{2,3,4},0)</f>
        <v>45</v>
      </c>
      <c r="G30" t="str">
        <v>Kolkata</v>
      </c>
      <c r="H30" t="str">
        <v>MTECH</v>
      </c>
    </row>
    <row r="31" spans="1:8" x14ac:dyDescent="0.3">
      <c r="A31" s="6" t="s">
        <v>83</v>
      </c>
      <c r="B31" s="6" t="s">
        <v>89</v>
      </c>
      <c r="C31" s="6" t="s">
        <v>97</v>
      </c>
      <c r="D31" s="6">
        <v>87</v>
      </c>
      <c r="E31" s="2" t="s">
        <v>278</v>
      </c>
      <c r="F31" cm="1">
        <f t="array" ref="F31:H31">VLOOKUP(A31,$K$2:$N$8,{2,3,4},0)</f>
        <v>45</v>
      </c>
      <c r="G31" t="str">
        <v>Kolkata</v>
      </c>
      <c r="H31" t="str">
        <v>MTECH</v>
      </c>
    </row>
    <row r="32" spans="1:8" x14ac:dyDescent="0.3">
      <c r="A32" s="6" t="s">
        <v>83</v>
      </c>
      <c r="B32" s="6" t="s">
        <v>90</v>
      </c>
      <c r="C32" s="6" t="s">
        <v>97</v>
      </c>
      <c r="D32" s="6">
        <v>45</v>
      </c>
      <c r="E32" s="2" t="s">
        <v>278</v>
      </c>
      <c r="F32" cm="1">
        <f t="array" ref="F32:H32">VLOOKUP(A32,$K$2:$N$8,{2,3,4},0)</f>
        <v>45</v>
      </c>
      <c r="G32" t="str">
        <v>Kolkata</v>
      </c>
      <c r="H32" t="str">
        <v>MTECH</v>
      </c>
    </row>
    <row r="33" spans="1:8" x14ac:dyDescent="0.3">
      <c r="A33" s="6" t="s">
        <v>83</v>
      </c>
      <c r="B33" s="6" t="s">
        <v>91</v>
      </c>
      <c r="C33" s="6" t="s">
        <v>98</v>
      </c>
      <c r="D33" s="6">
        <v>80</v>
      </c>
      <c r="E33" s="2" t="s">
        <v>278</v>
      </c>
      <c r="F33" cm="1">
        <f t="array" ref="F33:H33">VLOOKUP(A33,$K$2:$N$8,{2,3,4},0)</f>
        <v>45</v>
      </c>
      <c r="G33" t="str">
        <v>Kolkata</v>
      </c>
      <c r="H33" t="str">
        <v>MTECH</v>
      </c>
    </row>
    <row r="34" spans="1:8" x14ac:dyDescent="0.3">
      <c r="A34" s="6" t="s">
        <v>83</v>
      </c>
      <c r="B34" s="6" t="s">
        <v>92</v>
      </c>
      <c r="C34" s="6" t="s">
        <v>98</v>
      </c>
      <c r="D34" s="6">
        <v>50</v>
      </c>
      <c r="E34" s="2" t="s">
        <v>278</v>
      </c>
      <c r="F34" cm="1">
        <f t="array" ref="F34:H34">VLOOKUP(A34,$K$2:$N$8,{2,3,4},0)</f>
        <v>45</v>
      </c>
      <c r="G34" t="str">
        <v>Kolkata</v>
      </c>
      <c r="H34" t="str">
        <v>MTECH</v>
      </c>
    </row>
    <row r="35" spans="1:8" x14ac:dyDescent="0.3">
      <c r="A35" s="6" t="s">
        <v>83</v>
      </c>
      <c r="B35" s="6" t="s">
        <v>93</v>
      </c>
      <c r="C35" s="6" t="s">
        <v>98</v>
      </c>
      <c r="D35" s="6">
        <v>77</v>
      </c>
      <c r="E35" s="2" t="s">
        <v>278</v>
      </c>
      <c r="F35" cm="1">
        <f t="array" ref="F35:H35">VLOOKUP(A35,$K$2:$N$8,{2,3,4},0)</f>
        <v>45</v>
      </c>
      <c r="G35" t="str">
        <v>Kolkata</v>
      </c>
      <c r="H35" t="str">
        <v>MTECH</v>
      </c>
    </row>
    <row r="36" spans="1:8" x14ac:dyDescent="0.3">
      <c r="A36" s="6" t="s">
        <v>83</v>
      </c>
      <c r="B36" s="6" t="s">
        <v>94</v>
      </c>
      <c r="C36" s="6" t="s">
        <v>99</v>
      </c>
      <c r="D36" s="6">
        <v>62</v>
      </c>
      <c r="E36" s="2" t="s">
        <v>278</v>
      </c>
      <c r="F36" cm="1">
        <f t="array" ref="F36:H36">VLOOKUP(A36,$K$2:$N$8,{2,3,4},0)</f>
        <v>45</v>
      </c>
      <c r="G36" t="str">
        <v>Kolkata</v>
      </c>
      <c r="H36" t="str">
        <v>MTECH</v>
      </c>
    </row>
    <row r="37" spans="1:8" x14ac:dyDescent="0.3">
      <c r="A37" s="6" t="s">
        <v>83</v>
      </c>
      <c r="B37" s="6" t="s">
        <v>95</v>
      </c>
      <c r="C37" s="6" t="s">
        <v>99</v>
      </c>
      <c r="D37" s="6">
        <v>68</v>
      </c>
      <c r="E37" s="2" t="s">
        <v>278</v>
      </c>
      <c r="F37" cm="1">
        <f t="array" ref="F37:H37">VLOOKUP(A37,$K$2:$N$8,{2,3,4},0)</f>
        <v>45</v>
      </c>
      <c r="G37" t="str">
        <v>Kolkata</v>
      </c>
      <c r="H37" t="str">
        <v>MTECH</v>
      </c>
    </row>
    <row r="38" spans="1:8" x14ac:dyDescent="0.3">
      <c r="A38" s="6" t="s">
        <v>84</v>
      </c>
      <c r="B38" s="6" t="s">
        <v>87</v>
      </c>
      <c r="C38" s="6" t="s">
        <v>97</v>
      </c>
      <c r="D38" s="6">
        <v>71</v>
      </c>
      <c r="E38" s="2" t="s">
        <v>278</v>
      </c>
      <c r="F38" cm="1">
        <f t="array" ref="F38:H38">VLOOKUP(A38,$K$2:$N$8,{2,3,4},0)</f>
        <v>65</v>
      </c>
      <c r="G38" t="str">
        <v>Delhi</v>
      </c>
      <c r="H38" t="str">
        <v>MCA</v>
      </c>
    </row>
    <row r="39" spans="1:8" x14ac:dyDescent="0.3">
      <c r="A39" s="6" t="s">
        <v>84</v>
      </c>
      <c r="B39" s="6" t="s">
        <v>88</v>
      </c>
      <c r="C39" s="6" t="s">
        <v>97</v>
      </c>
      <c r="D39" s="6">
        <v>47</v>
      </c>
      <c r="E39" s="2" t="s">
        <v>278</v>
      </c>
      <c r="F39" cm="1">
        <f t="array" ref="F39:H39">VLOOKUP(A39,$K$2:$N$8,{2,3,4},0)</f>
        <v>65</v>
      </c>
      <c r="G39" t="str">
        <v>Delhi</v>
      </c>
      <c r="H39" t="str">
        <v>MCA</v>
      </c>
    </row>
    <row r="40" spans="1:8" x14ac:dyDescent="0.3">
      <c r="A40" s="6" t="s">
        <v>84</v>
      </c>
      <c r="B40" s="6" t="s">
        <v>89</v>
      </c>
      <c r="C40" s="6" t="s">
        <v>97</v>
      </c>
      <c r="D40" s="6">
        <v>94</v>
      </c>
      <c r="E40" s="2" t="s">
        <v>278</v>
      </c>
      <c r="F40" cm="1">
        <f t="array" ref="F40:H40">VLOOKUP(A40,$K$2:$N$8,{2,3,4},0)</f>
        <v>65</v>
      </c>
      <c r="G40" t="str">
        <v>Delhi</v>
      </c>
      <c r="H40" t="str">
        <v>MCA</v>
      </c>
    </row>
    <row r="41" spans="1:8" x14ac:dyDescent="0.3">
      <c r="A41" s="6" t="s">
        <v>84</v>
      </c>
      <c r="B41" s="6" t="s">
        <v>90</v>
      </c>
      <c r="C41" s="6" t="s">
        <v>97</v>
      </c>
      <c r="D41" s="6">
        <v>40</v>
      </c>
      <c r="E41" s="2" t="s">
        <v>278</v>
      </c>
      <c r="F41" cm="1">
        <f t="array" ref="F41:H41">VLOOKUP(A41,$K$2:$N$8,{2,3,4},0)</f>
        <v>65</v>
      </c>
      <c r="G41" t="str">
        <v>Delhi</v>
      </c>
      <c r="H41" t="str">
        <v>MCA</v>
      </c>
    </row>
    <row r="42" spans="1:8" x14ac:dyDescent="0.3">
      <c r="A42" s="6" t="s">
        <v>84</v>
      </c>
      <c r="B42" s="6" t="s">
        <v>91</v>
      </c>
      <c r="C42" s="6" t="s">
        <v>98</v>
      </c>
      <c r="D42" s="6">
        <v>69</v>
      </c>
      <c r="E42" s="2" t="s">
        <v>278</v>
      </c>
      <c r="F42" cm="1">
        <f t="array" ref="F42:H42">VLOOKUP(A42,$K$2:$N$8,{2,3,4},0)</f>
        <v>65</v>
      </c>
      <c r="G42" t="str">
        <v>Delhi</v>
      </c>
      <c r="H42" t="str">
        <v>MCA</v>
      </c>
    </row>
    <row r="43" spans="1:8" x14ac:dyDescent="0.3">
      <c r="A43" s="6" t="s">
        <v>84</v>
      </c>
      <c r="B43" s="6" t="s">
        <v>92</v>
      </c>
      <c r="C43" s="6" t="s">
        <v>98</v>
      </c>
      <c r="D43" s="6">
        <v>43</v>
      </c>
      <c r="E43" s="2" t="s">
        <v>278</v>
      </c>
      <c r="F43" cm="1">
        <f t="array" ref="F43:H43">VLOOKUP(A43,$K$2:$N$8,{2,3,4},0)</f>
        <v>65</v>
      </c>
      <c r="G43" t="str">
        <v>Delhi</v>
      </c>
      <c r="H43" t="str">
        <v>MCA</v>
      </c>
    </row>
    <row r="44" spans="1:8" x14ac:dyDescent="0.3">
      <c r="A44" s="6" t="s">
        <v>84</v>
      </c>
      <c r="B44" s="6" t="s">
        <v>93</v>
      </c>
      <c r="C44" s="6" t="s">
        <v>98</v>
      </c>
      <c r="D44" s="6">
        <v>89</v>
      </c>
      <c r="E44" s="2" t="s">
        <v>278</v>
      </c>
      <c r="F44" cm="1">
        <f t="array" ref="F44:H44">VLOOKUP(A44,$K$2:$N$8,{2,3,4},0)</f>
        <v>65</v>
      </c>
      <c r="G44" t="str">
        <v>Delhi</v>
      </c>
      <c r="H44" t="str">
        <v>MCA</v>
      </c>
    </row>
    <row r="45" spans="1:8" x14ac:dyDescent="0.3">
      <c r="A45" s="6" t="s">
        <v>84</v>
      </c>
      <c r="B45" s="6" t="s">
        <v>94</v>
      </c>
      <c r="C45" s="6" t="s">
        <v>99</v>
      </c>
      <c r="D45" s="6">
        <v>96</v>
      </c>
      <c r="E45" s="2" t="s">
        <v>278</v>
      </c>
      <c r="F45" cm="1">
        <f t="array" ref="F45:H45">VLOOKUP(A45,$K$2:$N$8,{2,3,4},0)</f>
        <v>65</v>
      </c>
      <c r="G45" t="str">
        <v>Delhi</v>
      </c>
      <c r="H45" t="str">
        <v>MCA</v>
      </c>
    </row>
    <row r="46" spans="1:8" x14ac:dyDescent="0.3">
      <c r="A46" s="6" t="s">
        <v>84</v>
      </c>
      <c r="B46" s="6" t="s">
        <v>95</v>
      </c>
      <c r="C46" s="6" t="s">
        <v>99</v>
      </c>
      <c r="D46" s="6">
        <v>72</v>
      </c>
      <c r="E46" s="2" t="s">
        <v>278</v>
      </c>
      <c r="F46" cm="1">
        <f t="array" ref="F46:H46">VLOOKUP(A46,$K$2:$N$8,{2,3,4},0)</f>
        <v>65</v>
      </c>
      <c r="G46" t="str">
        <v>Delhi</v>
      </c>
      <c r="H46" t="str">
        <v>MCA</v>
      </c>
    </row>
    <row r="47" spans="1:8" x14ac:dyDescent="0.3">
      <c r="A47" s="6" t="s">
        <v>85</v>
      </c>
      <c r="B47" s="6" t="s">
        <v>87</v>
      </c>
      <c r="C47" s="6" t="s">
        <v>97</v>
      </c>
      <c r="D47" s="6">
        <v>46</v>
      </c>
      <c r="E47" s="2" t="s">
        <v>279</v>
      </c>
      <c r="F47" cm="1">
        <f t="array" ref="F47:H47">VLOOKUP(A47,$K$2:$N$8,{2,3,4},0)</f>
        <v>68</v>
      </c>
      <c r="G47" t="str">
        <v>Noida</v>
      </c>
      <c r="H47" t="str">
        <v>BCA</v>
      </c>
    </row>
    <row r="48" spans="1:8" x14ac:dyDescent="0.3">
      <c r="A48" s="6" t="s">
        <v>85</v>
      </c>
      <c r="B48" s="6" t="s">
        <v>88</v>
      </c>
      <c r="C48" s="6" t="s">
        <v>97</v>
      </c>
      <c r="D48" s="6">
        <v>75</v>
      </c>
      <c r="E48" s="2" t="s">
        <v>279</v>
      </c>
      <c r="F48" cm="1">
        <f t="array" ref="F48:H48">VLOOKUP(A48,$K$2:$N$8,{2,3,4},0)</f>
        <v>68</v>
      </c>
      <c r="G48" t="str">
        <v>Noida</v>
      </c>
      <c r="H48" t="str">
        <v>BCA</v>
      </c>
    </row>
    <row r="49" spans="1:8" x14ac:dyDescent="0.3">
      <c r="A49" s="6" t="s">
        <v>85</v>
      </c>
      <c r="B49" s="6" t="s">
        <v>89</v>
      </c>
      <c r="C49" s="6" t="s">
        <v>97</v>
      </c>
      <c r="D49" s="6">
        <v>83</v>
      </c>
      <c r="E49" s="2" t="s">
        <v>279</v>
      </c>
      <c r="F49" cm="1">
        <f t="array" ref="F49:H49">VLOOKUP(A49,$K$2:$N$8,{2,3,4},0)</f>
        <v>68</v>
      </c>
      <c r="G49" t="str">
        <v>Noida</v>
      </c>
      <c r="H49" t="str">
        <v>BCA</v>
      </c>
    </row>
    <row r="50" spans="1:8" x14ac:dyDescent="0.3">
      <c r="A50" s="6" t="s">
        <v>85</v>
      </c>
      <c r="B50" s="6" t="s">
        <v>90</v>
      </c>
      <c r="C50" s="6" t="s">
        <v>97</v>
      </c>
      <c r="D50" s="6">
        <v>43</v>
      </c>
      <c r="E50" s="2" t="s">
        <v>279</v>
      </c>
      <c r="F50" cm="1">
        <f t="array" ref="F50:H50">VLOOKUP(A50,$K$2:$N$8,{2,3,4},0)</f>
        <v>68</v>
      </c>
      <c r="G50" t="str">
        <v>Noida</v>
      </c>
      <c r="H50" t="str">
        <v>BCA</v>
      </c>
    </row>
    <row r="51" spans="1:8" x14ac:dyDescent="0.3">
      <c r="A51" s="6" t="s">
        <v>85</v>
      </c>
      <c r="B51" s="6" t="s">
        <v>91</v>
      </c>
      <c r="C51" s="6" t="s">
        <v>98</v>
      </c>
      <c r="D51" s="6">
        <v>46</v>
      </c>
      <c r="E51" s="2" t="s">
        <v>279</v>
      </c>
      <c r="F51" cm="1">
        <f t="array" ref="F51:H51">VLOOKUP(A51,$K$2:$N$8,{2,3,4},0)</f>
        <v>68</v>
      </c>
      <c r="G51" t="str">
        <v>Noida</v>
      </c>
      <c r="H51" t="str">
        <v>BCA</v>
      </c>
    </row>
    <row r="52" spans="1:8" x14ac:dyDescent="0.3">
      <c r="A52" s="6" t="s">
        <v>85</v>
      </c>
      <c r="B52" s="6" t="s">
        <v>92</v>
      </c>
      <c r="C52" s="6" t="s">
        <v>98</v>
      </c>
      <c r="D52" s="6">
        <v>44</v>
      </c>
      <c r="E52" s="2" t="s">
        <v>279</v>
      </c>
      <c r="F52" cm="1">
        <f t="array" ref="F52:H52">VLOOKUP(A52,$K$2:$N$8,{2,3,4},0)</f>
        <v>68</v>
      </c>
      <c r="G52" t="str">
        <v>Noida</v>
      </c>
      <c r="H52" t="str">
        <v>BCA</v>
      </c>
    </row>
    <row r="53" spans="1:8" x14ac:dyDescent="0.3">
      <c r="A53" s="6" t="s">
        <v>85</v>
      </c>
      <c r="B53" s="6" t="s">
        <v>93</v>
      </c>
      <c r="C53" s="6" t="s">
        <v>98</v>
      </c>
      <c r="D53" s="6">
        <v>95</v>
      </c>
      <c r="E53" s="2" t="s">
        <v>279</v>
      </c>
      <c r="F53" cm="1">
        <f t="array" ref="F53:H53">VLOOKUP(A53,$K$2:$N$8,{2,3,4},0)</f>
        <v>68</v>
      </c>
      <c r="G53" t="str">
        <v>Noida</v>
      </c>
      <c r="H53" t="str">
        <v>BCA</v>
      </c>
    </row>
    <row r="54" spans="1:8" x14ac:dyDescent="0.3">
      <c r="A54" s="6" t="s">
        <v>85</v>
      </c>
      <c r="B54" s="6" t="s">
        <v>94</v>
      </c>
      <c r="C54" s="6" t="s">
        <v>99</v>
      </c>
      <c r="D54" s="6">
        <v>41</v>
      </c>
      <c r="E54" s="2" t="s">
        <v>279</v>
      </c>
      <c r="F54" cm="1">
        <f t="array" ref="F54:H54">VLOOKUP(A54,$K$2:$N$8,{2,3,4},0)</f>
        <v>68</v>
      </c>
      <c r="G54" t="str">
        <v>Noida</v>
      </c>
      <c r="H54" t="str">
        <v>BCA</v>
      </c>
    </row>
    <row r="55" spans="1:8" x14ac:dyDescent="0.3">
      <c r="A55" s="6" t="s">
        <v>85</v>
      </c>
      <c r="B55" s="6" t="s">
        <v>95</v>
      </c>
      <c r="C55" s="6" t="s">
        <v>99</v>
      </c>
      <c r="D55" s="6">
        <v>60</v>
      </c>
      <c r="E55" s="2" t="s">
        <v>279</v>
      </c>
      <c r="F55" cm="1">
        <f t="array" ref="F55:H55">VLOOKUP(A55,$K$2:$N$8,{2,3,4},0)</f>
        <v>68</v>
      </c>
      <c r="G55" t="str">
        <v>Noida</v>
      </c>
      <c r="H55" t="str">
        <v>BCA</v>
      </c>
    </row>
  </sheetData>
  <dataValidations disablePrompts="1" count="1">
    <dataValidation type="list" allowBlank="1" showInputMessage="1" showErrorMessage="1" sqref="E1:E55" xr:uid="{C499D3BB-2353-4B8A-9393-61A5915FDB39}">
      <formula1>$K$11:$K$12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B2:N71"/>
  <sheetViews>
    <sheetView showGridLines="0" topLeftCell="D1" workbookViewId="0">
      <selection activeCell="B2" sqref="B2:J13"/>
    </sheetView>
  </sheetViews>
  <sheetFormatPr defaultColWidth="8.6640625" defaultRowHeight="12" x14ac:dyDescent="0.25"/>
  <cols>
    <col min="1" max="1" width="8.6640625" style="1"/>
    <col min="2" max="2" width="15.5546875" style="1" bestFit="1" customWidth="1"/>
    <col min="3" max="3" width="13.109375" style="1" bestFit="1" customWidth="1"/>
    <col min="4" max="4" width="8.6640625" style="1" bestFit="1" customWidth="1"/>
    <col min="5" max="5" width="10.33203125" style="1" bestFit="1" customWidth="1"/>
    <col min="6" max="6" width="25.88671875" style="1" bestFit="1" customWidth="1"/>
    <col min="7" max="7" width="23.5546875" style="1" bestFit="1" customWidth="1"/>
    <col min="8" max="10" width="10.33203125" style="1" bestFit="1" customWidth="1"/>
    <col min="11" max="11" width="8.6640625" style="1"/>
    <col min="12" max="12" width="26" style="1" customWidth="1"/>
    <col min="13" max="13" width="23.88671875" style="10" bestFit="1" customWidth="1"/>
    <col min="14" max="14" width="46.44140625" style="10" bestFit="1" customWidth="1"/>
    <col min="15" max="16384" width="8.6640625" style="1"/>
  </cols>
  <sheetData>
    <row r="2" spans="2:14" x14ac:dyDescent="0.25">
      <c r="B2" s="44">
        <v>63100</v>
      </c>
      <c r="C2" s="44">
        <v>32600</v>
      </c>
      <c r="D2" s="44">
        <v>66500</v>
      </c>
      <c r="E2" s="44">
        <v>73500</v>
      </c>
      <c r="F2" s="34">
        <v>48000</v>
      </c>
      <c r="G2" s="34">
        <v>78800</v>
      </c>
      <c r="H2" s="34">
        <v>61900</v>
      </c>
      <c r="I2" s="34">
        <v>47200</v>
      </c>
      <c r="J2" s="34">
        <v>61700</v>
      </c>
      <c r="M2" s="10" t="s">
        <v>0</v>
      </c>
      <c r="N2" s="10" t="s">
        <v>121</v>
      </c>
    </row>
    <row r="3" spans="2:14" x14ac:dyDescent="0.25">
      <c r="B3" s="44">
        <v>62400</v>
      </c>
      <c r="C3" s="44">
        <v>42400</v>
      </c>
      <c r="D3" s="44">
        <v>84600</v>
      </c>
      <c r="E3" s="44">
        <v>78000</v>
      </c>
      <c r="F3" s="34">
        <v>52600</v>
      </c>
      <c r="G3" s="34">
        <v>45300</v>
      </c>
      <c r="H3" s="34">
        <v>46300</v>
      </c>
      <c r="I3" s="34">
        <v>20900</v>
      </c>
      <c r="J3" s="34">
        <v>34400</v>
      </c>
    </row>
    <row r="4" spans="2:14" x14ac:dyDescent="0.25">
      <c r="B4" s="44">
        <v>10700</v>
      </c>
      <c r="C4" s="44">
        <v>38600</v>
      </c>
      <c r="D4" s="44">
        <v>88800</v>
      </c>
      <c r="E4" s="44">
        <v>80600</v>
      </c>
      <c r="F4" s="34">
        <v>46100</v>
      </c>
      <c r="G4" s="34">
        <v>68700</v>
      </c>
      <c r="H4" s="34">
        <v>65500</v>
      </c>
      <c r="I4" s="34">
        <v>57100</v>
      </c>
      <c r="J4" s="34">
        <v>20600</v>
      </c>
    </row>
    <row r="5" spans="2:14" x14ac:dyDescent="0.25">
      <c r="B5" s="44">
        <v>77800</v>
      </c>
      <c r="C5" s="44">
        <v>27200</v>
      </c>
      <c r="D5" s="44">
        <v>83000</v>
      </c>
      <c r="E5" s="44">
        <v>39500</v>
      </c>
      <c r="F5" s="34">
        <v>28600</v>
      </c>
      <c r="G5" s="34">
        <v>21000</v>
      </c>
      <c r="H5" s="34">
        <v>10700</v>
      </c>
      <c r="I5" s="34">
        <v>87700</v>
      </c>
      <c r="J5" s="34">
        <v>50900</v>
      </c>
    </row>
    <row r="6" spans="2:14" x14ac:dyDescent="0.25">
      <c r="B6" s="44">
        <v>76800</v>
      </c>
      <c r="C6" s="44">
        <v>57700</v>
      </c>
      <c r="D6" s="44">
        <v>40900</v>
      </c>
      <c r="E6" s="44">
        <v>31400</v>
      </c>
      <c r="F6" s="34">
        <v>31900</v>
      </c>
      <c r="G6" s="34">
        <v>40600</v>
      </c>
      <c r="H6" s="34">
        <v>15800</v>
      </c>
      <c r="I6" s="34">
        <v>68600</v>
      </c>
      <c r="J6" s="34">
        <v>68500</v>
      </c>
    </row>
    <row r="7" spans="2:14" x14ac:dyDescent="0.25">
      <c r="B7" s="44">
        <v>47400</v>
      </c>
      <c r="C7" s="44">
        <v>35800</v>
      </c>
      <c r="D7" s="44">
        <v>63900</v>
      </c>
      <c r="E7" s="44">
        <v>63500</v>
      </c>
      <c r="F7" s="34">
        <v>35500</v>
      </c>
      <c r="G7" s="34">
        <v>65500</v>
      </c>
      <c r="H7" s="34">
        <v>42100</v>
      </c>
      <c r="I7" s="34">
        <v>39400</v>
      </c>
      <c r="J7" s="34">
        <v>13600</v>
      </c>
    </row>
    <row r="8" spans="2:14" x14ac:dyDescent="0.25">
      <c r="B8" s="44">
        <v>28100</v>
      </c>
      <c r="C8" s="44">
        <v>26200</v>
      </c>
      <c r="D8" s="44">
        <v>34600</v>
      </c>
      <c r="E8" s="44">
        <v>56900</v>
      </c>
      <c r="F8" s="34">
        <v>43200</v>
      </c>
      <c r="G8" s="34">
        <v>40600</v>
      </c>
      <c r="H8" s="34">
        <v>77400</v>
      </c>
      <c r="I8" s="34">
        <v>19100</v>
      </c>
      <c r="J8" s="34">
        <v>22400</v>
      </c>
    </row>
    <row r="9" spans="2:14" x14ac:dyDescent="0.25">
      <c r="B9" s="44">
        <v>37300</v>
      </c>
      <c r="C9" s="44">
        <v>57900</v>
      </c>
      <c r="D9" s="44">
        <v>65300</v>
      </c>
      <c r="E9" s="44">
        <v>69300</v>
      </c>
      <c r="F9" s="34">
        <v>25400</v>
      </c>
      <c r="G9" s="34">
        <v>25200</v>
      </c>
      <c r="H9" s="34">
        <v>44400</v>
      </c>
      <c r="I9" s="34">
        <v>84400</v>
      </c>
      <c r="J9" s="34">
        <v>78000</v>
      </c>
    </row>
    <row r="10" spans="2:14" x14ac:dyDescent="0.25">
      <c r="B10" s="44">
        <v>88000</v>
      </c>
      <c r="C10" s="44">
        <v>22500</v>
      </c>
      <c r="D10" s="44">
        <v>78800</v>
      </c>
      <c r="E10" s="44">
        <v>49200</v>
      </c>
      <c r="F10" s="34">
        <v>53200</v>
      </c>
      <c r="G10" s="34">
        <v>30000</v>
      </c>
      <c r="H10" s="34">
        <v>89000</v>
      </c>
      <c r="I10" s="34">
        <v>86100</v>
      </c>
      <c r="J10" s="34">
        <v>10500</v>
      </c>
    </row>
    <row r="11" spans="2:14" x14ac:dyDescent="0.25">
      <c r="B11" s="44">
        <v>29100</v>
      </c>
      <c r="C11" s="44">
        <v>80000</v>
      </c>
      <c r="D11" s="44">
        <v>65700</v>
      </c>
      <c r="E11" s="44">
        <v>17600</v>
      </c>
      <c r="F11" s="34">
        <v>12100</v>
      </c>
      <c r="G11" s="34">
        <v>35900</v>
      </c>
      <c r="H11" s="34">
        <v>89500</v>
      </c>
      <c r="I11" s="34">
        <v>28700</v>
      </c>
      <c r="J11" s="34">
        <v>36900</v>
      </c>
    </row>
    <row r="12" spans="2:14" x14ac:dyDescent="0.25">
      <c r="B12" s="44">
        <v>37000</v>
      </c>
      <c r="C12" s="44">
        <v>46900</v>
      </c>
      <c r="D12" s="44">
        <v>16200</v>
      </c>
      <c r="E12" s="44">
        <v>35000</v>
      </c>
      <c r="F12" s="34">
        <v>71000</v>
      </c>
      <c r="G12" s="34">
        <v>68300</v>
      </c>
      <c r="H12" s="34">
        <v>83200</v>
      </c>
      <c r="I12" s="34">
        <v>74800</v>
      </c>
      <c r="J12" s="34">
        <v>11600</v>
      </c>
    </row>
    <row r="13" spans="2:14" x14ac:dyDescent="0.25">
      <c r="B13" s="44">
        <v>59800</v>
      </c>
      <c r="C13" s="44">
        <v>27400</v>
      </c>
      <c r="D13" s="44">
        <v>40600</v>
      </c>
      <c r="E13" s="44">
        <v>77600</v>
      </c>
      <c r="F13" s="34">
        <v>11300</v>
      </c>
      <c r="G13" s="34">
        <v>64000</v>
      </c>
      <c r="H13" s="34">
        <v>62600</v>
      </c>
      <c r="I13" s="34">
        <v>84900</v>
      </c>
      <c r="J13" s="34">
        <v>78900</v>
      </c>
    </row>
    <row r="14" spans="2:14" x14ac:dyDescent="0.25">
      <c r="B14" s="44"/>
      <c r="C14" s="44"/>
      <c r="D14" s="44"/>
      <c r="E14" s="44"/>
    </row>
    <row r="18" spans="2:14" x14ac:dyDescent="0.25">
      <c r="B18" s="35"/>
      <c r="C18" s="35"/>
      <c r="D18" s="35"/>
      <c r="E18" s="35"/>
      <c r="F18" s="35"/>
      <c r="G18" s="35"/>
      <c r="H18" s="35"/>
      <c r="I18" s="35"/>
      <c r="J18" s="35"/>
      <c r="M18" s="10" t="s">
        <v>1</v>
      </c>
      <c r="N18" s="10" t="s">
        <v>122</v>
      </c>
    </row>
    <row r="19" spans="2:14" x14ac:dyDescent="0.25">
      <c r="B19" s="35"/>
      <c r="C19" s="35"/>
      <c r="D19" s="35"/>
      <c r="E19" s="35"/>
      <c r="F19" s="35"/>
      <c r="G19" s="35"/>
      <c r="H19" s="35"/>
      <c r="I19" s="35"/>
      <c r="J19" s="35"/>
    </row>
    <row r="20" spans="2:14" x14ac:dyDescent="0.25">
      <c r="B20" s="35"/>
      <c r="C20" s="35"/>
      <c r="D20" s="35"/>
      <c r="E20" s="35"/>
      <c r="F20" s="35"/>
      <c r="G20" s="35"/>
      <c r="H20" s="35"/>
      <c r="I20" s="35"/>
      <c r="J20" s="35"/>
    </row>
    <row r="21" spans="2:14" x14ac:dyDescent="0.25">
      <c r="B21" s="35"/>
      <c r="C21" s="35"/>
      <c r="D21" s="35"/>
      <c r="E21" s="35"/>
      <c r="F21" s="35"/>
      <c r="G21" s="35"/>
      <c r="H21" s="35"/>
      <c r="I21" s="35"/>
      <c r="J21" s="35"/>
    </row>
    <row r="22" spans="2:14" x14ac:dyDescent="0.25">
      <c r="B22" s="35"/>
      <c r="C22" s="35"/>
      <c r="D22" s="35"/>
      <c r="E22" s="35"/>
      <c r="F22" s="35"/>
      <c r="G22" s="35"/>
      <c r="H22" s="35"/>
      <c r="I22" s="35"/>
      <c r="J22" s="35"/>
    </row>
    <row r="23" spans="2:14" x14ac:dyDescent="0.25">
      <c r="B23" s="35"/>
      <c r="C23" s="35"/>
      <c r="D23" s="35"/>
      <c r="E23" s="35"/>
      <c r="F23" s="35"/>
      <c r="G23" s="35"/>
      <c r="H23" s="35"/>
      <c r="I23" s="35"/>
      <c r="J23" s="35"/>
    </row>
    <row r="24" spans="2:14" x14ac:dyDescent="0.25">
      <c r="B24" s="35"/>
      <c r="C24" s="35"/>
      <c r="D24" s="35"/>
      <c r="E24" s="35"/>
      <c r="F24" s="35"/>
      <c r="G24" s="35"/>
      <c r="H24" s="35"/>
      <c r="I24" s="35"/>
      <c r="J24" s="35"/>
    </row>
    <row r="25" spans="2:14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4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4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4" x14ac:dyDescent="0.25">
      <c r="B28" s="35"/>
      <c r="C28" s="35"/>
      <c r="D28" s="35"/>
      <c r="E28" s="35"/>
      <c r="F28" s="35"/>
      <c r="G28" s="35"/>
      <c r="H28" s="35"/>
      <c r="I28" s="35"/>
      <c r="J28" s="35"/>
    </row>
    <row r="29" spans="2:14" x14ac:dyDescent="0.25">
      <c r="B29" s="35"/>
      <c r="C29" s="35"/>
      <c r="D29" s="35"/>
      <c r="E29" s="35"/>
      <c r="F29" s="35"/>
      <c r="G29" s="35"/>
      <c r="H29" s="35"/>
      <c r="I29" s="35"/>
      <c r="J29" s="35"/>
    </row>
    <row r="34" spans="2:14" x14ac:dyDescent="0.25">
      <c r="B34" s="36">
        <v>0.87</v>
      </c>
      <c r="C34" s="36">
        <v>0.63</v>
      </c>
      <c r="D34" s="36">
        <v>0.3</v>
      </c>
      <c r="E34" s="36">
        <v>0.34</v>
      </c>
      <c r="F34" s="36">
        <v>1</v>
      </c>
      <c r="G34" s="36">
        <v>0.56000000000000005</v>
      </c>
      <c r="H34" s="36">
        <v>0.37</v>
      </c>
      <c r="I34" s="36">
        <v>0.1</v>
      </c>
      <c r="J34" s="36">
        <v>0.68</v>
      </c>
      <c r="M34" s="10" t="s">
        <v>2</v>
      </c>
      <c r="N34" s="10" t="s">
        <v>123</v>
      </c>
    </row>
    <row r="35" spans="2:14" x14ac:dyDescent="0.25">
      <c r="B35" s="36">
        <v>0.98</v>
      </c>
      <c r="C35" s="36">
        <v>0.68</v>
      </c>
      <c r="D35" s="36">
        <v>0.02</v>
      </c>
      <c r="E35" s="36">
        <v>0.31</v>
      </c>
      <c r="F35" s="36">
        <v>0.83</v>
      </c>
      <c r="G35" s="36">
        <v>0.44</v>
      </c>
      <c r="H35" s="36">
        <v>0.65</v>
      </c>
      <c r="I35" s="36">
        <v>0.83</v>
      </c>
      <c r="J35" s="36">
        <v>0.45</v>
      </c>
    </row>
    <row r="36" spans="2:14" x14ac:dyDescent="0.25">
      <c r="B36" s="36">
        <v>0.44</v>
      </c>
      <c r="C36" s="36">
        <v>0.26</v>
      </c>
      <c r="D36" s="36">
        <v>0.66</v>
      </c>
      <c r="E36" s="36">
        <v>0.04</v>
      </c>
      <c r="F36" s="36">
        <v>0.61</v>
      </c>
      <c r="G36" s="36">
        <v>0.4</v>
      </c>
      <c r="H36" s="36">
        <v>0.51</v>
      </c>
      <c r="I36" s="36">
        <v>0.99</v>
      </c>
      <c r="J36" s="36">
        <v>0.25</v>
      </c>
    </row>
    <row r="37" spans="2:14" x14ac:dyDescent="0.25">
      <c r="B37" s="36">
        <v>0.26</v>
      </c>
      <c r="C37" s="36">
        <v>0.89</v>
      </c>
      <c r="D37" s="36">
        <v>0.21</v>
      </c>
      <c r="E37" s="36">
        <v>0.33</v>
      </c>
      <c r="F37" s="36">
        <v>0.7</v>
      </c>
      <c r="G37" s="36">
        <v>0.52</v>
      </c>
      <c r="H37" s="36">
        <v>0.91</v>
      </c>
      <c r="I37" s="36">
        <v>0.76</v>
      </c>
      <c r="J37" s="36">
        <v>0.68</v>
      </c>
    </row>
    <row r="38" spans="2:14" x14ac:dyDescent="0.25">
      <c r="B38" s="36">
        <v>0.43</v>
      </c>
      <c r="C38" s="36">
        <v>0.54</v>
      </c>
      <c r="D38" s="36">
        <v>0.97</v>
      </c>
      <c r="E38" s="36">
        <v>0.64</v>
      </c>
      <c r="F38" s="36">
        <v>0.23</v>
      </c>
      <c r="G38" s="36">
        <v>0.35</v>
      </c>
      <c r="H38" s="36">
        <v>0.55000000000000004</v>
      </c>
      <c r="I38" s="36">
        <v>0.96</v>
      </c>
      <c r="J38" s="36">
        <v>0.71</v>
      </c>
    </row>
    <row r="39" spans="2:14" x14ac:dyDescent="0.25">
      <c r="B39" s="36">
        <v>0.45</v>
      </c>
      <c r="C39" s="36">
        <v>0.98</v>
      </c>
      <c r="D39" s="36">
        <v>0.8</v>
      </c>
      <c r="E39" s="36">
        <v>0.5</v>
      </c>
      <c r="F39" s="36">
        <v>0.39</v>
      </c>
      <c r="G39" s="36">
        <v>0.88</v>
      </c>
      <c r="H39" s="36">
        <v>0.22</v>
      </c>
      <c r="I39" s="36">
        <v>0.23</v>
      </c>
      <c r="J39" s="36">
        <v>0.85</v>
      </c>
    </row>
    <row r="40" spans="2:14" x14ac:dyDescent="0.25">
      <c r="B40" s="36">
        <v>0.34</v>
      </c>
      <c r="C40" s="36">
        <v>0.74</v>
      </c>
      <c r="D40" s="36">
        <v>0.78</v>
      </c>
      <c r="E40" s="36">
        <v>0.28000000000000003</v>
      </c>
      <c r="F40" s="36">
        <v>0.49</v>
      </c>
      <c r="G40" s="36">
        <v>0.87</v>
      </c>
      <c r="H40" s="36">
        <v>0.33</v>
      </c>
      <c r="I40" s="36">
        <v>0.68</v>
      </c>
      <c r="J40" s="36">
        <v>0.95</v>
      </c>
    </row>
    <row r="41" spans="2:14" x14ac:dyDescent="0.25">
      <c r="B41" s="36">
        <v>0.24</v>
      </c>
      <c r="C41" s="36">
        <v>0.32</v>
      </c>
      <c r="D41" s="36">
        <v>0.48</v>
      </c>
      <c r="E41" s="36">
        <v>0.88</v>
      </c>
      <c r="F41" s="36">
        <v>0.43</v>
      </c>
      <c r="G41" s="36">
        <v>0.43</v>
      </c>
      <c r="H41" s="36">
        <v>0.2</v>
      </c>
      <c r="I41" s="36">
        <v>0.65</v>
      </c>
      <c r="J41" s="36">
        <v>0.39</v>
      </c>
    </row>
    <row r="42" spans="2:14" x14ac:dyDescent="0.25">
      <c r="B42" s="36">
        <v>1</v>
      </c>
      <c r="C42" s="36">
        <v>0.51</v>
      </c>
      <c r="D42" s="36">
        <v>0.82</v>
      </c>
      <c r="E42" s="36">
        <v>0.17</v>
      </c>
      <c r="F42" s="36">
        <v>0.15</v>
      </c>
      <c r="G42" s="36">
        <v>0.41</v>
      </c>
      <c r="H42" s="36">
        <v>0.04</v>
      </c>
      <c r="I42" s="36">
        <v>0.25</v>
      </c>
      <c r="J42" s="36">
        <v>0.46</v>
      </c>
    </row>
    <row r="43" spans="2:14" x14ac:dyDescent="0.25">
      <c r="B43" s="36">
        <v>0.45</v>
      </c>
      <c r="C43" s="36">
        <v>0.67</v>
      </c>
      <c r="D43" s="36">
        <v>0.66</v>
      </c>
      <c r="E43" s="36">
        <v>0.04</v>
      </c>
      <c r="F43" s="36">
        <v>0.42</v>
      </c>
      <c r="G43" s="36">
        <v>0.56000000000000005</v>
      </c>
      <c r="H43" s="36">
        <v>0.37</v>
      </c>
      <c r="I43" s="36">
        <v>0.25</v>
      </c>
      <c r="J43" s="36">
        <v>0.51</v>
      </c>
    </row>
    <row r="44" spans="2:14" x14ac:dyDescent="0.25">
      <c r="B44" s="36">
        <v>0.94</v>
      </c>
      <c r="C44" s="36">
        <v>0.6</v>
      </c>
      <c r="D44" s="36">
        <v>0.14000000000000001</v>
      </c>
      <c r="E44" s="36">
        <v>0.41</v>
      </c>
      <c r="F44" s="36">
        <v>0.86</v>
      </c>
      <c r="G44" s="36">
        <v>0.6</v>
      </c>
      <c r="H44" s="36">
        <v>0.19</v>
      </c>
      <c r="I44" s="36">
        <v>0.56999999999999995</v>
      </c>
      <c r="J44" s="36">
        <v>0.98</v>
      </c>
    </row>
    <row r="45" spans="2:14" x14ac:dyDescent="0.25">
      <c r="B45" s="36">
        <v>0.77</v>
      </c>
      <c r="C45" s="36">
        <v>0.7</v>
      </c>
      <c r="D45" s="36">
        <v>0.9</v>
      </c>
      <c r="E45" s="36">
        <v>0.12</v>
      </c>
      <c r="F45" s="36">
        <v>0.56000000000000005</v>
      </c>
      <c r="G45" s="36">
        <v>0.76</v>
      </c>
      <c r="H45" s="36">
        <v>0.17</v>
      </c>
      <c r="I45" s="36">
        <v>0.3</v>
      </c>
      <c r="J45" s="36">
        <v>0.12</v>
      </c>
    </row>
    <row r="47" spans="2:14" x14ac:dyDescent="0.25">
      <c r="L47" s="10" t="s">
        <v>3</v>
      </c>
    </row>
    <row r="48" spans="2:14" x14ac:dyDescent="0.25">
      <c r="B48" s="10" t="s">
        <v>124</v>
      </c>
      <c r="C48" s="10"/>
      <c r="D48" s="10"/>
      <c r="E48" s="10"/>
      <c r="F48" s="10" t="s">
        <v>125</v>
      </c>
      <c r="G48" s="10"/>
      <c r="H48" s="10"/>
      <c r="I48" s="10"/>
      <c r="J48" s="10" t="s">
        <v>126</v>
      </c>
      <c r="L48" s="68" t="s">
        <v>127</v>
      </c>
      <c r="M48" s="68"/>
    </row>
    <row r="49" spans="2:13" x14ac:dyDescent="0.25">
      <c r="B49" s="37">
        <v>43502</v>
      </c>
      <c r="C49" s="37">
        <v>43754</v>
      </c>
      <c r="D49" s="13"/>
      <c r="E49" s="13"/>
      <c r="F49" s="42">
        <v>43716</v>
      </c>
      <c r="G49" s="42">
        <v>43472</v>
      </c>
      <c r="H49" s="13"/>
      <c r="I49" s="13"/>
      <c r="J49" s="38">
        <v>43790</v>
      </c>
      <c r="L49" s="10" t="s">
        <v>124</v>
      </c>
      <c r="M49" s="14">
        <v>43754</v>
      </c>
    </row>
    <row r="50" spans="2:13" x14ac:dyDescent="0.25">
      <c r="B50" s="37">
        <v>43699</v>
      </c>
      <c r="C50" s="37">
        <v>43640</v>
      </c>
      <c r="D50" s="13"/>
      <c r="E50" s="13"/>
      <c r="F50" s="42">
        <v>43588</v>
      </c>
      <c r="G50" s="42">
        <v>43703</v>
      </c>
      <c r="H50" s="13"/>
      <c r="I50" s="13"/>
      <c r="J50" s="38">
        <v>43513</v>
      </c>
      <c r="L50" s="10" t="s">
        <v>125</v>
      </c>
      <c r="M50" s="15">
        <v>43716</v>
      </c>
    </row>
    <row r="51" spans="2:13" x14ac:dyDescent="0.25">
      <c r="B51" s="37">
        <v>43682</v>
      </c>
      <c r="C51" s="37">
        <v>43606</v>
      </c>
      <c r="D51" s="13"/>
      <c r="E51" s="13"/>
      <c r="F51" s="42">
        <v>43538</v>
      </c>
      <c r="G51" s="42">
        <v>43474</v>
      </c>
      <c r="H51" s="13"/>
      <c r="I51" s="13"/>
      <c r="J51" s="38">
        <v>43745</v>
      </c>
      <c r="L51" s="10" t="s">
        <v>126</v>
      </c>
      <c r="M51" s="16">
        <v>43790</v>
      </c>
    </row>
    <row r="52" spans="2:13" x14ac:dyDescent="0.25">
      <c r="B52" s="37">
        <v>43723</v>
      </c>
      <c r="C52" s="37">
        <v>43651</v>
      </c>
      <c r="D52" s="13"/>
      <c r="E52" s="13"/>
      <c r="F52" s="42">
        <v>43789</v>
      </c>
      <c r="G52" s="42">
        <v>43794</v>
      </c>
      <c r="H52" s="13"/>
      <c r="I52" s="13"/>
      <c r="J52" s="38">
        <v>43477</v>
      </c>
    </row>
    <row r="53" spans="2:13" x14ac:dyDescent="0.25">
      <c r="B53" s="37">
        <v>43532</v>
      </c>
      <c r="C53" s="37">
        <v>43642</v>
      </c>
      <c r="D53" s="13"/>
      <c r="E53" s="13"/>
      <c r="F53" s="42">
        <v>43568</v>
      </c>
      <c r="G53" s="42">
        <v>43641</v>
      </c>
      <c r="H53" s="13"/>
      <c r="I53" s="13"/>
      <c r="J53" s="38">
        <v>43762</v>
      </c>
    </row>
    <row r="54" spans="2:13" x14ac:dyDescent="0.25">
      <c r="B54" s="37">
        <v>43782</v>
      </c>
      <c r="C54" s="37">
        <v>43739</v>
      </c>
      <c r="D54" s="13"/>
      <c r="E54" s="13"/>
      <c r="F54" s="42">
        <v>43570</v>
      </c>
      <c r="G54" s="42">
        <v>43758</v>
      </c>
      <c r="H54" s="13"/>
      <c r="I54" s="13"/>
      <c r="J54" s="38">
        <v>43606</v>
      </c>
    </row>
    <row r="55" spans="2:13" x14ac:dyDescent="0.25">
      <c r="B55" s="37">
        <v>43519</v>
      </c>
      <c r="C55" s="37">
        <v>43525</v>
      </c>
      <c r="D55" s="13"/>
      <c r="E55" s="13"/>
      <c r="F55" s="42">
        <v>43595</v>
      </c>
      <c r="G55" s="42">
        <v>43546</v>
      </c>
      <c r="H55" s="13"/>
      <c r="I55" s="13"/>
      <c r="J55" s="38">
        <v>43498</v>
      </c>
    </row>
    <row r="56" spans="2:13" x14ac:dyDescent="0.25">
      <c r="B56" s="37">
        <v>43687</v>
      </c>
      <c r="C56" s="37">
        <v>43560</v>
      </c>
      <c r="D56" s="13"/>
      <c r="E56" s="13"/>
      <c r="F56" s="42">
        <v>43754</v>
      </c>
      <c r="G56" s="42">
        <v>43732</v>
      </c>
      <c r="H56" s="13"/>
      <c r="I56" s="13"/>
      <c r="J56" s="38">
        <v>43823</v>
      </c>
    </row>
    <row r="57" spans="2:13" x14ac:dyDescent="0.25">
      <c r="B57" s="37">
        <v>43504</v>
      </c>
      <c r="C57" s="37">
        <v>43760</v>
      </c>
      <c r="D57" s="13"/>
      <c r="E57" s="13"/>
      <c r="F57" s="42">
        <v>43613</v>
      </c>
      <c r="G57" s="42">
        <v>43605</v>
      </c>
      <c r="H57" s="13"/>
      <c r="I57" s="13"/>
      <c r="J57" s="38">
        <v>43755</v>
      </c>
    </row>
    <row r="58" spans="2:13" x14ac:dyDescent="0.25">
      <c r="B58" s="37">
        <v>43662</v>
      </c>
      <c r="C58" s="37">
        <v>43699</v>
      </c>
      <c r="D58" s="13"/>
      <c r="E58" s="13"/>
      <c r="F58" s="42">
        <v>43562</v>
      </c>
      <c r="G58" s="42">
        <v>43806</v>
      </c>
      <c r="H58" s="13"/>
      <c r="I58" s="13"/>
      <c r="J58" s="38">
        <v>43480</v>
      </c>
    </row>
    <row r="62" spans="2:13" x14ac:dyDescent="0.25">
      <c r="K62" s="10" t="s">
        <v>4</v>
      </c>
      <c r="L62" s="10" t="s">
        <v>129</v>
      </c>
    </row>
    <row r="63" spans="2:13" x14ac:dyDescent="0.25">
      <c r="J63" s="1" t="s">
        <v>128</v>
      </c>
      <c r="L63" s="1" t="s">
        <v>281</v>
      </c>
      <c r="M63" s="1" t="s">
        <v>128</v>
      </c>
    </row>
    <row r="65" spans="10:13" x14ac:dyDescent="0.25">
      <c r="J65" s="1" t="s">
        <v>128</v>
      </c>
      <c r="L65" s="1" t="s">
        <v>282</v>
      </c>
      <c r="M65" s="1" t="s">
        <v>128</v>
      </c>
    </row>
    <row r="67" spans="10:13" x14ac:dyDescent="0.25">
      <c r="J67" s="1" t="s">
        <v>128</v>
      </c>
      <c r="L67" s="1" t="s">
        <v>128</v>
      </c>
      <c r="M67" s="1" t="s">
        <v>128</v>
      </c>
    </row>
    <row r="71" spans="10:13" ht="56.4" x14ac:dyDescent="0.25">
      <c r="J71" s="17" t="s">
        <v>128</v>
      </c>
      <c r="L71" s="18" t="s">
        <v>128</v>
      </c>
      <c r="M71" s="39" t="s">
        <v>280</v>
      </c>
    </row>
  </sheetData>
  <mergeCells count="1">
    <mergeCell ref="L48:M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7" tint="0.59999389629810485"/>
  </sheetPr>
  <dimension ref="A1:AC51"/>
  <sheetViews>
    <sheetView showGridLines="0" topLeftCell="B1" zoomScale="125" zoomScaleNormal="125" workbookViewId="0">
      <selection activeCell="K11" sqref="K11"/>
    </sheetView>
  </sheetViews>
  <sheetFormatPr defaultColWidth="8.6640625" defaultRowHeight="14.4" x14ac:dyDescent="0.3"/>
  <cols>
    <col min="1" max="1" width="15.6640625" bestFit="1" customWidth="1"/>
    <col min="2" max="2" width="19" bestFit="1" customWidth="1"/>
    <col min="3" max="3" width="7" bestFit="1" customWidth="1"/>
    <col min="4" max="4" width="10.44140625" bestFit="1" customWidth="1"/>
    <col min="5" max="5" width="3.88671875" bestFit="1" customWidth="1"/>
    <col min="6" max="6" width="10.88671875" bestFit="1" customWidth="1"/>
    <col min="7" max="7" width="22.5546875" bestFit="1" customWidth="1"/>
    <col min="9" max="9" width="10.44140625" customWidth="1"/>
    <col min="10" max="10" width="2.109375" bestFit="1" customWidth="1"/>
    <col min="11" max="11" width="94.44140625" bestFit="1" customWidth="1"/>
  </cols>
  <sheetData>
    <row r="1" spans="1:29" x14ac:dyDescent="0.3">
      <c r="A1" s="21" t="s">
        <v>272</v>
      </c>
      <c r="B1" s="21" t="s">
        <v>130</v>
      </c>
      <c r="C1" s="21" t="s">
        <v>131</v>
      </c>
      <c r="D1" s="30" t="s">
        <v>22</v>
      </c>
      <c r="E1" s="30" t="s">
        <v>188</v>
      </c>
      <c r="F1" s="21" t="s">
        <v>132</v>
      </c>
      <c r="G1" s="21" t="s">
        <v>133</v>
      </c>
    </row>
    <row r="2" spans="1:29" x14ac:dyDescent="0.3">
      <c r="A2">
        <v>100133501</v>
      </c>
      <c r="B2" t="s">
        <v>134</v>
      </c>
      <c r="C2">
        <v>560004</v>
      </c>
      <c r="D2" s="20">
        <v>34530</v>
      </c>
      <c r="E2" s="31">
        <f ca="1">DATEDIF(D2,TODAY(),"Y")</f>
        <v>29</v>
      </c>
      <c r="F2" t="s">
        <v>135</v>
      </c>
      <c r="G2">
        <v>1</v>
      </c>
    </row>
    <row r="3" spans="1:29" x14ac:dyDescent="0.3">
      <c r="A3">
        <v>100133502</v>
      </c>
      <c r="B3" t="s">
        <v>136</v>
      </c>
      <c r="C3">
        <v>560038</v>
      </c>
      <c r="D3" s="20">
        <v>32138</v>
      </c>
      <c r="E3" s="31">
        <f t="shared" ref="E3:E51" ca="1" si="0">DATEDIF(D3,TODAY(),"Y")</f>
        <v>36</v>
      </c>
      <c r="F3" t="s">
        <v>135</v>
      </c>
      <c r="G3">
        <v>0</v>
      </c>
      <c r="I3" s="43" t="s">
        <v>189</v>
      </c>
    </row>
    <row r="4" spans="1:29" x14ac:dyDescent="0.3">
      <c r="A4">
        <v>100133503</v>
      </c>
      <c r="B4" t="s">
        <v>137</v>
      </c>
      <c r="C4">
        <v>560063</v>
      </c>
      <c r="D4" s="20">
        <v>35801</v>
      </c>
      <c r="E4" s="31">
        <f t="shared" ca="1" si="0"/>
        <v>26</v>
      </c>
      <c r="F4" t="s">
        <v>138</v>
      </c>
      <c r="G4">
        <v>5</v>
      </c>
      <c r="I4">
        <v>50</v>
      </c>
      <c r="J4" s="29">
        <v>1</v>
      </c>
      <c r="K4" s="29" t="s">
        <v>179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x14ac:dyDescent="0.3">
      <c r="A5">
        <v>100133504</v>
      </c>
      <c r="B5" t="s">
        <v>139</v>
      </c>
      <c r="C5">
        <v>560051</v>
      </c>
      <c r="D5" s="20">
        <v>32696</v>
      </c>
      <c r="E5" s="31">
        <f t="shared" ca="1" si="0"/>
        <v>34</v>
      </c>
      <c r="G5">
        <v>2</v>
      </c>
      <c r="I5">
        <v>48</v>
      </c>
      <c r="J5" s="29">
        <v>2</v>
      </c>
      <c r="K5" s="29" t="s">
        <v>180</v>
      </c>
      <c r="L5" s="3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x14ac:dyDescent="0.3">
      <c r="A6">
        <v>100133505</v>
      </c>
      <c r="B6" t="s">
        <v>140</v>
      </c>
      <c r="C6">
        <v>560037</v>
      </c>
      <c r="D6" s="20">
        <v>35264</v>
      </c>
      <c r="E6" s="31">
        <f t="shared" ca="1" si="0"/>
        <v>27</v>
      </c>
      <c r="F6" t="s">
        <v>135</v>
      </c>
      <c r="G6">
        <v>1</v>
      </c>
      <c r="I6">
        <v>2</v>
      </c>
      <c r="J6" s="29">
        <v>3</v>
      </c>
      <c r="K6" s="29" t="s">
        <v>181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x14ac:dyDescent="0.3">
      <c r="A7">
        <v>100133506</v>
      </c>
      <c r="B7" t="s">
        <v>141</v>
      </c>
      <c r="C7">
        <v>560001</v>
      </c>
      <c r="D7" s="20">
        <v>33742</v>
      </c>
      <c r="E7" s="31">
        <f t="shared" ca="1" si="0"/>
        <v>31</v>
      </c>
      <c r="F7" t="s">
        <v>142</v>
      </c>
      <c r="G7">
        <v>0</v>
      </c>
      <c r="I7">
        <v>8</v>
      </c>
      <c r="J7" s="29">
        <v>4</v>
      </c>
      <c r="K7" s="29" t="s">
        <v>182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x14ac:dyDescent="0.3">
      <c r="A8">
        <v>100133507</v>
      </c>
      <c r="B8" t="s">
        <v>143</v>
      </c>
      <c r="C8">
        <v>560034</v>
      </c>
      <c r="D8" s="20">
        <v>32636</v>
      </c>
      <c r="E8" s="31">
        <f t="shared" ca="1" si="0"/>
        <v>34</v>
      </c>
      <c r="F8" t="s">
        <v>144</v>
      </c>
      <c r="G8">
        <v>1</v>
      </c>
      <c r="I8">
        <v>2</v>
      </c>
      <c r="J8" s="29">
        <v>5</v>
      </c>
      <c r="K8" s="29" t="s">
        <v>183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3">
      <c r="A9">
        <v>100133508</v>
      </c>
      <c r="B9" t="s">
        <v>145</v>
      </c>
      <c r="C9">
        <v>560100</v>
      </c>
      <c r="D9" s="20">
        <v>34905</v>
      </c>
      <c r="E9" s="31">
        <f t="shared" ca="1" si="0"/>
        <v>28</v>
      </c>
      <c r="F9" t="s">
        <v>135</v>
      </c>
      <c r="G9">
        <v>2</v>
      </c>
      <c r="I9" t="s">
        <v>283</v>
      </c>
      <c r="J9" s="29">
        <v>6</v>
      </c>
      <c r="K9" s="29" t="s">
        <v>184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x14ac:dyDescent="0.3">
      <c r="A10">
        <v>100133509</v>
      </c>
      <c r="B10" t="s">
        <v>146</v>
      </c>
      <c r="C10">
        <v>560092</v>
      </c>
      <c r="D10" s="20">
        <v>35594</v>
      </c>
      <c r="E10" s="31">
        <f t="shared" ca="1" si="0"/>
        <v>26</v>
      </c>
      <c r="F10" t="s">
        <v>147</v>
      </c>
      <c r="G10">
        <v>0</v>
      </c>
      <c r="I10">
        <v>1</v>
      </c>
      <c r="J10" s="29">
        <v>7</v>
      </c>
      <c r="K10" s="29" t="s">
        <v>185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3">
      <c r="A11">
        <v>100133510</v>
      </c>
      <c r="B11" t="s">
        <v>139</v>
      </c>
      <c r="C11">
        <v>560051</v>
      </c>
      <c r="D11" s="20">
        <v>34138</v>
      </c>
      <c r="E11" s="31">
        <f t="shared" ca="1" si="0"/>
        <v>30</v>
      </c>
      <c r="F11" t="s">
        <v>148</v>
      </c>
      <c r="G11">
        <v>4</v>
      </c>
      <c r="I11">
        <v>0</v>
      </c>
      <c r="J11" s="29">
        <v>8</v>
      </c>
      <c r="K11" s="29" t="s">
        <v>186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3">
      <c r="A12">
        <v>100133511</v>
      </c>
      <c r="B12" t="s">
        <v>149</v>
      </c>
      <c r="C12">
        <v>560009</v>
      </c>
      <c r="D12" s="20">
        <v>33815</v>
      </c>
      <c r="E12" s="31">
        <f t="shared" ca="1" si="0"/>
        <v>31</v>
      </c>
      <c r="F12" t="s">
        <v>150</v>
      </c>
      <c r="G12">
        <v>0</v>
      </c>
      <c r="I12">
        <v>0</v>
      </c>
      <c r="J12" s="29">
        <v>9</v>
      </c>
      <c r="K12" s="29" t="s">
        <v>187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3">
      <c r="A13">
        <v>100133512</v>
      </c>
      <c r="B13" t="s">
        <v>151</v>
      </c>
      <c r="C13">
        <v>562106</v>
      </c>
      <c r="D13" s="20">
        <v>34877</v>
      </c>
      <c r="E13" s="31">
        <f t="shared" ca="1" si="0"/>
        <v>28</v>
      </c>
      <c r="F13" t="s">
        <v>152</v>
      </c>
      <c r="G13">
        <v>1</v>
      </c>
    </row>
    <row r="14" spans="1:29" x14ac:dyDescent="0.3">
      <c r="A14">
        <v>100133513</v>
      </c>
      <c r="B14" t="s">
        <v>153</v>
      </c>
      <c r="C14">
        <v>560066</v>
      </c>
      <c r="D14" s="20">
        <v>33300</v>
      </c>
      <c r="E14" s="31">
        <f t="shared" ca="1" si="0"/>
        <v>32</v>
      </c>
      <c r="F14" t="s">
        <v>135</v>
      </c>
      <c r="G14">
        <v>2</v>
      </c>
    </row>
    <row r="15" spans="1:29" x14ac:dyDescent="0.3">
      <c r="A15">
        <v>100133514</v>
      </c>
      <c r="B15" t="s">
        <v>154</v>
      </c>
      <c r="C15">
        <v>560043</v>
      </c>
      <c r="D15" s="20">
        <v>34689</v>
      </c>
      <c r="E15" s="31">
        <f t="shared" ca="1" si="0"/>
        <v>29</v>
      </c>
      <c r="F15" t="s">
        <v>155</v>
      </c>
      <c r="G15">
        <v>5</v>
      </c>
    </row>
    <row r="16" spans="1:29" x14ac:dyDescent="0.3">
      <c r="A16">
        <v>100133515</v>
      </c>
      <c r="B16" t="s">
        <v>156</v>
      </c>
      <c r="C16">
        <v>560053</v>
      </c>
      <c r="D16" s="20">
        <v>34239</v>
      </c>
      <c r="E16" s="31">
        <f t="shared" ca="1" si="0"/>
        <v>30</v>
      </c>
      <c r="F16" t="s">
        <v>157</v>
      </c>
      <c r="G16">
        <v>4</v>
      </c>
    </row>
    <row r="17" spans="1:7" x14ac:dyDescent="0.3">
      <c r="A17">
        <v>100133516</v>
      </c>
      <c r="B17" t="s">
        <v>136</v>
      </c>
      <c r="C17">
        <v>560038</v>
      </c>
      <c r="D17" s="20">
        <v>34347</v>
      </c>
      <c r="E17" s="31">
        <f t="shared" ca="1" si="0"/>
        <v>30</v>
      </c>
      <c r="F17" t="s">
        <v>158</v>
      </c>
      <c r="G17">
        <v>2</v>
      </c>
    </row>
    <row r="18" spans="1:7" x14ac:dyDescent="0.3">
      <c r="A18">
        <v>100133517</v>
      </c>
      <c r="B18" t="s">
        <v>159</v>
      </c>
      <c r="C18">
        <v>560002</v>
      </c>
      <c r="D18" s="20">
        <v>34712</v>
      </c>
      <c r="E18" s="31">
        <f t="shared" ca="1" si="0"/>
        <v>29</v>
      </c>
      <c r="F18" t="s">
        <v>135</v>
      </c>
      <c r="G18">
        <v>2</v>
      </c>
    </row>
    <row r="19" spans="1:7" x14ac:dyDescent="0.3">
      <c r="A19">
        <v>100133518</v>
      </c>
      <c r="B19" t="s">
        <v>160</v>
      </c>
      <c r="C19">
        <v>560047</v>
      </c>
      <c r="D19" s="20">
        <v>34850</v>
      </c>
      <c r="E19" s="31">
        <f t="shared" ca="1" si="0"/>
        <v>28</v>
      </c>
      <c r="F19" t="s">
        <v>135</v>
      </c>
      <c r="G19">
        <v>1</v>
      </c>
    </row>
    <row r="20" spans="1:7" x14ac:dyDescent="0.3">
      <c r="A20">
        <v>100133519</v>
      </c>
      <c r="B20" t="s">
        <v>161</v>
      </c>
      <c r="C20">
        <v>560049</v>
      </c>
      <c r="D20" s="20">
        <v>34308</v>
      </c>
      <c r="E20" s="31">
        <f t="shared" ca="1" si="0"/>
        <v>30</v>
      </c>
      <c r="F20" t="s">
        <v>162</v>
      </c>
      <c r="G20">
        <v>5</v>
      </c>
    </row>
    <row r="21" spans="1:7" x14ac:dyDescent="0.3">
      <c r="A21">
        <v>100133520</v>
      </c>
      <c r="B21" t="s">
        <v>163</v>
      </c>
      <c r="C21">
        <v>562130</v>
      </c>
      <c r="D21" s="20">
        <v>34123</v>
      </c>
      <c r="E21" s="31">
        <f t="shared" ca="1" si="0"/>
        <v>30</v>
      </c>
      <c r="G21">
        <v>0</v>
      </c>
    </row>
    <row r="22" spans="1:7" x14ac:dyDescent="0.3">
      <c r="A22">
        <v>100133521</v>
      </c>
      <c r="B22" t="s">
        <v>164</v>
      </c>
      <c r="C22">
        <v>560001</v>
      </c>
      <c r="D22" s="20">
        <v>33260</v>
      </c>
      <c r="E22" s="31">
        <f t="shared" ca="1" si="0"/>
        <v>33</v>
      </c>
      <c r="F22" t="s">
        <v>165</v>
      </c>
      <c r="G22">
        <v>2</v>
      </c>
    </row>
    <row r="23" spans="1:7" x14ac:dyDescent="0.3">
      <c r="A23">
        <v>100133522</v>
      </c>
      <c r="B23" t="s">
        <v>166</v>
      </c>
      <c r="C23">
        <v>560104</v>
      </c>
      <c r="D23" s="20">
        <v>34885</v>
      </c>
      <c r="E23" s="31">
        <f t="shared" ca="1" si="0"/>
        <v>28</v>
      </c>
      <c r="F23" t="s">
        <v>167</v>
      </c>
      <c r="G23">
        <v>8</v>
      </c>
    </row>
    <row r="24" spans="1:7" x14ac:dyDescent="0.3">
      <c r="A24">
        <v>100133523</v>
      </c>
      <c r="B24" t="s">
        <v>168</v>
      </c>
      <c r="C24">
        <v>560018</v>
      </c>
      <c r="D24" s="20">
        <v>34830</v>
      </c>
      <c r="E24" s="31">
        <f t="shared" ca="1" si="0"/>
        <v>28</v>
      </c>
      <c r="G24">
        <v>0</v>
      </c>
    </row>
    <row r="25" spans="1:7" x14ac:dyDescent="0.3">
      <c r="A25">
        <v>100133524</v>
      </c>
      <c r="B25" t="s">
        <v>164</v>
      </c>
      <c r="C25">
        <v>560001</v>
      </c>
      <c r="D25" s="20">
        <v>32036</v>
      </c>
      <c r="E25" s="31">
        <f t="shared" ca="1" si="0"/>
        <v>36</v>
      </c>
      <c r="F25" t="s">
        <v>169</v>
      </c>
      <c r="G25">
        <v>1</v>
      </c>
    </row>
    <row r="26" spans="1:7" x14ac:dyDescent="0.3">
      <c r="A26">
        <v>100133525</v>
      </c>
      <c r="B26" t="s">
        <v>170</v>
      </c>
      <c r="C26">
        <v>560056</v>
      </c>
      <c r="D26" s="20">
        <v>31138</v>
      </c>
      <c r="E26" s="31">
        <f t="shared" ca="1" si="0"/>
        <v>38</v>
      </c>
      <c r="F26" t="s">
        <v>150</v>
      </c>
      <c r="G26">
        <v>2</v>
      </c>
    </row>
    <row r="27" spans="1:7" x14ac:dyDescent="0.3">
      <c r="A27">
        <v>100133526</v>
      </c>
      <c r="B27" t="s">
        <v>171</v>
      </c>
      <c r="C27">
        <v>562106</v>
      </c>
      <c r="D27" s="20">
        <v>35041</v>
      </c>
      <c r="E27" s="31">
        <f t="shared" ca="1" si="0"/>
        <v>28</v>
      </c>
      <c r="F27" t="s">
        <v>135</v>
      </c>
      <c r="G27">
        <v>3</v>
      </c>
    </row>
    <row r="28" spans="1:7" x14ac:dyDescent="0.3">
      <c r="A28">
        <v>100133527</v>
      </c>
      <c r="B28" t="s">
        <v>170</v>
      </c>
      <c r="C28">
        <v>560056</v>
      </c>
      <c r="D28" s="20">
        <v>31231</v>
      </c>
      <c r="E28" s="31">
        <f t="shared" ca="1" si="0"/>
        <v>38</v>
      </c>
      <c r="G28">
        <v>1</v>
      </c>
    </row>
    <row r="29" spans="1:7" x14ac:dyDescent="0.3">
      <c r="A29">
        <v>100133528</v>
      </c>
      <c r="B29" t="s">
        <v>172</v>
      </c>
      <c r="C29">
        <v>560069</v>
      </c>
      <c r="D29" s="20">
        <v>35419</v>
      </c>
      <c r="E29" s="31">
        <f t="shared" ca="1" si="0"/>
        <v>27</v>
      </c>
      <c r="G29">
        <v>2</v>
      </c>
    </row>
    <row r="30" spans="1:7" x14ac:dyDescent="0.3">
      <c r="A30">
        <v>100133529</v>
      </c>
      <c r="B30" t="s">
        <v>153</v>
      </c>
      <c r="C30">
        <v>560066</v>
      </c>
      <c r="D30" s="20">
        <v>35169</v>
      </c>
      <c r="E30" s="31">
        <f t="shared" ca="1" si="0"/>
        <v>27</v>
      </c>
      <c r="F30" t="s">
        <v>135</v>
      </c>
      <c r="G30">
        <v>6</v>
      </c>
    </row>
    <row r="31" spans="1:7" x14ac:dyDescent="0.3">
      <c r="A31">
        <v>100133530</v>
      </c>
      <c r="B31" t="s">
        <v>173</v>
      </c>
      <c r="C31">
        <v>560008</v>
      </c>
      <c r="D31" s="20">
        <v>34070</v>
      </c>
      <c r="E31" s="31">
        <f t="shared" ca="1" si="0"/>
        <v>30</v>
      </c>
      <c r="G31">
        <v>4</v>
      </c>
    </row>
    <row r="32" spans="1:7" x14ac:dyDescent="0.3">
      <c r="A32">
        <v>100133531</v>
      </c>
      <c r="B32" t="s">
        <v>174</v>
      </c>
      <c r="C32">
        <v>560019</v>
      </c>
      <c r="D32" s="20">
        <v>34000</v>
      </c>
      <c r="E32" s="31">
        <f t="shared" ca="1" si="0"/>
        <v>31</v>
      </c>
      <c r="F32" t="s">
        <v>155</v>
      </c>
      <c r="G32">
        <v>1</v>
      </c>
    </row>
    <row r="33" spans="1:7" x14ac:dyDescent="0.3">
      <c r="A33">
        <v>100133532</v>
      </c>
      <c r="B33" t="s">
        <v>156</v>
      </c>
      <c r="C33">
        <v>560053</v>
      </c>
      <c r="D33" s="20">
        <v>33526</v>
      </c>
      <c r="E33" s="31">
        <f t="shared" ca="1" si="0"/>
        <v>32</v>
      </c>
      <c r="F33" t="s">
        <v>157</v>
      </c>
      <c r="G33">
        <v>3</v>
      </c>
    </row>
    <row r="34" spans="1:7" x14ac:dyDescent="0.3">
      <c r="A34">
        <v>100133533</v>
      </c>
      <c r="B34" t="s">
        <v>175</v>
      </c>
      <c r="C34">
        <v>560017</v>
      </c>
      <c r="D34" s="20">
        <v>34472</v>
      </c>
      <c r="E34" s="31">
        <f t="shared" ca="1" si="0"/>
        <v>29</v>
      </c>
      <c r="F34" t="s">
        <v>158</v>
      </c>
      <c r="G34">
        <v>2</v>
      </c>
    </row>
    <row r="35" spans="1:7" x14ac:dyDescent="0.3">
      <c r="A35">
        <v>100133534</v>
      </c>
      <c r="B35" t="s">
        <v>176</v>
      </c>
      <c r="C35">
        <v>560103</v>
      </c>
      <c r="D35" s="20">
        <v>34399</v>
      </c>
      <c r="E35" s="31">
        <f t="shared" ca="1" si="0"/>
        <v>29</v>
      </c>
      <c r="F35" t="s">
        <v>135</v>
      </c>
      <c r="G35">
        <v>3</v>
      </c>
    </row>
    <row r="36" spans="1:7" x14ac:dyDescent="0.3">
      <c r="A36">
        <v>100133535</v>
      </c>
      <c r="B36" t="s">
        <v>136</v>
      </c>
      <c r="C36">
        <v>560038</v>
      </c>
      <c r="D36" s="20">
        <v>34742</v>
      </c>
      <c r="E36" s="31">
        <f t="shared" ca="1" si="0"/>
        <v>29</v>
      </c>
      <c r="F36" t="s">
        <v>135</v>
      </c>
      <c r="G36">
        <v>6</v>
      </c>
    </row>
    <row r="37" spans="1:7" x14ac:dyDescent="0.3">
      <c r="A37">
        <v>100133536</v>
      </c>
      <c r="B37" t="s">
        <v>177</v>
      </c>
      <c r="C37">
        <v>560029</v>
      </c>
      <c r="D37" s="20">
        <v>33543</v>
      </c>
      <c r="E37" s="31">
        <f t="shared" ca="1" si="0"/>
        <v>32</v>
      </c>
      <c r="F37" t="s">
        <v>162</v>
      </c>
      <c r="G37">
        <v>2</v>
      </c>
    </row>
    <row r="38" spans="1:7" x14ac:dyDescent="0.3">
      <c r="A38">
        <v>100133537</v>
      </c>
      <c r="B38" t="s">
        <v>170</v>
      </c>
      <c r="C38">
        <v>560056</v>
      </c>
      <c r="D38" s="20">
        <v>32172</v>
      </c>
      <c r="E38" s="31">
        <f t="shared" ca="1" si="0"/>
        <v>36</v>
      </c>
      <c r="G38">
        <v>6</v>
      </c>
    </row>
    <row r="39" spans="1:7" x14ac:dyDescent="0.3">
      <c r="A39">
        <v>100133538</v>
      </c>
      <c r="B39" t="s">
        <v>174</v>
      </c>
      <c r="C39">
        <v>560019</v>
      </c>
      <c r="D39" s="20">
        <v>34956</v>
      </c>
      <c r="E39" s="31">
        <f t="shared" ca="1" si="0"/>
        <v>28</v>
      </c>
      <c r="F39" t="s">
        <v>165</v>
      </c>
      <c r="G39">
        <v>0</v>
      </c>
    </row>
    <row r="40" spans="1:7" x14ac:dyDescent="0.3">
      <c r="A40">
        <v>100133539</v>
      </c>
      <c r="B40" t="s">
        <v>146</v>
      </c>
      <c r="C40">
        <v>560092</v>
      </c>
      <c r="D40" s="20">
        <v>35447</v>
      </c>
      <c r="E40" s="31">
        <f t="shared" ca="1" si="0"/>
        <v>27</v>
      </c>
      <c r="F40" t="s">
        <v>167</v>
      </c>
      <c r="G40">
        <v>1</v>
      </c>
    </row>
    <row r="41" spans="1:7" x14ac:dyDescent="0.3">
      <c r="A41">
        <v>100133540</v>
      </c>
      <c r="B41" t="s">
        <v>178</v>
      </c>
      <c r="C41">
        <v>562107</v>
      </c>
      <c r="D41" s="20">
        <v>34024</v>
      </c>
      <c r="E41" s="31">
        <f t="shared" ca="1" si="0"/>
        <v>30</v>
      </c>
      <c r="G41">
        <v>5</v>
      </c>
    </row>
    <row r="42" spans="1:7" x14ac:dyDescent="0.3">
      <c r="A42">
        <v>100133541</v>
      </c>
      <c r="B42" t="s">
        <v>140</v>
      </c>
      <c r="C42">
        <v>560037</v>
      </c>
      <c r="D42" s="20">
        <v>32277</v>
      </c>
      <c r="E42" s="31">
        <f t="shared" ca="1" si="0"/>
        <v>35</v>
      </c>
      <c r="F42" t="s">
        <v>135</v>
      </c>
      <c r="G42">
        <v>3</v>
      </c>
    </row>
    <row r="43" spans="1:7" x14ac:dyDescent="0.3">
      <c r="A43">
        <v>100133542</v>
      </c>
      <c r="B43" t="s">
        <v>145</v>
      </c>
      <c r="C43">
        <v>560100</v>
      </c>
      <c r="D43" s="20">
        <v>36784</v>
      </c>
      <c r="E43" s="31">
        <f t="shared" ca="1" si="0"/>
        <v>23</v>
      </c>
      <c r="F43" t="s">
        <v>150</v>
      </c>
      <c r="G43">
        <v>0</v>
      </c>
    </row>
    <row r="44" spans="1:7" x14ac:dyDescent="0.3">
      <c r="A44">
        <v>100133543</v>
      </c>
      <c r="B44" t="s">
        <v>134</v>
      </c>
      <c r="C44">
        <v>560004</v>
      </c>
      <c r="D44" s="20">
        <v>33454</v>
      </c>
      <c r="E44" s="31">
        <f t="shared" ca="1" si="0"/>
        <v>32</v>
      </c>
      <c r="F44" t="s">
        <v>135</v>
      </c>
      <c r="G44">
        <v>0</v>
      </c>
    </row>
    <row r="45" spans="1:7" x14ac:dyDescent="0.3">
      <c r="A45">
        <v>100133544</v>
      </c>
      <c r="B45" t="s">
        <v>154</v>
      </c>
      <c r="C45">
        <v>560043</v>
      </c>
      <c r="D45" s="20">
        <v>32883</v>
      </c>
      <c r="E45" s="31">
        <f t="shared" ca="1" si="0"/>
        <v>34</v>
      </c>
      <c r="F45" t="s">
        <v>152</v>
      </c>
      <c r="G45">
        <v>1</v>
      </c>
    </row>
    <row r="46" spans="1:7" x14ac:dyDescent="0.3">
      <c r="A46">
        <v>100133545</v>
      </c>
      <c r="B46" t="s">
        <v>161</v>
      </c>
      <c r="C46">
        <v>560049</v>
      </c>
      <c r="D46" s="20">
        <v>32881</v>
      </c>
      <c r="E46" s="31">
        <f t="shared" ca="1" si="0"/>
        <v>34</v>
      </c>
      <c r="F46" t="s">
        <v>138</v>
      </c>
      <c r="G46">
        <v>2</v>
      </c>
    </row>
    <row r="47" spans="1:7" x14ac:dyDescent="0.3">
      <c r="A47">
        <v>100133546</v>
      </c>
      <c r="B47" t="s">
        <v>168</v>
      </c>
      <c r="C47">
        <v>560018</v>
      </c>
      <c r="D47" s="20">
        <v>33327</v>
      </c>
      <c r="E47" s="31">
        <f t="shared" ca="1" si="0"/>
        <v>32</v>
      </c>
      <c r="F47" t="s">
        <v>152</v>
      </c>
      <c r="G47">
        <v>2</v>
      </c>
    </row>
    <row r="48" spans="1:7" x14ac:dyDescent="0.3">
      <c r="A48">
        <v>100133547</v>
      </c>
      <c r="B48" t="s">
        <v>156</v>
      </c>
      <c r="C48">
        <v>560053</v>
      </c>
      <c r="D48" s="20">
        <v>33371</v>
      </c>
      <c r="E48" s="31">
        <f t="shared" ca="1" si="0"/>
        <v>32</v>
      </c>
      <c r="F48" t="s">
        <v>142</v>
      </c>
      <c r="G48">
        <v>1</v>
      </c>
    </row>
    <row r="49" spans="1:7" x14ac:dyDescent="0.3">
      <c r="A49">
        <v>100133548</v>
      </c>
      <c r="B49" t="s">
        <v>149</v>
      </c>
      <c r="C49">
        <v>560009</v>
      </c>
      <c r="D49" s="20">
        <v>37339</v>
      </c>
      <c r="E49" s="31">
        <f t="shared" ca="1" si="0"/>
        <v>21</v>
      </c>
      <c r="F49" t="s">
        <v>144</v>
      </c>
      <c r="G49">
        <v>0</v>
      </c>
    </row>
    <row r="50" spans="1:7" x14ac:dyDescent="0.3">
      <c r="A50">
        <v>100133549</v>
      </c>
      <c r="B50" t="s">
        <v>140</v>
      </c>
      <c r="C50">
        <v>560037</v>
      </c>
      <c r="D50" s="20">
        <v>35003</v>
      </c>
      <c r="E50" s="31">
        <f t="shared" ca="1" si="0"/>
        <v>28</v>
      </c>
      <c r="F50" t="s">
        <v>135</v>
      </c>
      <c r="G50">
        <v>1</v>
      </c>
    </row>
    <row r="51" spans="1:7" x14ac:dyDescent="0.3">
      <c r="A51">
        <v>100133550</v>
      </c>
      <c r="B51" t="s">
        <v>141</v>
      </c>
      <c r="C51">
        <v>560001</v>
      </c>
      <c r="D51" s="20">
        <v>39563</v>
      </c>
      <c r="E51" s="31">
        <f t="shared" ca="1" si="0"/>
        <v>15</v>
      </c>
      <c r="F51" t="s">
        <v>142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30A0"/>
  </sheetPr>
  <dimension ref="A1:U53"/>
  <sheetViews>
    <sheetView showGridLines="0" workbookViewId="0">
      <selection activeCell="G10" sqref="G10"/>
    </sheetView>
  </sheetViews>
  <sheetFormatPr defaultRowHeight="14.4" x14ac:dyDescent="0.3"/>
  <cols>
    <col min="1" max="1" width="28.5546875" customWidth="1"/>
    <col min="2" max="2" width="6.44140625" bestFit="1" customWidth="1"/>
    <col min="3" max="3" width="6" bestFit="1" customWidth="1"/>
    <col min="4" max="4" width="10.33203125" bestFit="1" customWidth="1"/>
    <col min="5" max="5" width="19.44140625" bestFit="1" customWidth="1"/>
    <col min="6" max="6" width="27.6640625" bestFit="1" customWidth="1"/>
    <col min="7" max="7" width="12.109375" bestFit="1" customWidth="1"/>
    <col min="8" max="8" width="15.5546875" bestFit="1" customWidth="1"/>
    <col min="9" max="9" width="16.33203125" bestFit="1" customWidth="1"/>
    <col min="10" max="10" width="12" bestFit="1" customWidth="1"/>
    <col min="11" max="11" width="7.6640625" customWidth="1"/>
    <col min="12" max="12" width="9.109375" hidden="1" customWidth="1"/>
    <col min="13" max="13" width="3.44140625" bestFit="1" customWidth="1"/>
  </cols>
  <sheetData>
    <row r="1" spans="1:21" x14ac:dyDescent="0.3">
      <c r="A1" s="21" t="s">
        <v>249</v>
      </c>
      <c r="B1" s="21" t="s">
        <v>261</v>
      </c>
      <c r="C1" s="21" t="s">
        <v>262</v>
      </c>
      <c r="D1" s="21" t="s">
        <v>263</v>
      </c>
      <c r="E1" s="21" t="s">
        <v>292</v>
      </c>
      <c r="F1" s="21" t="s">
        <v>264</v>
      </c>
      <c r="G1" s="21" t="s">
        <v>265</v>
      </c>
      <c r="H1" s="21" t="s">
        <v>266</v>
      </c>
      <c r="I1" s="21" t="s">
        <v>267</v>
      </c>
      <c r="J1" s="21" t="s">
        <v>289</v>
      </c>
    </row>
    <row r="2" spans="1:21" x14ac:dyDescent="0.3">
      <c r="A2" t="s">
        <v>237</v>
      </c>
      <c r="B2">
        <v>842</v>
      </c>
      <c r="C2">
        <v>74587</v>
      </c>
      <c r="D2">
        <v>0.18</v>
      </c>
      <c r="H2">
        <v>0.25</v>
      </c>
    </row>
    <row r="3" spans="1:21" x14ac:dyDescent="0.3">
      <c r="A3" t="s">
        <v>197</v>
      </c>
      <c r="B3">
        <v>297</v>
      </c>
      <c r="C3">
        <v>71976</v>
      </c>
      <c r="D3">
        <v>0.17</v>
      </c>
      <c r="H3">
        <v>0.12</v>
      </c>
    </row>
    <row r="4" spans="1:21" x14ac:dyDescent="0.3">
      <c r="A4" t="s">
        <v>198</v>
      </c>
      <c r="B4">
        <v>683</v>
      </c>
      <c r="C4">
        <v>78215</v>
      </c>
      <c r="D4">
        <v>0.11</v>
      </c>
      <c r="H4">
        <v>0.04</v>
      </c>
      <c r="M4" s="21" t="s">
        <v>0</v>
      </c>
      <c r="N4" s="69" t="s">
        <v>268</v>
      </c>
      <c r="O4" s="69"/>
      <c r="P4" s="69"/>
      <c r="Q4" s="69"/>
      <c r="R4" s="69"/>
      <c r="S4" s="69"/>
      <c r="T4" s="69"/>
      <c r="U4" s="69"/>
    </row>
    <row r="5" spans="1:21" x14ac:dyDescent="0.3">
      <c r="A5" t="s">
        <v>199</v>
      </c>
      <c r="B5">
        <v>899</v>
      </c>
      <c r="C5">
        <v>37458</v>
      </c>
      <c r="D5">
        <v>0.22</v>
      </c>
      <c r="H5">
        <v>0.28000000000000003</v>
      </c>
    </row>
    <row r="6" spans="1:21" x14ac:dyDescent="0.3">
      <c r="A6" t="s">
        <v>200</v>
      </c>
      <c r="B6">
        <v>527</v>
      </c>
      <c r="C6">
        <v>56904</v>
      </c>
      <c r="D6">
        <v>0.3</v>
      </c>
      <c r="H6">
        <v>0.13</v>
      </c>
      <c r="M6" s="21" t="s">
        <v>1</v>
      </c>
      <c r="N6" s="69" t="s">
        <v>269</v>
      </c>
      <c r="O6" s="69"/>
      <c r="P6" s="69"/>
      <c r="Q6" s="69"/>
      <c r="R6" s="69"/>
      <c r="S6" s="69"/>
      <c r="T6" s="69"/>
      <c r="U6" s="69"/>
    </row>
    <row r="7" spans="1:21" x14ac:dyDescent="0.3">
      <c r="A7" t="s">
        <v>201</v>
      </c>
      <c r="B7">
        <v>862</v>
      </c>
      <c r="C7">
        <v>41264</v>
      </c>
      <c r="D7">
        <v>0.13</v>
      </c>
      <c r="H7">
        <v>0.03</v>
      </c>
    </row>
    <row r="8" spans="1:21" x14ac:dyDescent="0.3">
      <c r="A8" t="s">
        <v>202</v>
      </c>
      <c r="B8">
        <v>363</v>
      </c>
      <c r="C8">
        <v>55103</v>
      </c>
      <c r="D8">
        <v>0.14000000000000001</v>
      </c>
      <c r="H8">
        <v>0.01</v>
      </c>
      <c r="M8" s="21" t="s">
        <v>2</v>
      </c>
      <c r="N8" s="69" t="s">
        <v>270</v>
      </c>
      <c r="O8" s="69"/>
      <c r="P8" s="69"/>
      <c r="Q8" s="69"/>
      <c r="R8" s="69"/>
      <c r="S8" s="69"/>
      <c r="T8" s="69"/>
      <c r="U8" s="69"/>
    </row>
    <row r="9" spans="1:21" x14ac:dyDescent="0.3">
      <c r="A9" t="s">
        <v>203</v>
      </c>
      <c r="B9">
        <v>893</v>
      </c>
      <c r="C9">
        <v>94602</v>
      </c>
      <c r="D9">
        <v>0.3</v>
      </c>
      <c r="H9">
        <v>0.01</v>
      </c>
    </row>
    <row r="10" spans="1:21" x14ac:dyDescent="0.3">
      <c r="A10" t="s">
        <v>204</v>
      </c>
      <c r="B10">
        <v>598</v>
      </c>
      <c r="C10">
        <v>81827</v>
      </c>
      <c r="D10">
        <v>7.0000000000000007E-2</v>
      </c>
      <c r="H10">
        <v>0.09</v>
      </c>
      <c r="M10" s="21" t="s">
        <v>3</v>
      </c>
      <c r="N10" s="69" t="s">
        <v>271</v>
      </c>
      <c r="O10" s="69"/>
      <c r="P10" s="69"/>
      <c r="Q10" s="69"/>
      <c r="R10" s="69"/>
      <c r="S10" s="69"/>
      <c r="T10" s="69"/>
      <c r="U10" s="69"/>
    </row>
    <row r="11" spans="1:21" x14ac:dyDescent="0.3">
      <c r="A11" t="s">
        <v>205</v>
      </c>
      <c r="B11">
        <v>195</v>
      </c>
      <c r="C11">
        <v>83569</v>
      </c>
      <c r="D11">
        <v>0.17</v>
      </c>
      <c r="H11">
        <v>0.1</v>
      </c>
    </row>
    <row r="12" spans="1:21" x14ac:dyDescent="0.3">
      <c r="A12" t="s">
        <v>238</v>
      </c>
      <c r="B12">
        <v>172</v>
      </c>
      <c r="C12">
        <v>49756</v>
      </c>
      <c r="D12">
        <v>0.09</v>
      </c>
      <c r="H12">
        <v>0.08</v>
      </c>
    </row>
    <row r="13" spans="1:21" x14ac:dyDescent="0.3">
      <c r="A13" t="s">
        <v>206</v>
      </c>
      <c r="B13">
        <v>690</v>
      </c>
      <c r="C13">
        <v>93764</v>
      </c>
      <c r="D13">
        <v>0.15</v>
      </c>
      <c r="H13">
        <v>0.22</v>
      </c>
    </row>
    <row r="14" spans="1:21" x14ac:dyDescent="0.3">
      <c r="A14" t="s">
        <v>207</v>
      </c>
      <c r="B14">
        <v>422</v>
      </c>
      <c r="C14">
        <v>79445</v>
      </c>
      <c r="D14">
        <v>0.19</v>
      </c>
      <c r="H14">
        <v>0.16</v>
      </c>
    </row>
    <row r="15" spans="1:21" x14ac:dyDescent="0.3">
      <c r="A15" t="s">
        <v>208</v>
      </c>
      <c r="B15">
        <v>268</v>
      </c>
      <c r="C15">
        <v>70647</v>
      </c>
      <c r="D15">
        <v>0.28999999999999998</v>
      </c>
      <c r="H15">
        <v>0.02</v>
      </c>
    </row>
    <row r="16" spans="1:21" x14ac:dyDescent="0.3">
      <c r="A16" t="s">
        <v>209</v>
      </c>
      <c r="B16">
        <v>348</v>
      </c>
      <c r="C16">
        <v>78266</v>
      </c>
      <c r="D16">
        <v>7.0000000000000007E-2</v>
      </c>
      <c r="H16">
        <v>0.02</v>
      </c>
    </row>
    <row r="17" spans="1:8" x14ac:dyDescent="0.3">
      <c r="A17" t="s">
        <v>210</v>
      </c>
      <c r="B17">
        <v>815</v>
      </c>
      <c r="C17">
        <v>68587</v>
      </c>
      <c r="D17">
        <v>0.13</v>
      </c>
      <c r="H17">
        <v>0.09</v>
      </c>
    </row>
    <row r="18" spans="1:8" x14ac:dyDescent="0.3">
      <c r="A18" t="s">
        <v>239</v>
      </c>
      <c r="B18">
        <v>225</v>
      </c>
      <c r="C18">
        <v>47218</v>
      </c>
      <c r="D18">
        <v>0.08</v>
      </c>
      <c r="H18">
        <v>0.24</v>
      </c>
    </row>
    <row r="19" spans="1:8" x14ac:dyDescent="0.3">
      <c r="A19" t="s">
        <v>211</v>
      </c>
      <c r="B19">
        <v>144</v>
      </c>
      <c r="C19">
        <v>77581</v>
      </c>
      <c r="D19">
        <v>0.23</v>
      </c>
      <c r="H19">
        <v>7.0000000000000007E-2</v>
      </c>
    </row>
    <row r="20" spans="1:8" x14ac:dyDescent="0.3">
      <c r="A20" t="s">
        <v>212</v>
      </c>
      <c r="B20">
        <v>246</v>
      </c>
      <c r="C20">
        <v>76009</v>
      </c>
      <c r="D20">
        <v>0.03</v>
      </c>
      <c r="H20">
        <v>0.1</v>
      </c>
    </row>
    <row r="21" spans="1:8" x14ac:dyDescent="0.3">
      <c r="A21" t="s">
        <v>213</v>
      </c>
      <c r="B21">
        <v>358</v>
      </c>
      <c r="C21">
        <v>90332</v>
      </c>
      <c r="D21">
        <v>0.14000000000000001</v>
      </c>
      <c r="H21">
        <v>0.16</v>
      </c>
    </row>
    <row r="22" spans="1:8" x14ac:dyDescent="0.3">
      <c r="A22" t="s">
        <v>214</v>
      </c>
      <c r="B22">
        <v>627</v>
      </c>
      <c r="C22">
        <v>75230</v>
      </c>
      <c r="D22">
        <v>0.18</v>
      </c>
      <c r="H22">
        <v>0.02</v>
      </c>
    </row>
    <row r="23" spans="1:8" x14ac:dyDescent="0.3">
      <c r="A23" t="s">
        <v>215</v>
      </c>
      <c r="B23">
        <v>573</v>
      </c>
      <c r="C23">
        <v>43547</v>
      </c>
      <c r="D23">
        <v>0.27</v>
      </c>
      <c r="H23">
        <v>0.25</v>
      </c>
    </row>
    <row r="24" spans="1:8" x14ac:dyDescent="0.3">
      <c r="A24" t="s">
        <v>216</v>
      </c>
      <c r="B24">
        <v>835</v>
      </c>
      <c r="C24">
        <v>54610</v>
      </c>
      <c r="D24">
        <v>0.08</v>
      </c>
      <c r="H24">
        <v>0.09</v>
      </c>
    </row>
    <row r="25" spans="1:8" x14ac:dyDescent="0.3">
      <c r="A25" t="s">
        <v>217</v>
      </c>
      <c r="B25">
        <v>112</v>
      </c>
      <c r="C25">
        <v>44116</v>
      </c>
      <c r="D25">
        <v>0.2</v>
      </c>
      <c r="H25">
        <v>0</v>
      </c>
    </row>
    <row r="26" spans="1:8" x14ac:dyDescent="0.3">
      <c r="A26" t="s">
        <v>240</v>
      </c>
      <c r="B26">
        <v>297</v>
      </c>
      <c r="C26">
        <v>42659</v>
      </c>
      <c r="D26">
        <v>0.23</v>
      </c>
      <c r="H26">
        <v>0.28000000000000003</v>
      </c>
    </row>
    <row r="27" spans="1:8" x14ac:dyDescent="0.3">
      <c r="A27" t="s">
        <v>218</v>
      </c>
      <c r="B27">
        <v>710</v>
      </c>
      <c r="C27">
        <v>86909</v>
      </c>
      <c r="D27">
        <v>0.19</v>
      </c>
      <c r="H27">
        <v>0.19</v>
      </c>
    </row>
    <row r="28" spans="1:8" x14ac:dyDescent="0.3">
      <c r="A28" t="s">
        <v>219</v>
      </c>
      <c r="B28">
        <v>685</v>
      </c>
      <c r="C28">
        <v>73740</v>
      </c>
      <c r="D28">
        <v>0.02</v>
      </c>
      <c r="H28">
        <v>0.13</v>
      </c>
    </row>
    <row r="29" spans="1:8" x14ac:dyDescent="0.3">
      <c r="A29" t="s">
        <v>220</v>
      </c>
      <c r="B29">
        <v>612</v>
      </c>
      <c r="C29">
        <v>35156</v>
      </c>
      <c r="D29">
        <v>0</v>
      </c>
      <c r="H29">
        <v>0.04</v>
      </c>
    </row>
    <row r="30" spans="1:8" x14ac:dyDescent="0.3">
      <c r="A30" t="s">
        <v>221</v>
      </c>
      <c r="B30">
        <v>743</v>
      </c>
      <c r="C30">
        <v>92512</v>
      </c>
      <c r="D30">
        <v>0.14000000000000001</v>
      </c>
      <c r="H30">
        <v>0.24</v>
      </c>
    </row>
    <row r="31" spans="1:8" x14ac:dyDescent="0.3">
      <c r="A31" t="s">
        <v>241</v>
      </c>
      <c r="B31">
        <v>212</v>
      </c>
      <c r="C31">
        <v>55484</v>
      </c>
      <c r="D31">
        <v>7.0000000000000007E-2</v>
      </c>
      <c r="H31">
        <v>0.14000000000000001</v>
      </c>
    </row>
    <row r="32" spans="1:8" x14ac:dyDescent="0.3">
      <c r="A32" t="s">
        <v>242</v>
      </c>
      <c r="B32">
        <v>402</v>
      </c>
      <c r="C32">
        <v>89217</v>
      </c>
      <c r="D32">
        <v>0.25</v>
      </c>
      <c r="H32">
        <v>0.28000000000000003</v>
      </c>
    </row>
    <row r="33" spans="1:8" x14ac:dyDescent="0.3">
      <c r="A33" t="s">
        <v>222</v>
      </c>
      <c r="B33">
        <v>736</v>
      </c>
      <c r="C33">
        <v>57156</v>
      </c>
      <c r="D33">
        <v>0.23</v>
      </c>
      <c r="H33">
        <v>0.16</v>
      </c>
    </row>
    <row r="34" spans="1:8" x14ac:dyDescent="0.3">
      <c r="A34" t="s">
        <v>243</v>
      </c>
      <c r="B34">
        <v>743</v>
      </c>
      <c r="C34">
        <v>42606</v>
      </c>
      <c r="D34">
        <v>0.28000000000000003</v>
      </c>
      <c r="H34">
        <v>0.2</v>
      </c>
    </row>
    <row r="35" spans="1:8" x14ac:dyDescent="0.3">
      <c r="A35" t="s">
        <v>223</v>
      </c>
      <c r="B35">
        <v>844</v>
      </c>
      <c r="C35">
        <v>79722</v>
      </c>
      <c r="D35">
        <v>0.22</v>
      </c>
      <c r="H35">
        <v>0.3</v>
      </c>
    </row>
    <row r="36" spans="1:8" x14ac:dyDescent="0.3">
      <c r="A36" t="s">
        <v>244</v>
      </c>
      <c r="B36">
        <v>373</v>
      </c>
      <c r="C36">
        <v>81602</v>
      </c>
      <c r="D36">
        <v>0.16</v>
      </c>
      <c r="H36">
        <v>0.12</v>
      </c>
    </row>
    <row r="37" spans="1:8" x14ac:dyDescent="0.3">
      <c r="A37" t="s">
        <v>224</v>
      </c>
      <c r="B37">
        <v>267</v>
      </c>
      <c r="C37">
        <v>50542</v>
      </c>
      <c r="D37">
        <v>0.02</v>
      </c>
      <c r="H37">
        <v>0.11</v>
      </c>
    </row>
    <row r="38" spans="1:8" x14ac:dyDescent="0.3">
      <c r="A38" t="s">
        <v>225</v>
      </c>
      <c r="B38">
        <v>120</v>
      </c>
      <c r="C38">
        <v>79241</v>
      </c>
      <c r="D38">
        <v>0.05</v>
      </c>
      <c r="H38">
        <v>0.26</v>
      </c>
    </row>
    <row r="39" spans="1:8" x14ac:dyDescent="0.3">
      <c r="A39" t="s">
        <v>245</v>
      </c>
      <c r="B39">
        <v>783</v>
      </c>
      <c r="C39">
        <v>95797</v>
      </c>
      <c r="D39">
        <v>0.16</v>
      </c>
      <c r="H39">
        <v>0.3</v>
      </c>
    </row>
    <row r="40" spans="1:8" x14ac:dyDescent="0.3">
      <c r="A40" t="s">
        <v>226</v>
      </c>
      <c r="B40">
        <v>552</v>
      </c>
      <c r="C40">
        <v>59106</v>
      </c>
      <c r="D40">
        <v>0.04</v>
      </c>
      <c r="H40">
        <v>0.18</v>
      </c>
    </row>
    <row r="41" spans="1:8" x14ac:dyDescent="0.3">
      <c r="A41" t="s">
        <v>246</v>
      </c>
      <c r="B41">
        <v>428</v>
      </c>
      <c r="C41">
        <v>77722</v>
      </c>
      <c r="D41">
        <v>0.19</v>
      </c>
      <c r="H41">
        <v>0.22</v>
      </c>
    </row>
    <row r="42" spans="1:8" x14ac:dyDescent="0.3">
      <c r="A42" t="s">
        <v>247</v>
      </c>
      <c r="B42">
        <v>492</v>
      </c>
      <c r="C42">
        <v>90378</v>
      </c>
      <c r="D42">
        <v>0.3</v>
      </c>
      <c r="H42">
        <v>0.15</v>
      </c>
    </row>
    <row r="43" spans="1:8" x14ac:dyDescent="0.3">
      <c r="A43" t="s">
        <v>227</v>
      </c>
      <c r="B43">
        <v>616</v>
      </c>
      <c r="C43">
        <v>47820</v>
      </c>
      <c r="D43">
        <v>0.11</v>
      </c>
      <c r="H43">
        <v>0.21</v>
      </c>
    </row>
    <row r="44" spans="1:8" x14ac:dyDescent="0.3">
      <c r="A44" t="s">
        <v>228</v>
      </c>
      <c r="B44">
        <v>400</v>
      </c>
      <c r="C44">
        <v>89369</v>
      </c>
      <c r="D44">
        <v>0.09</v>
      </c>
      <c r="H44">
        <v>0.25</v>
      </c>
    </row>
    <row r="45" spans="1:8" x14ac:dyDescent="0.3">
      <c r="A45" t="s">
        <v>229</v>
      </c>
      <c r="B45">
        <v>663</v>
      </c>
      <c r="C45">
        <v>81262</v>
      </c>
      <c r="D45">
        <v>0.21</v>
      </c>
      <c r="H45">
        <v>0.03</v>
      </c>
    </row>
    <row r="46" spans="1:8" x14ac:dyDescent="0.3">
      <c r="A46" t="s">
        <v>230</v>
      </c>
      <c r="B46">
        <v>310</v>
      </c>
      <c r="C46">
        <v>60771</v>
      </c>
      <c r="D46">
        <v>0.16</v>
      </c>
      <c r="H46">
        <v>0.1</v>
      </c>
    </row>
    <row r="47" spans="1:8" x14ac:dyDescent="0.3">
      <c r="A47" t="s">
        <v>231</v>
      </c>
      <c r="B47">
        <v>601</v>
      </c>
      <c r="C47">
        <v>44769</v>
      </c>
      <c r="D47">
        <v>0.09</v>
      </c>
      <c r="H47">
        <v>0.05</v>
      </c>
    </row>
    <row r="48" spans="1:8" x14ac:dyDescent="0.3">
      <c r="A48" t="s">
        <v>232</v>
      </c>
      <c r="B48">
        <v>179</v>
      </c>
      <c r="C48">
        <v>92245</v>
      </c>
      <c r="D48">
        <v>0.05</v>
      </c>
      <c r="H48">
        <v>0.02</v>
      </c>
    </row>
    <row r="49" spans="1:8" x14ac:dyDescent="0.3">
      <c r="A49" t="s">
        <v>248</v>
      </c>
      <c r="B49">
        <v>843</v>
      </c>
      <c r="C49">
        <v>98127</v>
      </c>
      <c r="D49">
        <v>0.23</v>
      </c>
      <c r="H49">
        <v>0.04</v>
      </c>
    </row>
    <row r="50" spans="1:8" x14ac:dyDescent="0.3">
      <c r="A50" t="s">
        <v>233</v>
      </c>
      <c r="B50">
        <v>469</v>
      </c>
      <c r="C50">
        <v>56595</v>
      </c>
      <c r="D50">
        <v>0.14000000000000001</v>
      </c>
      <c r="H50">
        <v>0.3</v>
      </c>
    </row>
    <row r="51" spans="1:8" x14ac:dyDescent="0.3">
      <c r="A51" t="s">
        <v>234</v>
      </c>
      <c r="B51">
        <v>679</v>
      </c>
      <c r="C51">
        <v>36853</v>
      </c>
      <c r="D51">
        <v>0.05</v>
      </c>
      <c r="H51">
        <v>0.12</v>
      </c>
    </row>
    <row r="52" spans="1:8" x14ac:dyDescent="0.3">
      <c r="A52" t="s">
        <v>235</v>
      </c>
      <c r="B52">
        <v>794</v>
      </c>
      <c r="C52">
        <v>77131</v>
      </c>
      <c r="D52">
        <v>0.15</v>
      </c>
      <c r="H52">
        <v>0.25</v>
      </c>
    </row>
    <row r="53" spans="1:8" x14ac:dyDescent="0.3">
      <c r="A53" t="s">
        <v>236</v>
      </c>
      <c r="B53">
        <v>562</v>
      </c>
      <c r="C53">
        <v>62458</v>
      </c>
      <c r="D53">
        <v>0.09</v>
      </c>
      <c r="H53">
        <v>0.13</v>
      </c>
    </row>
  </sheetData>
  <mergeCells count="4">
    <mergeCell ref="N4:U4"/>
    <mergeCell ref="N6:U6"/>
    <mergeCell ref="N8:U8"/>
    <mergeCell ref="N10:U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0E28-B2E2-40FB-8D6C-AA0D9CA0DBDF}">
  <dimension ref="A1:R29"/>
  <sheetViews>
    <sheetView zoomScale="120" zoomScaleNormal="120" workbookViewId="0">
      <selection activeCell="Q19" sqref="Q19"/>
    </sheetView>
  </sheetViews>
  <sheetFormatPr defaultRowHeight="14.4" x14ac:dyDescent="0.3"/>
  <sheetData>
    <row r="1" spans="1:18" x14ac:dyDescent="0.3">
      <c r="G1" t="s">
        <v>293</v>
      </c>
      <c r="H1">
        <v>100</v>
      </c>
      <c r="N1" t="s">
        <v>294</v>
      </c>
      <c r="O1">
        <v>100</v>
      </c>
    </row>
    <row r="3" spans="1:18" x14ac:dyDescent="0.3">
      <c r="A3">
        <v>2420</v>
      </c>
      <c r="B3">
        <v>3867</v>
      </c>
      <c r="C3">
        <v>1598</v>
      </c>
      <c r="D3">
        <v>4019</v>
      </c>
      <c r="E3">
        <v>2591</v>
      </c>
      <c r="G3">
        <v>2520</v>
      </c>
      <c r="H3">
        <v>3967</v>
      </c>
      <c r="I3">
        <v>1698</v>
      </c>
      <c r="J3">
        <v>4119</v>
      </c>
      <c r="K3">
        <v>2691</v>
      </c>
      <c r="N3">
        <v>2320</v>
      </c>
      <c r="O3">
        <v>3767</v>
      </c>
      <c r="P3">
        <v>1498</v>
      </c>
      <c r="Q3">
        <v>3919</v>
      </c>
      <c r="R3">
        <v>2491</v>
      </c>
    </row>
    <row r="4" spans="1:18" x14ac:dyDescent="0.3">
      <c r="A4">
        <v>2554</v>
      </c>
      <c r="B4">
        <v>2576</v>
      </c>
      <c r="C4">
        <v>4280</v>
      </c>
      <c r="D4">
        <v>1561</v>
      </c>
      <c r="E4">
        <v>4733</v>
      </c>
      <c r="G4">
        <v>2654</v>
      </c>
      <c r="H4">
        <v>2676</v>
      </c>
      <c r="I4">
        <v>4380</v>
      </c>
      <c r="J4">
        <v>1661</v>
      </c>
      <c r="K4">
        <v>4833</v>
      </c>
      <c r="N4">
        <v>2454</v>
      </c>
      <c r="O4">
        <v>2476</v>
      </c>
      <c r="P4">
        <v>4180</v>
      </c>
      <c r="Q4">
        <v>1461</v>
      </c>
      <c r="R4">
        <v>4633</v>
      </c>
    </row>
    <row r="5" spans="1:18" x14ac:dyDescent="0.3">
      <c r="A5">
        <v>3365</v>
      </c>
      <c r="B5">
        <v>3914</v>
      </c>
      <c r="C5">
        <v>4000</v>
      </c>
      <c r="D5">
        <v>4844</v>
      </c>
      <c r="E5">
        <v>4042</v>
      </c>
      <c r="G5">
        <v>3465</v>
      </c>
      <c r="H5">
        <v>4014</v>
      </c>
      <c r="I5">
        <v>4100</v>
      </c>
      <c r="J5">
        <v>4944</v>
      </c>
      <c r="K5">
        <v>4142</v>
      </c>
      <c r="N5">
        <v>3265</v>
      </c>
      <c r="O5">
        <v>3814</v>
      </c>
      <c r="P5">
        <v>3900</v>
      </c>
      <c r="Q5">
        <v>4744</v>
      </c>
      <c r="R5">
        <v>3942</v>
      </c>
    </row>
    <row r="6" spans="1:18" x14ac:dyDescent="0.3">
      <c r="A6">
        <v>1870</v>
      </c>
      <c r="B6">
        <v>3806</v>
      </c>
      <c r="C6">
        <v>2906</v>
      </c>
      <c r="D6">
        <v>4383</v>
      </c>
      <c r="E6">
        <v>4010</v>
      </c>
      <c r="G6">
        <v>1970</v>
      </c>
      <c r="H6">
        <v>3906</v>
      </c>
      <c r="I6">
        <v>3006</v>
      </c>
      <c r="J6">
        <v>4483</v>
      </c>
      <c r="K6">
        <v>4110</v>
      </c>
      <c r="N6">
        <v>1770</v>
      </c>
      <c r="O6">
        <v>3706</v>
      </c>
      <c r="P6">
        <v>2806</v>
      </c>
      <c r="Q6">
        <v>4283</v>
      </c>
      <c r="R6">
        <v>3910</v>
      </c>
    </row>
    <row r="7" spans="1:18" x14ac:dyDescent="0.3">
      <c r="A7">
        <v>3468</v>
      </c>
      <c r="B7">
        <v>2766</v>
      </c>
      <c r="C7">
        <v>4568</v>
      </c>
      <c r="D7">
        <v>3075</v>
      </c>
      <c r="E7">
        <v>1577</v>
      </c>
      <c r="G7">
        <v>3568</v>
      </c>
      <c r="H7">
        <v>2866</v>
      </c>
      <c r="I7">
        <v>4668</v>
      </c>
      <c r="J7">
        <v>3175</v>
      </c>
      <c r="K7">
        <v>1677</v>
      </c>
      <c r="N7">
        <v>3368</v>
      </c>
      <c r="O7">
        <v>2666</v>
      </c>
      <c r="P7">
        <v>4468</v>
      </c>
      <c r="Q7">
        <v>2975</v>
      </c>
      <c r="R7">
        <v>1477</v>
      </c>
    </row>
    <row r="8" spans="1:18" x14ac:dyDescent="0.3">
      <c r="A8">
        <v>2954</v>
      </c>
      <c r="B8">
        <v>3477</v>
      </c>
      <c r="C8">
        <v>4610</v>
      </c>
      <c r="D8">
        <v>1165</v>
      </c>
      <c r="E8">
        <v>4974</v>
      </c>
      <c r="G8">
        <v>3054</v>
      </c>
      <c r="H8">
        <v>3577</v>
      </c>
      <c r="I8">
        <v>4710</v>
      </c>
      <c r="J8">
        <v>1265</v>
      </c>
      <c r="K8">
        <v>5074</v>
      </c>
      <c r="N8">
        <v>2854</v>
      </c>
      <c r="O8">
        <v>3377</v>
      </c>
      <c r="P8">
        <v>4510</v>
      </c>
      <c r="Q8">
        <v>1065</v>
      </c>
      <c r="R8">
        <v>4874</v>
      </c>
    </row>
    <row r="9" spans="1:18" x14ac:dyDescent="0.3">
      <c r="A9">
        <v>4049</v>
      </c>
      <c r="B9">
        <v>4095</v>
      </c>
      <c r="C9">
        <v>4151</v>
      </c>
      <c r="D9">
        <v>3443</v>
      </c>
      <c r="E9">
        <v>1628</v>
      </c>
      <c r="G9">
        <v>4149</v>
      </c>
      <c r="H9">
        <v>4195</v>
      </c>
      <c r="I9">
        <v>4251</v>
      </c>
      <c r="J9">
        <v>3543</v>
      </c>
      <c r="K9">
        <v>1728</v>
      </c>
      <c r="N9">
        <v>3949</v>
      </c>
      <c r="O9">
        <v>3995</v>
      </c>
      <c r="P9">
        <v>4051</v>
      </c>
      <c r="Q9">
        <v>3343</v>
      </c>
      <c r="R9">
        <v>1528</v>
      </c>
    </row>
    <row r="10" spans="1:18" x14ac:dyDescent="0.3">
      <c r="A10">
        <v>1363</v>
      </c>
      <c r="B10">
        <v>1623</v>
      </c>
      <c r="C10">
        <v>3454</v>
      </c>
      <c r="D10">
        <v>3134</v>
      </c>
      <c r="E10">
        <v>1300</v>
      </c>
      <c r="G10">
        <v>1463</v>
      </c>
      <c r="H10">
        <v>1723</v>
      </c>
      <c r="I10">
        <v>3554</v>
      </c>
      <c r="J10">
        <v>3234</v>
      </c>
      <c r="K10">
        <v>1400</v>
      </c>
      <c r="N10">
        <v>1263</v>
      </c>
      <c r="O10">
        <v>1523</v>
      </c>
      <c r="P10">
        <v>3354</v>
      </c>
      <c r="Q10">
        <v>3034</v>
      </c>
      <c r="R10">
        <v>1200</v>
      </c>
    </row>
    <row r="11" spans="1:18" x14ac:dyDescent="0.3">
      <c r="A11">
        <v>4022</v>
      </c>
      <c r="B11">
        <v>1576</v>
      </c>
      <c r="C11">
        <v>1907</v>
      </c>
      <c r="D11">
        <v>3857</v>
      </c>
      <c r="E11">
        <v>4835</v>
      </c>
      <c r="G11">
        <v>4122</v>
      </c>
      <c r="H11">
        <v>1676</v>
      </c>
      <c r="I11">
        <v>2007</v>
      </c>
      <c r="J11">
        <v>3957</v>
      </c>
      <c r="K11">
        <v>4935</v>
      </c>
      <c r="N11">
        <v>3922</v>
      </c>
      <c r="O11">
        <v>1476</v>
      </c>
      <c r="P11">
        <v>1807</v>
      </c>
      <c r="Q11">
        <v>3757</v>
      </c>
      <c r="R11">
        <v>4735</v>
      </c>
    </row>
    <row r="12" spans="1:18" x14ac:dyDescent="0.3">
      <c r="A12">
        <v>2163</v>
      </c>
      <c r="B12">
        <v>4900</v>
      </c>
      <c r="C12">
        <v>1981</v>
      </c>
      <c r="D12">
        <v>2214</v>
      </c>
      <c r="E12">
        <v>2170</v>
      </c>
      <c r="G12">
        <v>2263</v>
      </c>
      <c r="H12">
        <v>5000</v>
      </c>
      <c r="I12">
        <v>2081</v>
      </c>
      <c r="J12">
        <v>2314</v>
      </c>
      <c r="K12">
        <v>2270</v>
      </c>
      <c r="N12">
        <v>2063</v>
      </c>
      <c r="O12">
        <v>4800</v>
      </c>
      <c r="P12">
        <v>1881</v>
      </c>
      <c r="Q12">
        <v>2114</v>
      </c>
      <c r="R12">
        <v>2070</v>
      </c>
    </row>
    <row r="13" spans="1:18" x14ac:dyDescent="0.3">
      <c r="A13">
        <v>4499</v>
      </c>
      <c r="B13">
        <v>1496</v>
      </c>
      <c r="C13">
        <v>4822</v>
      </c>
      <c r="D13">
        <v>1022</v>
      </c>
      <c r="E13">
        <v>4147</v>
      </c>
      <c r="G13">
        <v>4599</v>
      </c>
      <c r="H13">
        <v>1596</v>
      </c>
      <c r="I13">
        <v>4922</v>
      </c>
      <c r="J13">
        <v>1122</v>
      </c>
      <c r="K13">
        <v>4247</v>
      </c>
      <c r="N13">
        <v>4399</v>
      </c>
      <c r="O13">
        <v>1396</v>
      </c>
      <c r="P13">
        <v>4722</v>
      </c>
      <c r="Q13">
        <v>922</v>
      </c>
      <c r="R13">
        <v>4047</v>
      </c>
    </row>
    <row r="14" spans="1:18" x14ac:dyDescent="0.3">
      <c r="A14">
        <v>2991</v>
      </c>
      <c r="B14">
        <v>2191</v>
      </c>
      <c r="C14">
        <v>3741</v>
      </c>
      <c r="D14">
        <v>1486</v>
      </c>
      <c r="E14">
        <v>2830</v>
      </c>
      <c r="G14">
        <v>3091</v>
      </c>
      <c r="H14">
        <v>2291</v>
      </c>
      <c r="I14">
        <v>3841</v>
      </c>
      <c r="J14">
        <v>1586</v>
      </c>
      <c r="K14">
        <v>2930</v>
      </c>
      <c r="N14">
        <v>2891</v>
      </c>
      <c r="O14">
        <v>2091</v>
      </c>
      <c r="P14">
        <v>3641</v>
      </c>
      <c r="Q14">
        <v>1386</v>
      </c>
      <c r="R14">
        <v>2730</v>
      </c>
    </row>
    <row r="15" spans="1:18" x14ac:dyDescent="0.3">
      <c r="A15">
        <v>3744</v>
      </c>
      <c r="B15">
        <v>1360</v>
      </c>
      <c r="C15">
        <v>3808</v>
      </c>
      <c r="D15">
        <v>3246</v>
      </c>
      <c r="E15">
        <v>2523</v>
      </c>
      <c r="G15">
        <v>3844</v>
      </c>
      <c r="H15">
        <v>1460</v>
      </c>
      <c r="I15">
        <v>3908</v>
      </c>
      <c r="J15">
        <v>3346</v>
      </c>
      <c r="K15">
        <v>2623</v>
      </c>
      <c r="N15">
        <v>3644</v>
      </c>
      <c r="O15">
        <v>1260</v>
      </c>
      <c r="P15">
        <v>3708</v>
      </c>
      <c r="Q15">
        <v>3146</v>
      </c>
      <c r="R15">
        <v>2423</v>
      </c>
    </row>
    <row r="17" spans="6:18" x14ac:dyDescent="0.3">
      <c r="F17" t="s">
        <v>296</v>
      </c>
      <c r="G17">
        <v>242000</v>
      </c>
      <c r="H17">
        <v>386700</v>
      </c>
      <c r="I17">
        <v>159800</v>
      </c>
      <c r="J17">
        <v>401900</v>
      </c>
      <c r="K17">
        <v>259100</v>
      </c>
      <c r="M17" t="s">
        <v>295</v>
      </c>
      <c r="N17">
        <v>24.2</v>
      </c>
      <c r="O17">
        <v>38.67</v>
      </c>
      <c r="P17">
        <v>15.98</v>
      </c>
      <c r="Q17">
        <v>40.19</v>
      </c>
      <c r="R17">
        <v>25.91</v>
      </c>
    </row>
    <row r="18" spans="6:18" x14ac:dyDescent="0.3">
      <c r="F18">
        <v>100</v>
      </c>
      <c r="G18">
        <v>255400</v>
      </c>
      <c r="H18">
        <v>257600</v>
      </c>
      <c r="I18">
        <v>428000</v>
      </c>
      <c r="J18">
        <v>156100</v>
      </c>
      <c r="K18">
        <v>473300</v>
      </c>
      <c r="M18">
        <v>100</v>
      </c>
      <c r="N18">
        <v>25.54</v>
      </c>
      <c r="O18">
        <v>25.76</v>
      </c>
      <c r="P18">
        <v>42.8</v>
      </c>
      <c r="Q18">
        <v>15.61</v>
      </c>
      <c r="R18">
        <v>47.33</v>
      </c>
    </row>
    <row r="19" spans="6:18" x14ac:dyDescent="0.3">
      <c r="G19">
        <v>336500</v>
      </c>
      <c r="H19">
        <v>391400</v>
      </c>
      <c r="I19">
        <v>400000</v>
      </c>
      <c r="J19">
        <v>484400</v>
      </c>
      <c r="K19">
        <v>404200</v>
      </c>
      <c r="N19">
        <v>33.65</v>
      </c>
      <c r="O19">
        <v>39.14</v>
      </c>
      <c r="P19">
        <v>40</v>
      </c>
      <c r="Q19">
        <v>48.44</v>
      </c>
      <c r="R19">
        <v>40.42</v>
      </c>
    </row>
    <row r="20" spans="6:18" x14ac:dyDescent="0.3">
      <c r="G20">
        <v>187000</v>
      </c>
      <c r="H20">
        <v>380600</v>
      </c>
      <c r="I20">
        <v>290600</v>
      </c>
      <c r="J20">
        <v>438300</v>
      </c>
      <c r="K20">
        <v>401000</v>
      </c>
      <c r="N20">
        <v>18.7</v>
      </c>
      <c r="O20">
        <v>38.06</v>
      </c>
      <c r="P20">
        <v>29.06</v>
      </c>
      <c r="Q20">
        <v>43.83</v>
      </c>
      <c r="R20">
        <v>40.1</v>
      </c>
    </row>
    <row r="21" spans="6:18" x14ac:dyDescent="0.3">
      <c r="G21">
        <v>346800</v>
      </c>
      <c r="H21">
        <v>276600</v>
      </c>
      <c r="I21">
        <v>456800</v>
      </c>
      <c r="J21">
        <v>307500</v>
      </c>
      <c r="K21">
        <v>157700</v>
      </c>
      <c r="N21">
        <v>34.68</v>
      </c>
      <c r="O21">
        <v>27.66</v>
      </c>
      <c r="P21">
        <v>45.68</v>
      </c>
      <c r="Q21">
        <v>30.75</v>
      </c>
      <c r="R21">
        <v>15.77</v>
      </c>
    </row>
    <row r="22" spans="6:18" x14ac:dyDescent="0.3">
      <c r="G22">
        <v>295400</v>
      </c>
      <c r="H22">
        <v>347700</v>
      </c>
      <c r="I22">
        <v>461000</v>
      </c>
      <c r="J22">
        <v>116500</v>
      </c>
      <c r="K22">
        <v>497400</v>
      </c>
      <c r="N22">
        <v>29.54</v>
      </c>
      <c r="O22">
        <v>34.770000000000003</v>
      </c>
      <c r="P22">
        <v>46.1</v>
      </c>
      <c r="Q22">
        <v>11.65</v>
      </c>
      <c r="R22">
        <v>49.74</v>
      </c>
    </row>
    <row r="23" spans="6:18" x14ac:dyDescent="0.3">
      <c r="G23">
        <v>404900</v>
      </c>
      <c r="H23">
        <v>409500</v>
      </c>
      <c r="I23">
        <v>415100</v>
      </c>
      <c r="J23">
        <v>344300</v>
      </c>
      <c r="K23">
        <v>162800</v>
      </c>
      <c r="N23">
        <v>40.49</v>
      </c>
      <c r="O23">
        <v>40.950000000000003</v>
      </c>
      <c r="P23">
        <v>41.51</v>
      </c>
      <c r="Q23">
        <v>34.43</v>
      </c>
      <c r="R23">
        <v>16.28</v>
      </c>
    </row>
    <row r="24" spans="6:18" x14ac:dyDescent="0.3">
      <c r="G24">
        <v>136300</v>
      </c>
      <c r="H24">
        <v>162300</v>
      </c>
      <c r="I24">
        <v>345400</v>
      </c>
      <c r="J24">
        <v>313400</v>
      </c>
      <c r="K24">
        <v>130000</v>
      </c>
      <c r="N24">
        <v>13.63</v>
      </c>
      <c r="O24">
        <v>16.23</v>
      </c>
      <c r="P24">
        <v>34.54</v>
      </c>
      <c r="Q24">
        <v>31.34</v>
      </c>
      <c r="R24">
        <v>13</v>
      </c>
    </row>
    <row r="25" spans="6:18" x14ac:dyDescent="0.3">
      <c r="G25">
        <v>402200</v>
      </c>
      <c r="H25">
        <v>157600</v>
      </c>
      <c r="I25">
        <v>190700</v>
      </c>
      <c r="J25">
        <v>385700</v>
      </c>
      <c r="K25">
        <v>483500</v>
      </c>
      <c r="N25">
        <v>40.22</v>
      </c>
      <c r="O25">
        <v>15.76</v>
      </c>
      <c r="P25">
        <v>19.07</v>
      </c>
      <c r="Q25">
        <v>38.57</v>
      </c>
      <c r="R25">
        <v>48.35</v>
      </c>
    </row>
    <row r="26" spans="6:18" x14ac:dyDescent="0.3">
      <c r="G26">
        <v>216300</v>
      </c>
      <c r="H26">
        <v>490000</v>
      </c>
      <c r="I26">
        <v>198100</v>
      </c>
      <c r="J26">
        <v>221400</v>
      </c>
      <c r="K26">
        <v>217000</v>
      </c>
      <c r="N26">
        <v>21.63</v>
      </c>
      <c r="O26">
        <v>49</v>
      </c>
      <c r="P26">
        <v>19.809999999999999</v>
      </c>
      <c r="Q26">
        <v>22.14</v>
      </c>
      <c r="R26">
        <v>21.7</v>
      </c>
    </row>
    <row r="27" spans="6:18" x14ac:dyDescent="0.3">
      <c r="G27">
        <v>449900</v>
      </c>
      <c r="H27">
        <v>149600</v>
      </c>
      <c r="I27">
        <v>482200</v>
      </c>
      <c r="J27">
        <v>102200</v>
      </c>
      <c r="K27">
        <v>414700</v>
      </c>
      <c r="N27">
        <v>44.99</v>
      </c>
      <c r="O27">
        <v>14.96</v>
      </c>
      <c r="P27">
        <v>48.22</v>
      </c>
      <c r="Q27">
        <v>10.220000000000001</v>
      </c>
      <c r="R27">
        <v>41.47</v>
      </c>
    </row>
    <row r="28" spans="6:18" x14ac:dyDescent="0.3">
      <c r="G28">
        <v>299100</v>
      </c>
      <c r="H28">
        <v>219100</v>
      </c>
      <c r="I28">
        <v>374100</v>
      </c>
      <c r="J28">
        <v>148600</v>
      </c>
      <c r="K28">
        <v>283000</v>
      </c>
      <c r="N28">
        <v>29.91</v>
      </c>
      <c r="O28">
        <v>21.91</v>
      </c>
      <c r="P28">
        <v>37.409999999999997</v>
      </c>
      <c r="Q28">
        <v>14.86</v>
      </c>
      <c r="R28">
        <v>28.3</v>
      </c>
    </row>
    <row r="29" spans="6:18" x14ac:dyDescent="0.3">
      <c r="G29">
        <v>374400</v>
      </c>
      <c r="H29">
        <v>136000</v>
      </c>
      <c r="I29">
        <v>380800</v>
      </c>
      <c r="J29">
        <v>324600</v>
      </c>
      <c r="K29">
        <v>252300</v>
      </c>
      <c r="N29">
        <v>37.44</v>
      </c>
      <c r="O29">
        <v>13.6</v>
      </c>
      <c r="P29">
        <v>38.08</v>
      </c>
      <c r="Q29">
        <v>32.46</v>
      </c>
      <c r="R29">
        <v>25.23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99FC-A9A1-489D-93DA-2C83ECDC9F4D}">
  <dimension ref="A1:M12"/>
  <sheetViews>
    <sheetView zoomScale="150" zoomScaleNormal="150" workbookViewId="0">
      <selection activeCell="A3" sqref="A3"/>
    </sheetView>
  </sheetViews>
  <sheetFormatPr defaultRowHeight="14.4" x14ac:dyDescent="0.3"/>
  <cols>
    <col min="1" max="1" width="8.5546875" bestFit="1" customWidth="1"/>
    <col min="2" max="2" width="6.5546875" bestFit="1" customWidth="1"/>
    <col min="3" max="3" width="5" bestFit="1" customWidth="1"/>
    <col min="4" max="4" width="5.21875" bestFit="1" customWidth="1"/>
    <col min="5" max="5" width="6.44140625" bestFit="1" customWidth="1"/>
  </cols>
  <sheetData>
    <row r="1" spans="1:13" x14ac:dyDescent="0.3">
      <c r="A1" s="12" t="s">
        <v>79</v>
      </c>
      <c r="B1" s="12" t="s">
        <v>86</v>
      </c>
      <c r="C1" s="12" t="s">
        <v>96</v>
      </c>
      <c r="D1" s="12" t="s">
        <v>100</v>
      </c>
      <c r="E1" s="12" t="s">
        <v>19</v>
      </c>
      <c r="F1" s="12" t="s">
        <v>313</v>
      </c>
    </row>
    <row r="2" spans="1:13" x14ac:dyDescent="0.3">
      <c r="A2" s="6" t="s">
        <v>80</v>
      </c>
      <c r="B2" s="6" t="s">
        <v>87</v>
      </c>
      <c r="C2" s="6" t="s">
        <v>97</v>
      </c>
      <c r="D2" s="6">
        <v>54</v>
      </c>
      <c r="E2" s="2" t="s">
        <v>278</v>
      </c>
      <c r="F2" s="6" t="s">
        <v>300</v>
      </c>
    </row>
    <row r="3" spans="1:13" x14ac:dyDescent="0.3">
      <c r="A3" s="6" t="s">
        <v>81</v>
      </c>
      <c r="B3" s="6" t="s">
        <v>87</v>
      </c>
      <c r="C3" s="6" t="s">
        <v>97</v>
      </c>
      <c r="D3" s="6">
        <v>33</v>
      </c>
      <c r="E3" s="2" t="s">
        <v>279</v>
      </c>
      <c r="F3" s="6" t="s">
        <v>314</v>
      </c>
    </row>
    <row r="4" spans="1:13" x14ac:dyDescent="0.3">
      <c r="A4" s="6" t="s">
        <v>82</v>
      </c>
      <c r="B4" s="6" t="s">
        <v>87</v>
      </c>
      <c r="C4" s="6" t="s">
        <v>97</v>
      </c>
      <c r="D4" s="6">
        <v>60</v>
      </c>
      <c r="E4" s="2" t="s">
        <v>278</v>
      </c>
      <c r="F4" s="6" t="s">
        <v>302</v>
      </c>
      <c r="I4" s="12" t="s">
        <v>79</v>
      </c>
      <c r="J4" s="12" t="s">
        <v>100</v>
      </c>
      <c r="L4" s="12" t="s">
        <v>79</v>
      </c>
      <c r="M4" s="12" t="s">
        <v>313</v>
      </c>
    </row>
    <row r="5" spans="1:13" x14ac:dyDescent="0.3">
      <c r="A5" s="6" t="s">
        <v>83</v>
      </c>
      <c r="B5" s="6" t="s">
        <v>87</v>
      </c>
      <c r="C5" s="6" t="s">
        <v>97</v>
      </c>
      <c r="D5" s="6">
        <v>51</v>
      </c>
      <c r="E5" s="2" t="s">
        <v>278</v>
      </c>
      <c r="F5" s="6" t="s">
        <v>301</v>
      </c>
      <c r="I5" s="6"/>
    </row>
    <row r="6" spans="1:13" x14ac:dyDescent="0.3">
      <c r="A6" s="6" t="s">
        <v>84</v>
      </c>
      <c r="B6" s="6" t="s">
        <v>87</v>
      </c>
      <c r="C6" s="6" t="s">
        <v>97</v>
      </c>
      <c r="D6" s="6">
        <v>71</v>
      </c>
      <c r="E6" s="2" t="s">
        <v>278</v>
      </c>
      <c r="F6" s="6" t="s">
        <v>303</v>
      </c>
      <c r="I6" s="6" t="s">
        <v>298</v>
      </c>
      <c r="J6">
        <f>VLOOKUP(I6,$A$1:$E$7,MATCH(J4,$A$1:$E$1,0),0)</f>
        <v>51</v>
      </c>
      <c r="L6" s="6" t="s">
        <v>84</v>
      </c>
      <c r="M6" t="str">
        <f>VLOOKUP(L6,$A$1:$F$7,MATCH(M4,$A$1:$F$1,0),0)</f>
        <v>Kolkata</v>
      </c>
    </row>
    <row r="7" spans="1:13" x14ac:dyDescent="0.3">
      <c r="A7" s="6" t="s">
        <v>85</v>
      </c>
      <c r="B7" s="6" t="s">
        <v>87</v>
      </c>
      <c r="C7" s="6" t="s">
        <v>97</v>
      </c>
      <c r="D7" s="6">
        <v>46</v>
      </c>
      <c r="E7" s="2" t="s">
        <v>279</v>
      </c>
      <c r="F7" s="6" t="s">
        <v>304</v>
      </c>
    </row>
    <row r="9" spans="1:13" x14ac:dyDescent="0.3">
      <c r="H9" t="s">
        <v>315</v>
      </c>
      <c r="I9" t="s">
        <v>316</v>
      </c>
    </row>
    <row r="10" spans="1:13" x14ac:dyDescent="0.3">
      <c r="I10" t="s">
        <v>317</v>
      </c>
    </row>
    <row r="11" spans="1:13" x14ac:dyDescent="0.3">
      <c r="I11" t="s">
        <v>318</v>
      </c>
    </row>
    <row r="12" spans="1:13" x14ac:dyDescent="0.3">
      <c r="I12" t="s">
        <v>319</v>
      </c>
    </row>
  </sheetData>
  <dataValidations count="1">
    <dataValidation type="list" allowBlank="1" showInputMessage="1" showErrorMessage="1" sqref="E1:E7" xr:uid="{89BA0308-AF86-46B9-87F6-8D19D615D243}">
      <formula1>$H$11:$H$12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AA2B-612F-464D-A034-8D07AB06E169}">
  <dimension ref="A1:W56"/>
  <sheetViews>
    <sheetView topLeftCell="A40" zoomScale="150" zoomScaleNormal="150" workbookViewId="0">
      <selection activeCell="B2" sqref="B2:E56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8.109375" bestFit="1" customWidth="1"/>
    <col min="4" max="4" width="15.5546875" bestFit="1" customWidth="1"/>
    <col min="5" max="5" width="8.6640625" customWidth="1"/>
    <col min="6" max="6" width="10.44140625" bestFit="1" customWidth="1"/>
    <col min="10" max="10" width="8.5546875" bestFit="1" customWidth="1"/>
    <col min="11" max="11" width="6.88671875" bestFit="1" customWidth="1"/>
    <col min="12" max="12" width="6" bestFit="1" customWidth="1"/>
  </cols>
  <sheetData>
    <row r="1" spans="1:23" x14ac:dyDescent="0.3">
      <c r="A1" s="70" t="s">
        <v>329</v>
      </c>
      <c r="B1" s="70"/>
      <c r="C1" s="70"/>
      <c r="D1" s="70"/>
      <c r="E1" s="70"/>
      <c r="F1" s="70"/>
    </row>
    <row r="2" spans="1:23" x14ac:dyDescent="0.3">
      <c r="A2" s="12" t="s">
        <v>78</v>
      </c>
      <c r="B2" s="12" t="s">
        <v>79</v>
      </c>
      <c r="C2" s="12" t="s">
        <v>86</v>
      </c>
      <c r="D2" s="12" t="s">
        <v>96</v>
      </c>
      <c r="E2" s="12" t="s">
        <v>100</v>
      </c>
      <c r="F2" s="46" t="s">
        <v>23</v>
      </c>
      <c r="G2" s="46" t="s">
        <v>334</v>
      </c>
    </row>
    <row r="3" spans="1:23" x14ac:dyDescent="0.3">
      <c r="A3" s="6">
        <v>1000032547</v>
      </c>
      <c r="B3" s="6" t="s">
        <v>80</v>
      </c>
      <c r="C3" s="6" t="s">
        <v>87</v>
      </c>
      <c r="D3" s="6" t="s">
        <v>97</v>
      </c>
      <c r="E3" s="6">
        <v>54</v>
      </c>
      <c r="M3" s="71" t="s">
        <v>330</v>
      </c>
      <c r="N3" s="71"/>
    </row>
    <row r="4" spans="1:23" x14ac:dyDescent="0.3">
      <c r="A4" s="6">
        <v>1000032547</v>
      </c>
      <c r="B4" s="6" t="s">
        <v>80</v>
      </c>
      <c r="C4" s="6" t="s">
        <v>88</v>
      </c>
      <c r="D4" s="6" t="s">
        <v>97</v>
      </c>
      <c r="E4" s="6">
        <v>45</v>
      </c>
      <c r="M4" s="12" t="s">
        <v>79</v>
      </c>
      <c r="N4" s="45" t="s">
        <v>328</v>
      </c>
      <c r="O4" s="45" t="s">
        <v>334</v>
      </c>
      <c r="P4" s="45" t="s">
        <v>328</v>
      </c>
    </row>
    <row r="5" spans="1:23" x14ac:dyDescent="0.3">
      <c r="A5" s="6">
        <v>1000032547</v>
      </c>
      <c r="B5" s="6" t="s">
        <v>80</v>
      </c>
      <c r="C5" s="6" t="s">
        <v>89</v>
      </c>
      <c r="D5" s="6" t="s">
        <v>97</v>
      </c>
      <c r="E5" s="6">
        <v>91</v>
      </c>
      <c r="H5" s="12" t="s">
        <v>79</v>
      </c>
      <c r="I5" s="45" t="s">
        <v>328</v>
      </c>
      <c r="M5" s="6" t="s">
        <v>83</v>
      </c>
      <c r="N5" s="45">
        <v>40</v>
      </c>
      <c r="O5" s="45" t="s">
        <v>21</v>
      </c>
      <c r="P5" s="45">
        <v>40</v>
      </c>
    </row>
    <row r="6" spans="1:23" x14ac:dyDescent="0.3">
      <c r="A6" s="6">
        <v>1000032547</v>
      </c>
      <c r="B6" s="6" t="s">
        <v>80</v>
      </c>
      <c r="C6" s="6" t="s">
        <v>90</v>
      </c>
      <c r="D6" s="6" t="s">
        <v>97</v>
      </c>
      <c r="E6" s="6">
        <v>55</v>
      </c>
      <c r="I6" t="e">
        <f>VLOOKUP(H6,$M$4:$O$11,MATCH($I$5,$M$4:$O$4,0),0)</f>
        <v>#N/A</v>
      </c>
      <c r="M6" s="6" t="s">
        <v>81</v>
      </c>
      <c r="N6" s="45">
        <v>20</v>
      </c>
      <c r="O6" s="45" t="s">
        <v>335</v>
      </c>
      <c r="P6" s="45">
        <v>20</v>
      </c>
      <c r="T6" s="6" t="s">
        <v>83</v>
      </c>
    </row>
    <row r="7" spans="1:23" x14ac:dyDescent="0.3">
      <c r="A7" s="6">
        <v>1000032547</v>
      </c>
      <c r="B7" s="6" t="s">
        <v>80</v>
      </c>
      <c r="C7" s="6" t="s">
        <v>91</v>
      </c>
      <c r="D7" s="6" t="s">
        <v>98</v>
      </c>
      <c r="E7" s="6">
        <v>80</v>
      </c>
      <c r="M7" s="6" t="s">
        <v>82</v>
      </c>
      <c r="N7" s="45">
        <v>30</v>
      </c>
      <c r="O7" s="45" t="s">
        <v>21</v>
      </c>
      <c r="P7" s="45">
        <v>30</v>
      </c>
      <c r="T7" s="6" t="s">
        <v>81</v>
      </c>
    </row>
    <row r="8" spans="1:23" x14ac:dyDescent="0.3">
      <c r="A8" s="6">
        <v>1000032547</v>
      </c>
      <c r="B8" s="6" t="s">
        <v>80</v>
      </c>
      <c r="C8" s="6" t="s">
        <v>92</v>
      </c>
      <c r="D8" s="6" t="s">
        <v>98</v>
      </c>
      <c r="E8" s="6">
        <v>42</v>
      </c>
      <c r="M8" s="6" t="s">
        <v>83</v>
      </c>
      <c r="N8" s="45">
        <v>40</v>
      </c>
      <c r="O8" s="45" t="s">
        <v>21</v>
      </c>
      <c r="P8" s="45">
        <v>40</v>
      </c>
      <c r="T8" s="6" t="s">
        <v>82</v>
      </c>
    </row>
    <row r="9" spans="1:23" x14ac:dyDescent="0.3">
      <c r="A9" s="6">
        <v>1000032547</v>
      </c>
      <c r="B9" s="6" t="s">
        <v>80</v>
      </c>
      <c r="C9" s="6" t="s">
        <v>93</v>
      </c>
      <c r="D9" s="6" t="s">
        <v>98</v>
      </c>
      <c r="E9" s="6">
        <v>42</v>
      </c>
      <c r="G9" s="51" t="s">
        <v>315</v>
      </c>
      <c r="H9" s="71" t="s">
        <v>351</v>
      </c>
      <c r="I9" s="72" t="s">
        <v>352</v>
      </c>
      <c r="J9" s="71" t="s">
        <v>353</v>
      </c>
      <c r="M9" s="6" t="s">
        <v>84</v>
      </c>
      <c r="N9" s="45">
        <v>50</v>
      </c>
      <c r="O9" s="45" t="s">
        <v>21</v>
      </c>
      <c r="P9" s="45">
        <v>50</v>
      </c>
      <c r="T9" s="6" t="s">
        <v>83</v>
      </c>
    </row>
    <row r="10" spans="1:23" x14ac:dyDescent="0.3">
      <c r="A10" s="6">
        <v>1000032547</v>
      </c>
      <c r="B10" s="6" t="s">
        <v>80</v>
      </c>
      <c r="C10" s="6" t="s">
        <v>94</v>
      </c>
      <c r="D10" s="6" t="s">
        <v>99</v>
      </c>
      <c r="E10" s="6">
        <v>30</v>
      </c>
      <c r="G10" s="51" t="s">
        <v>350</v>
      </c>
      <c r="H10" s="71"/>
      <c r="I10" s="72"/>
      <c r="J10" s="71"/>
      <c r="M10" s="6" t="s">
        <v>80</v>
      </c>
      <c r="N10" s="45">
        <v>10</v>
      </c>
      <c r="O10" s="45" t="s">
        <v>21</v>
      </c>
      <c r="P10" s="45">
        <v>10</v>
      </c>
      <c r="T10" s="6" t="s">
        <v>84</v>
      </c>
    </row>
    <row r="11" spans="1:23" x14ac:dyDescent="0.3">
      <c r="A11" s="6">
        <v>1000032547</v>
      </c>
      <c r="B11" s="6" t="s">
        <v>80</v>
      </c>
      <c r="C11" s="6" t="s">
        <v>95</v>
      </c>
      <c r="D11" s="6" t="s">
        <v>99</v>
      </c>
      <c r="E11" s="6">
        <v>45</v>
      </c>
      <c r="G11" s="51" t="s">
        <v>347</v>
      </c>
      <c r="H11" s="71"/>
      <c r="I11" s="72"/>
      <c r="J11" s="71"/>
      <c r="M11" s="6" t="s">
        <v>85</v>
      </c>
      <c r="N11" s="45">
        <v>60</v>
      </c>
      <c r="O11" s="45" t="s">
        <v>21</v>
      </c>
      <c r="P11" s="45">
        <v>60</v>
      </c>
      <c r="T11" s="6" t="s">
        <v>80</v>
      </c>
    </row>
    <row r="12" spans="1:23" x14ac:dyDescent="0.3">
      <c r="A12" s="6">
        <v>1000032548</v>
      </c>
      <c r="B12" s="6" t="s">
        <v>81</v>
      </c>
      <c r="C12" s="6" t="s">
        <v>87</v>
      </c>
      <c r="D12" s="6" t="s">
        <v>97</v>
      </c>
      <c r="E12" s="6">
        <v>33</v>
      </c>
      <c r="G12" s="8" t="s">
        <v>348</v>
      </c>
      <c r="H12" s="71"/>
      <c r="I12" s="72"/>
      <c r="J12" s="71"/>
      <c r="Q12" t="s">
        <v>324</v>
      </c>
      <c r="T12" s="6" t="s">
        <v>85</v>
      </c>
    </row>
    <row r="13" spans="1:23" x14ac:dyDescent="0.3">
      <c r="A13" s="6">
        <v>1000032548</v>
      </c>
      <c r="B13" s="6" t="s">
        <v>81</v>
      </c>
      <c r="C13" s="6" t="s">
        <v>88</v>
      </c>
      <c r="D13" s="6" t="s">
        <v>97</v>
      </c>
      <c r="E13" s="6">
        <v>67</v>
      </c>
      <c r="J13" t="s">
        <v>354</v>
      </c>
      <c r="R13">
        <f>MATCH(Q12,M4:O4,0)</f>
        <v>1</v>
      </c>
    </row>
    <row r="14" spans="1:23" x14ac:dyDescent="0.3">
      <c r="A14" s="6">
        <v>1000032548</v>
      </c>
      <c r="B14" s="6" t="s">
        <v>81</v>
      </c>
      <c r="C14" s="6" t="s">
        <v>89</v>
      </c>
      <c r="D14" s="6" t="s">
        <v>97</v>
      </c>
      <c r="E14" s="6">
        <v>75</v>
      </c>
      <c r="H14" t="s">
        <v>359</v>
      </c>
      <c r="J14" t="s">
        <v>355</v>
      </c>
      <c r="V14" s="12" t="s">
        <v>79</v>
      </c>
      <c r="W14" s="45" t="s">
        <v>328</v>
      </c>
    </row>
    <row r="15" spans="1:23" x14ac:dyDescent="0.3">
      <c r="A15" s="6">
        <v>1000032548</v>
      </c>
      <c r="B15" s="6" t="s">
        <v>81</v>
      </c>
      <c r="C15" s="6" t="s">
        <v>90</v>
      </c>
      <c r="D15" s="6" t="s">
        <v>97</v>
      </c>
      <c r="E15" s="6">
        <v>56</v>
      </c>
      <c r="J15" t="s">
        <v>356</v>
      </c>
      <c r="K15" t="s">
        <v>357</v>
      </c>
      <c r="L15" t="s">
        <v>358</v>
      </c>
      <c r="O15" s="12" t="s">
        <v>79</v>
      </c>
      <c r="P15" s="45" t="s">
        <v>328</v>
      </c>
      <c r="V15" t="s">
        <v>82</v>
      </c>
      <c r="W15">
        <f>VLOOKUP(V15,$M$4:$O$11,MATCH($W$14,$M$4:$P$4,0),0)</f>
        <v>30</v>
      </c>
    </row>
    <row r="16" spans="1:23" x14ac:dyDescent="0.3">
      <c r="A16" s="6">
        <v>1000032548</v>
      </c>
      <c r="B16" s="6" t="s">
        <v>81</v>
      </c>
      <c r="C16" s="6" t="s">
        <v>91</v>
      </c>
      <c r="D16" s="6" t="s">
        <v>98</v>
      </c>
      <c r="E16" s="6">
        <v>98</v>
      </c>
      <c r="I16" t="s">
        <v>331</v>
      </c>
      <c r="O16" s="6" t="s">
        <v>83</v>
      </c>
    </row>
    <row r="17" spans="1:20" x14ac:dyDescent="0.3">
      <c r="A17" s="6">
        <v>1000032548</v>
      </c>
      <c r="B17" s="6" t="s">
        <v>81</v>
      </c>
      <c r="C17" s="6" t="s">
        <v>92</v>
      </c>
      <c r="D17" s="6" t="s">
        <v>98</v>
      </c>
      <c r="E17" s="6">
        <v>92</v>
      </c>
      <c r="F17">
        <v>7.9</v>
      </c>
      <c r="G17">
        <v>8</v>
      </c>
      <c r="H17" t="s">
        <v>360</v>
      </c>
      <c r="I17" t="s">
        <v>332</v>
      </c>
      <c r="O17" s="6" t="s">
        <v>84</v>
      </c>
      <c r="T17">
        <f ca="1">OFFSET(M4,3,1)</f>
        <v>30</v>
      </c>
    </row>
    <row r="18" spans="1:20" x14ac:dyDescent="0.3">
      <c r="A18" s="6">
        <v>1000032548</v>
      </c>
      <c r="B18" s="6" t="s">
        <v>81</v>
      </c>
      <c r="C18" s="6" t="s">
        <v>93</v>
      </c>
      <c r="D18" s="6" t="s">
        <v>98</v>
      </c>
      <c r="E18" s="6">
        <v>69</v>
      </c>
      <c r="G18">
        <v>7</v>
      </c>
      <c r="I18" t="s">
        <v>333</v>
      </c>
      <c r="O18" s="6" t="s">
        <v>80</v>
      </c>
    </row>
    <row r="19" spans="1:20" x14ac:dyDescent="0.3">
      <c r="A19" s="6">
        <v>1000032548</v>
      </c>
      <c r="B19" s="6" t="s">
        <v>81</v>
      </c>
      <c r="C19" s="6" t="s">
        <v>94</v>
      </c>
      <c r="D19" s="6" t="s">
        <v>99</v>
      </c>
      <c r="E19" s="6">
        <v>41</v>
      </c>
      <c r="I19" t="s">
        <v>336</v>
      </c>
      <c r="Q19" t="s">
        <v>324</v>
      </c>
      <c r="R19" t="s">
        <v>328</v>
      </c>
    </row>
    <row r="20" spans="1:20" x14ac:dyDescent="0.3">
      <c r="A20" s="6">
        <v>1000032548</v>
      </c>
      <c r="B20" s="6" t="s">
        <v>81</v>
      </c>
      <c r="C20" s="6" t="s">
        <v>95</v>
      </c>
      <c r="D20" s="6" t="s">
        <v>99</v>
      </c>
      <c r="E20" s="6">
        <v>46</v>
      </c>
      <c r="F20" s="20">
        <v>34156</v>
      </c>
      <c r="I20">
        <v>5</v>
      </c>
      <c r="Q20" s="6" t="s">
        <v>85</v>
      </c>
      <c r="R20">
        <f>VLOOKUP(Q20,$M$4:$O$11,MATCH($R$19,$M$4:$O$4,0),0)</f>
        <v>60</v>
      </c>
    </row>
    <row r="21" spans="1:20" x14ac:dyDescent="0.3">
      <c r="A21" s="6">
        <v>1000032549</v>
      </c>
      <c r="B21" s="6" t="s">
        <v>82</v>
      </c>
      <c r="C21" s="6" t="s">
        <v>87</v>
      </c>
      <c r="D21" s="6" t="s">
        <v>97</v>
      </c>
      <c r="E21" s="6">
        <v>60</v>
      </c>
      <c r="N21" t="s">
        <v>324</v>
      </c>
      <c r="O21" t="s">
        <v>328</v>
      </c>
    </row>
    <row r="22" spans="1:20" x14ac:dyDescent="0.3">
      <c r="A22" s="6">
        <v>1000032549</v>
      </c>
      <c r="B22" s="6" t="s">
        <v>82</v>
      </c>
      <c r="C22" s="6" t="s">
        <v>88</v>
      </c>
      <c r="D22" s="6" t="s">
        <v>97</v>
      </c>
      <c r="E22" s="6">
        <v>43</v>
      </c>
      <c r="N22" s="6" t="s">
        <v>83</v>
      </c>
      <c r="O22" t="str">
        <f ca="1">OFFSET($M$4,MATCH(N22,$M$4:$M$11,0),MATCH($O$21,$M$4:$O$4,0))</f>
        <v>Femal</v>
      </c>
    </row>
    <row r="23" spans="1:20" x14ac:dyDescent="0.3">
      <c r="A23" s="6">
        <v>1000032549</v>
      </c>
      <c r="B23" s="6" t="s">
        <v>82</v>
      </c>
      <c r="C23" s="6" t="s">
        <v>89</v>
      </c>
      <c r="D23" s="6" t="s">
        <v>97</v>
      </c>
      <c r="E23" s="6">
        <v>74</v>
      </c>
      <c r="N23" s="6" t="s">
        <v>81</v>
      </c>
      <c r="O23" t="str">
        <f t="shared" ref="O23:O25" ca="1" si="0">OFFSET($M$4,MATCH(N23,$M$4:$M$11,0),MATCH($O$21,$M$4:$O$4,0))</f>
        <v>Male</v>
      </c>
    </row>
    <row r="24" spans="1:20" x14ac:dyDescent="0.3">
      <c r="A24" s="6">
        <v>1000032549</v>
      </c>
      <c r="B24" s="6" t="s">
        <v>82</v>
      </c>
      <c r="C24" s="6" t="s">
        <v>90</v>
      </c>
      <c r="D24" s="6" t="s">
        <v>97</v>
      </c>
      <c r="E24" s="6">
        <v>90</v>
      </c>
      <c r="N24" s="6" t="s">
        <v>82</v>
      </c>
      <c r="O24" t="str">
        <f t="shared" ca="1" si="0"/>
        <v>Male</v>
      </c>
    </row>
    <row r="25" spans="1:20" x14ac:dyDescent="0.3">
      <c r="A25" s="6">
        <v>1000032549</v>
      </c>
      <c r="B25" s="6" t="s">
        <v>82</v>
      </c>
      <c r="C25" s="6" t="s">
        <v>91</v>
      </c>
      <c r="D25" s="6" t="s">
        <v>98</v>
      </c>
      <c r="E25" s="6">
        <v>58</v>
      </c>
      <c r="N25" s="6" t="s">
        <v>83</v>
      </c>
      <c r="O25" t="str">
        <f t="shared" ca="1" si="0"/>
        <v>Femal</v>
      </c>
    </row>
    <row r="26" spans="1:20" x14ac:dyDescent="0.3">
      <c r="A26" s="6">
        <v>1000032549</v>
      </c>
      <c r="B26" s="6" t="s">
        <v>82</v>
      </c>
      <c r="C26" s="6" t="s">
        <v>92</v>
      </c>
      <c r="D26" s="6" t="s">
        <v>98</v>
      </c>
      <c r="E26" s="6">
        <v>98</v>
      </c>
    </row>
    <row r="27" spans="1:20" x14ac:dyDescent="0.3">
      <c r="A27" s="6">
        <v>1000032549</v>
      </c>
      <c r="B27" s="6" t="s">
        <v>82</v>
      </c>
      <c r="C27" s="6" t="s">
        <v>93</v>
      </c>
      <c r="D27" s="6" t="s">
        <v>98</v>
      </c>
      <c r="E27" s="6">
        <v>84</v>
      </c>
    </row>
    <row r="28" spans="1:20" x14ac:dyDescent="0.3">
      <c r="A28" s="6">
        <v>1000032549</v>
      </c>
      <c r="B28" s="6" t="s">
        <v>82</v>
      </c>
      <c r="C28" s="6" t="s">
        <v>94</v>
      </c>
      <c r="D28" s="6" t="s">
        <v>99</v>
      </c>
      <c r="E28" s="6">
        <v>68</v>
      </c>
    </row>
    <row r="29" spans="1:20" x14ac:dyDescent="0.3">
      <c r="A29" s="6">
        <v>1000032549</v>
      </c>
      <c r="B29" s="6" t="s">
        <v>82</v>
      </c>
      <c r="C29" s="6" t="s">
        <v>95</v>
      </c>
      <c r="D29" s="6" t="s">
        <v>99</v>
      </c>
      <c r="E29" s="6">
        <v>65</v>
      </c>
    </row>
    <row r="30" spans="1:20" x14ac:dyDescent="0.3">
      <c r="A30" s="6">
        <v>1000032550</v>
      </c>
      <c r="B30" s="6" t="s">
        <v>83</v>
      </c>
      <c r="C30" s="6" t="s">
        <v>87</v>
      </c>
      <c r="D30" s="6" t="s">
        <v>97</v>
      </c>
      <c r="E30" s="6">
        <v>51</v>
      </c>
    </row>
    <row r="31" spans="1:20" x14ac:dyDescent="0.3">
      <c r="A31" s="6">
        <v>1000032550</v>
      </c>
      <c r="B31" s="6" t="s">
        <v>83</v>
      </c>
      <c r="C31" s="6" t="s">
        <v>88</v>
      </c>
      <c r="D31" s="6" t="s">
        <v>97</v>
      </c>
      <c r="E31" s="6">
        <v>76</v>
      </c>
    </row>
    <row r="32" spans="1:20" x14ac:dyDescent="0.3">
      <c r="A32" s="6">
        <v>1000032550</v>
      </c>
      <c r="B32" s="6" t="s">
        <v>83</v>
      </c>
      <c r="C32" s="6" t="s">
        <v>89</v>
      </c>
      <c r="D32" s="6" t="s">
        <v>97</v>
      </c>
      <c r="E32" s="6">
        <v>87</v>
      </c>
    </row>
    <row r="33" spans="1:5" x14ac:dyDescent="0.3">
      <c r="A33" s="6">
        <v>1000032550</v>
      </c>
      <c r="B33" s="6" t="s">
        <v>83</v>
      </c>
      <c r="C33" s="6" t="s">
        <v>90</v>
      </c>
      <c r="D33" s="6" t="s">
        <v>97</v>
      </c>
      <c r="E33" s="6">
        <v>45</v>
      </c>
    </row>
    <row r="34" spans="1:5" x14ac:dyDescent="0.3">
      <c r="A34" s="6">
        <v>1000032550</v>
      </c>
      <c r="B34" s="6" t="s">
        <v>83</v>
      </c>
      <c r="C34" s="6" t="s">
        <v>91</v>
      </c>
      <c r="D34" s="6" t="s">
        <v>98</v>
      </c>
      <c r="E34" s="6">
        <v>80</v>
      </c>
    </row>
    <row r="35" spans="1:5" x14ac:dyDescent="0.3">
      <c r="A35" s="6">
        <v>1000032550</v>
      </c>
      <c r="B35" s="6" t="s">
        <v>83</v>
      </c>
      <c r="C35" s="6" t="s">
        <v>92</v>
      </c>
      <c r="D35" s="6" t="s">
        <v>98</v>
      </c>
      <c r="E35" s="6">
        <v>50</v>
      </c>
    </row>
    <row r="36" spans="1:5" x14ac:dyDescent="0.3">
      <c r="A36" s="6">
        <v>1000032550</v>
      </c>
      <c r="B36" s="6" t="s">
        <v>83</v>
      </c>
      <c r="C36" s="6" t="s">
        <v>93</v>
      </c>
      <c r="D36" s="6" t="s">
        <v>98</v>
      </c>
      <c r="E36" s="6">
        <v>77</v>
      </c>
    </row>
    <row r="37" spans="1:5" x14ac:dyDescent="0.3">
      <c r="A37" s="6">
        <v>1000032550</v>
      </c>
      <c r="B37" s="6" t="s">
        <v>83</v>
      </c>
      <c r="C37" s="6" t="s">
        <v>94</v>
      </c>
      <c r="D37" s="6" t="s">
        <v>99</v>
      </c>
      <c r="E37" s="6">
        <v>62</v>
      </c>
    </row>
    <row r="38" spans="1:5" x14ac:dyDescent="0.3">
      <c r="A38" s="6">
        <v>1000032550</v>
      </c>
      <c r="B38" s="6" t="s">
        <v>83</v>
      </c>
      <c r="C38" s="6" t="s">
        <v>95</v>
      </c>
      <c r="D38" s="6" t="s">
        <v>99</v>
      </c>
      <c r="E38" s="6">
        <v>68</v>
      </c>
    </row>
    <row r="39" spans="1:5" x14ac:dyDescent="0.3">
      <c r="A39" s="6">
        <v>1000032551</v>
      </c>
      <c r="B39" s="6" t="s">
        <v>84</v>
      </c>
      <c r="C39" s="6" t="s">
        <v>87</v>
      </c>
      <c r="D39" s="6" t="s">
        <v>97</v>
      </c>
      <c r="E39" s="6">
        <v>71</v>
      </c>
    </row>
    <row r="40" spans="1:5" x14ac:dyDescent="0.3">
      <c r="A40" s="6">
        <v>1000032551</v>
      </c>
      <c r="B40" s="6" t="s">
        <v>84</v>
      </c>
      <c r="C40" s="6" t="s">
        <v>88</v>
      </c>
      <c r="D40" s="6" t="s">
        <v>97</v>
      </c>
      <c r="E40" s="6">
        <v>47</v>
      </c>
    </row>
    <row r="41" spans="1:5" x14ac:dyDescent="0.3">
      <c r="A41" s="6">
        <v>1000032551</v>
      </c>
      <c r="B41" s="6" t="s">
        <v>84</v>
      </c>
      <c r="C41" s="6" t="s">
        <v>89</v>
      </c>
      <c r="D41" s="6" t="s">
        <v>97</v>
      </c>
      <c r="E41" s="6">
        <v>94</v>
      </c>
    </row>
    <row r="42" spans="1:5" x14ac:dyDescent="0.3">
      <c r="A42" s="6">
        <v>1000032551</v>
      </c>
      <c r="B42" s="6" t="s">
        <v>84</v>
      </c>
      <c r="C42" s="6" t="s">
        <v>90</v>
      </c>
      <c r="D42" s="6" t="s">
        <v>97</v>
      </c>
      <c r="E42" s="6">
        <v>40</v>
      </c>
    </row>
    <row r="43" spans="1:5" x14ac:dyDescent="0.3">
      <c r="A43" s="6">
        <v>1000032551</v>
      </c>
      <c r="B43" s="6" t="s">
        <v>84</v>
      </c>
      <c r="C43" s="6" t="s">
        <v>91</v>
      </c>
      <c r="D43" s="6" t="s">
        <v>98</v>
      </c>
      <c r="E43" s="6">
        <v>69</v>
      </c>
    </row>
    <row r="44" spans="1:5" x14ac:dyDescent="0.3">
      <c r="A44" s="6">
        <v>1000032551</v>
      </c>
      <c r="B44" s="6" t="s">
        <v>84</v>
      </c>
      <c r="C44" s="6" t="s">
        <v>92</v>
      </c>
      <c r="D44" s="6" t="s">
        <v>98</v>
      </c>
      <c r="E44" s="6">
        <v>43</v>
      </c>
    </row>
    <row r="45" spans="1:5" x14ac:dyDescent="0.3">
      <c r="A45" s="6">
        <v>1000032551</v>
      </c>
      <c r="B45" s="6" t="s">
        <v>84</v>
      </c>
      <c r="C45" s="6" t="s">
        <v>93</v>
      </c>
      <c r="D45" s="6" t="s">
        <v>98</v>
      </c>
      <c r="E45" s="6">
        <v>89</v>
      </c>
    </row>
    <row r="46" spans="1:5" x14ac:dyDescent="0.3">
      <c r="A46" s="6">
        <v>1000032551</v>
      </c>
      <c r="B46" s="6" t="s">
        <v>84</v>
      </c>
      <c r="C46" s="6" t="s">
        <v>94</v>
      </c>
      <c r="D46" s="6" t="s">
        <v>99</v>
      </c>
      <c r="E46" s="6">
        <v>96</v>
      </c>
    </row>
    <row r="47" spans="1:5" x14ac:dyDescent="0.3">
      <c r="A47" s="6">
        <v>1000032551</v>
      </c>
      <c r="B47" s="6" t="s">
        <v>84</v>
      </c>
      <c r="C47" s="6" t="s">
        <v>95</v>
      </c>
      <c r="D47" s="6" t="s">
        <v>99</v>
      </c>
      <c r="E47" s="6">
        <v>72</v>
      </c>
    </row>
    <row r="48" spans="1:5" x14ac:dyDescent="0.3">
      <c r="A48" s="6">
        <v>1000032552</v>
      </c>
      <c r="B48" s="6" t="s">
        <v>85</v>
      </c>
      <c r="C48" s="6" t="s">
        <v>87</v>
      </c>
      <c r="D48" s="6" t="s">
        <v>97</v>
      </c>
      <c r="E48" s="6">
        <v>46</v>
      </c>
    </row>
    <row r="49" spans="1:5" x14ac:dyDescent="0.3">
      <c r="A49" s="6">
        <v>1000032552</v>
      </c>
      <c r="B49" s="6" t="s">
        <v>85</v>
      </c>
      <c r="C49" s="6" t="s">
        <v>88</v>
      </c>
      <c r="D49" s="6" t="s">
        <v>97</v>
      </c>
      <c r="E49" s="6">
        <v>75</v>
      </c>
    </row>
    <row r="50" spans="1:5" x14ac:dyDescent="0.3">
      <c r="A50" s="6">
        <v>1000032552</v>
      </c>
      <c r="B50" s="6" t="s">
        <v>85</v>
      </c>
      <c r="C50" s="6" t="s">
        <v>89</v>
      </c>
      <c r="D50" s="6" t="s">
        <v>97</v>
      </c>
      <c r="E50" s="6">
        <v>83</v>
      </c>
    </row>
    <row r="51" spans="1:5" x14ac:dyDescent="0.3">
      <c r="A51" s="6">
        <v>1000032552</v>
      </c>
      <c r="B51" s="6" t="s">
        <v>85</v>
      </c>
      <c r="C51" s="6" t="s">
        <v>90</v>
      </c>
      <c r="D51" s="6" t="s">
        <v>97</v>
      </c>
      <c r="E51" s="6">
        <v>43</v>
      </c>
    </row>
    <row r="52" spans="1:5" x14ac:dyDescent="0.3">
      <c r="A52" s="6">
        <v>1000032552</v>
      </c>
      <c r="B52" s="6" t="s">
        <v>85</v>
      </c>
      <c r="C52" s="6" t="s">
        <v>91</v>
      </c>
      <c r="D52" s="6" t="s">
        <v>98</v>
      </c>
      <c r="E52" s="6">
        <v>46</v>
      </c>
    </row>
    <row r="53" spans="1:5" x14ac:dyDescent="0.3">
      <c r="A53" s="6">
        <v>1000032552</v>
      </c>
      <c r="B53" s="6" t="s">
        <v>85</v>
      </c>
      <c r="C53" s="6" t="s">
        <v>92</v>
      </c>
      <c r="D53" s="6" t="s">
        <v>98</v>
      </c>
      <c r="E53" s="6">
        <v>44</v>
      </c>
    </row>
    <row r="54" spans="1:5" x14ac:dyDescent="0.3">
      <c r="A54" s="6">
        <v>1000032552</v>
      </c>
      <c r="B54" s="6" t="s">
        <v>85</v>
      </c>
      <c r="C54" s="6" t="s">
        <v>93</v>
      </c>
      <c r="D54" s="6" t="s">
        <v>98</v>
      </c>
      <c r="E54" s="6">
        <v>95</v>
      </c>
    </row>
    <row r="55" spans="1:5" x14ac:dyDescent="0.3">
      <c r="A55" s="6">
        <v>1000032552</v>
      </c>
      <c r="B55" s="6" t="s">
        <v>85</v>
      </c>
      <c r="C55" s="6" t="s">
        <v>94</v>
      </c>
      <c r="D55" s="6" t="s">
        <v>99</v>
      </c>
      <c r="E55" s="6">
        <v>41</v>
      </c>
    </row>
    <row r="56" spans="1:5" x14ac:dyDescent="0.3">
      <c r="A56" s="6">
        <v>1000032552</v>
      </c>
      <c r="B56" s="6" t="s">
        <v>85</v>
      </c>
      <c r="C56" s="6" t="s">
        <v>95</v>
      </c>
      <c r="D56" s="6" t="s">
        <v>99</v>
      </c>
      <c r="E56" s="6">
        <v>60</v>
      </c>
    </row>
  </sheetData>
  <mergeCells count="5">
    <mergeCell ref="A1:F1"/>
    <mergeCell ref="M3:N3"/>
    <mergeCell ref="H9:H12"/>
    <mergeCell ref="I9:I12"/>
    <mergeCell ref="J9:J12"/>
  </mergeCells>
  <conditionalFormatting sqref="P5:P1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{AE8319D6-2A06-43C4-9905-46596001124B}</x14:id>
        </ext>
      </extLst>
    </cfRule>
  </conditionalFormatting>
  <dataValidations count="2">
    <dataValidation type="list" allowBlank="1" showInputMessage="1" showErrorMessage="1" sqref="Q20 V15" xr:uid="{6865826F-F271-4971-9C14-D44DB06369BC}">
      <formula1>$T$6:$T$12</formula1>
    </dataValidation>
    <dataValidation type="list" allowBlank="1" showInputMessage="1" showErrorMessage="1" sqref="H6" xr:uid="{7878FAD3-158F-4EEB-8394-EF5C11E68762}">
      <formula1>$M$5:$M$11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8319D6-2A06-43C4-9905-4659600112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P5:P11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F7E0-A006-4818-BF84-717CA7FACC6B}">
  <dimension ref="A2:Q17"/>
  <sheetViews>
    <sheetView zoomScale="150" zoomScaleNormal="150" workbookViewId="0">
      <selection activeCell="B5" sqref="B5"/>
    </sheetView>
  </sheetViews>
  <sheetFormatPr defaultRowHeight="14.4" x14ac:dyDescent="0.3"/>
  <cols>
    <col min="6" max="6" width="15.5546875" bestFit="1" customWidth="1"/>
    <col min="7" max="7" width="14.33203125" bestFit="1" customWidth="1"/>
  </cols>
  <sheetData>
    <row r="2" spans="1:17" x14ac:dyDescent="0.3">
      <c r="B2" s="47" t="s">
        <v>79</v>
      </c>
      <c r="C2" s="48" t="s">
        <v>328</v>
      </c>
      <c r="D2" s="48" t="s">
        <v>334</v>
      </c>
      <c r="F2" t="s">
        <v>337</v>
      </c>
      <c r="G2" t="s">
        <v>341</v>
      </c>
      <c r="H2" s="50">
        <v>1</v>
      </c>
    </row>
    <row r="3" spans="1:17" x14ac:dyDescent="0.3">
      <c r="B3" s="6" t="s">
        <v>83</v>
      </c>
      <c r="C3" s="45">
        <v>40</v>
      </c>
      <c r="D3" s="45" t="s">
        <v>21</v>
      </c>
      <c r="F3" t="s">
        <v>338</v>
      </c>
      <c r="G3" t="s">
        <v>341</v>
      </c>
    </row>
    <row r="4" spans="1:17" x14ac:dyDescent="0.3">
      <c r="B4" s="6" t="s">
        <v>81</v>
      </c>
      <c r="C4" s="45">
        <v>20</v>
      </c>
      <c r="D4" s="45" t="s">
        <v>335</v>
      </c>
      <c r="F4" t="s">
        <v>339</v>
      </c>
      <c r="G4" t="s">
        <v>341</v>
      </c>
    </row>
    <row r="5" spans="1:17" x14ac:dyDescent="0.3">
      <c r="B5" s="6" t="s">
        <v>82</v>
      </c>
      <c r="C5" s="45">
        <v>30</v>
      </c>
      <c r="D5" s="45" t="s">
        <v>21</v>
      </c>
      <c r="F5" t="s">
        <v>340</v>
      </c>
      <c r="G5" t="s">
        <v>341</v>
      </c>
    </row>
    <row r="6" spans="1:17" x14ac:dyDescent="0.3">
      <c r="B6" s="6" t="s">
        <v>83</v>
      </c>
      <c r="C6" s="45">
        <v>40</v>
      </c>
      <c r="D6" s="45" t="s">
        <v>21</v>
      </c>
    </row>
    <row r="7" spans="1:17" x14ac:dyDescent="0.3">
      <c r="B7" s="6" t="s">
        <v>84</v>
      </c>
      <c r="C7" s="45">
        <v>50</v>
      </c>
      <c r="D7" s="45" t="s">
        <v>21</v>
      </c>
    </row>
    <row r="8" spans="1:17" x14ac:dyDescent="0.3">
      <c r="B8" s="6" t="s">
        <v>80</v>
      </c>
      <c r="C8" s="45">
        <v>10</v>
      </c>
      <c r="D8" s="45" t="s">
        <v>21</v>
      </c>
      <c r="O8" s="47" t="s">
        <v>79</v>
      </c>
      <c r="P8" s="47" t="s">
        <v>306</v>
      </c>
    </row>
    <row r="9" spans="1:17" x14ac:dyDescent="0.3">
      <c r="B9" s="6" t="s">
        <v>85</v>
      </c>
      <c r="C9" s="45">
        <v>60</v>
      </c>
      <c r="D9" s="45" t="s">
        <v>21</v>
      </c>
      <c r="F9" t="s">
        <v>347</v>
      </c>
      <c r="I9" t="s">
        <v>323</v>
      </c>
      <c r="L9" t="s">
        <v>348</v>
      </c>
      <c r="M9" t="s">
        <v>349</v>
      </c>
      <c r="O9" s="6" t="s">
        <v>83</v>
      </c>
      <c r="P9" s="45" t="s">
        <v>307</v>
      </c>
    </row>
    <row r="10" spans="1:17" x14ac:dyDescent="0.3">
      <c r="F10" t="s">
        <v>345</v>
      </c>
      <c r="G10" t="s">
        <v>346</v>
      </c>
      <c r="P10" s="6" t="s">
        <v>81</v>
      </c>
      <c r="Q10" s="45" t="s">
        <v>308</v>
      </c>
    </row>
    <row r="11" spans="1:17" x14ac:dyDescent="0.3">
      <c r="F11" s="47" t="s">
        <v>79</v>
      </c>
      <c r="G11" s="48" t="s">
        <v>328</v>
      </c>
      <c r="I11" s="47" t="s">
        <v>79</v>
      </c>
      <c r="J11" s="48" t="s">
        <v>328</v>
      </c>
      <c r="P11" s="6" t="s">
        <v>82</v>
      </c>
      <c r="Q11" s="45" t="s">
        <v>342</v>
      </c>
    </row>
    <row r="12" spans="1:17" x14ac:dyDescent="0.3">
      <c r="A12" s="47" t="s">
        <v>79</v>
      </c>
      <c r="B12" s="48" t="s">
        <v>328</v>
      </c>
      <c r="F12" s="47"/>
      <c r="G12" s="49"/>
      <c r="I12" s="47"/>
      <c r="J12" s="49"/>
      <c r="P12" s="6"/>
      <c r="Q12" s="45"/>
    </row>
    <row r="13" spans="1:17" x14ac:dyDescent="0.3">
      <c r="A13" s="47"/>
      <c r="B13" s="49"/>
      <c r="F13" s="6" t="s">
        <v>83</v>
      </c>
      <c r="G13" s="45">
        <f>INDEX($B$2:$D$9,MATCH($F13,$B$2:$B$9,0),MATCH($G$11,$B$2:$D$2,0))</f>
        <v>40</v>
      </c>
      <c r="I13" s="6" t="s">
        <v>83</v>
      </c>
      <c r="J13" s="45">
        <f>VLOOKUP(I13,$B$2:$D$9,MATCH($J$11,$B$2:$D$2,0),0)</f>
        <v>40</v>
      </c>
      <c r="P13" s="6" t="s">
        <v>83</v>
      </c>
      <c r="Q13" s="45" t="s">
        <v>343</v>
      </c>
    </row>
    <row r="14" spans="1:17" x14ac:dyDescent="0.3">
      <c r="A14" s="6" t="s">
        <v>83</v>
      </c>
      <c r="B14" s="45">
        <f ca="1">OFFSET($B$2,MATCH(A14,$B$3:$B$9,0),MATCH($B$12,$C$2:$D$2,0))</f>
        <v>40</v>
      </c>
      <c r="F14" s="6" t="s">
        <v>81</v>
      </c>
      <c r="G14" s="45">
        <f t="shared" ref="G14:G16" si="0">INDEX($B$2:$D$9,MATCH($F14,$B$2:$B$9,0),MATCH($G$11,$B$2:$D$2,0))</f>
        <v>20</v>
      </c>
      <c r="I14" s="6" t="s">
        <v>81</v>
      </c>
      <c r="J14" s="45">
        <f t="shared" ref="J14:J16" si="1">VLOOKUP(I14,$B$2:$D$9,MATCH($J$11,$B$2:$D$2,0),0)</f>
        <v>20</v>
      </c>
      <c r="P14" s="6" t="s">
        <v>84</v>
      </c>
      <c r="Q14" s="45" t="s">
        <v>311</v>
      </c>
    </row>
    <row r="15" spans="1:17" x14ac:dyDescent="0.3">
      <c r="A15" s="6" t="s">
        <v>81</v>
      </c>
      <c r="B15" s="45">
        <f t="shared" ref="B15:B17" ca="1" si="2">OFFSET($B$2,MATCH(A15,$B$3:$B$9,0),MATCH($B$12,$C$2:$D$2,0))</f>
        <v>20</v>
      </c>
      <c r="F15" s="6" t="s">
        <v>82</v>
      </c>
      <c r="G15" s="45">
        <f t="shared" si="0"/>
        <v>30</v>
      </c>
      <c r="I15" s="6" t="s">
        <v>82</v>
      </c>
      <c r="J15" s="45">
        <f t="shared" si="1"/>
        <v>30</v>
      </c>
      <c r="P15" s="6" t="s">
        <v>80</v>
      </c>
      <c r="Q15" s="45" t="s">
        <v>312</v>
      </c>
    </row>
    <row r="16" spans="1:17" x14ac:dyDescent="0.3">
      <c r="A16" s="6" t="s">
        <v>82</v>
      </c>
      <c r="B16" s="45">
        <f t="shared" ca="1" si="2"/>
        <v>30</v>
      </c>
      <c r="F16" s="6" t="s">
        <v>83</v>
      </c>
      <c r="G16" s="45">
        <f t="shared" si="0"/>
        <v>40</v>
      </c>
      <c r="I16" s="6" t="s">
        <v>83</v>
      </c>
      <c r="J16" s="45">
        <f t="shared" si="1"/>
        <v>40</v>
      </c>
      <c r="P16" s="6" t="s">
        <v>85</v>
      </c>
      <c r="Q16" s="45" t="s">
        <v>344</v>
      </c>
    </row>
    <row r="17" spans="1:2" x14ac:dyDescent="0.3">
      <c r="A17" s="6" t="s">
        <v>83</v>
      </c>
      <c r="B17" s="45">
        <f t="shared" ca="1" si="2"/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EBFA-22A3-4671-993C-7F7F8540BC60}">
  <dimension ref="A1:J55"/>
  <sheetViews>
    <sheetView zoomScale="150" zoomScaleNormal="150" workbookViewId="0">
      <selection activeCell="O5" sqref="O5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14" customWidth="1"/>
    <col min="4" max="4" width="5.21875" bestFit="1" customWidth="1"/>
    <col min="9" max="9" width="9.6640625" bestFit="1" customWidth="1"/>
  </cols>
  <sheetData>
    <row r="1" spans="1:10" x14ac:dyDescent="0.3">
      <c r="A1" s="12" t="s">
        <v>79</v>
      </c>
      <c r="B1" s="12" t="s">
        <v>86</v>
      </c>
      <c r="C1" s="12" t="s">
        <v>361</v>
      </c>
      <c r="D1" s="12" t="s">
        <v>100</v>
      </c>
    </row>
    <row r="2" spans="1:10" x14ac:dyDescent="0.3">
      <c r="A2" s="6" t="s">
        <v>80</v>
      </c>
      <c r="B2" s="6" t="s">
        <v>87</v>
      </c>
      <c r="C2" s="6" t="str">
        <f>_xlfn.CONCAT(A2,B2)</f>
        <v>PRANAYEXCEL</v>
      </c>
      <c r="D2" s="6">
        <v>54</v>
      </c>
    </row>
    <row r="3" spans="1:10" x14ac:dyDescent="0.3">
      <c r="A3" s="6" t="s">
        <v>80</v>
      </c>
      <c r="B3" s="6" t="s">
        <v>88</v>
      </c>
      <c r="C3" s="6" t="str">
        <f t="shared" ref="C3:C55" si="0">_xlfn.CONCAT(A3,B3)</f>
        <v>PRANAYACCESS</v>
      </c>
      <c r="D3" s="6">
        <v>45</v>
      </c>
    </row>
    <row r="4" spans="1:10" x14ac:dyDescent="0.3">
      <c r="A4" s="6" t="s">
        <v>80</v>
      </c>
      <c r="B4" s="6" t="s">
        <v>89</v>
      </c>
      <c r="C4" s="6" t="str">
        <f t="shared" si="0"/>
        <v>PRANAYVBA</v>
      </c>
      <c r="D4" s="6">
        <v>91</v>
      </c>
      <c r="G4" s="12" t="s">
        <v>79</v>
      </c>
      <c r="H4" s="12" t="s">
        <v>86</v>
      </c>
      <c r="I4" s="12" t="s">
        <v>361</v>
      </c>
      <c r="J4" s="45" t="s">
        <v>297</v>
      </c>
    </row>
    <row r="5" spans="1:10" x14ac:dyDescent="0.3">
      <c r="A5" s="6" t="s">
        <v>80</v>
      </c>
      <c r="B5" s="6" t="s">
        <v>90</v>
      </c>
      <c r="C5" s="6" t="str">
        <f t="shared" si="0"/>
        <v>PRANAYSQL</v>
      </c>
      <c r="D5" s="6">
        <v>55</v>
      </c>
      <c r="G5" s="6" t="s">
        <v>80</v>
      </c>
      <c r="H5" s="6" t="s">
        <v>90</v>
      </c>
      <c r="I5" s="6" t="str">
        <f>_xlfn.CONCAT(G5,H5)</f>
        <v>PRANAYSQL</v>
      </c>
      <c r="J5" s="45">
        <f>INDEX($C$1:$D$55,MATCH(I5,$C$1:$C$55,0),MATCH($J$4,$C$1:$D$1,0))</f>
        <v>55</v>
      </c>
    </row>
    <row r="6" spans="1:10" x14ac:dyDescent="0.3">
      <c r="A6" s="6" t="s">
        <v>80</v>
      </c>
      <c r="B6" s="6" t="s">
        <v>91</v>
      </c>
      <c r="C6" s="6" t="str">
        <f t="shared" si="0"/>
        <v>PRANAYSAS</v>
      </c>
      <c r="D6" s="6">
        <v>80</v>
      </c>
      <c r="G6" s="6" t="s">
        <v>81</v>
      </c>
      <c r="H6" s="6" t="s">
        <v>87</v>
      </c>
      <c r="I6" s="6" t="str">
        <f t="shared" ref="I6:I7" si="1">_xlfn.CONCAT(G6,H6)</f>
        <v>SNEHAEXCEL</v>
      </c>
      <c r="J6" s="45">
        <f t="shared" ref="J6:J7" si="2">INDEX($C$1:$D$55,MATCH(I6,$C$1:$C$55,0),MATCH($J$4,$C$1:$D$1,0))</f>
        <v>33</v>
      </c>
    </row>
    <row r="7" spans="1:10" x14ac:dyDescent="0.3">
      <c r="A7" s="6" t="s">
        <v>80</v>
      </c>
      <c r="B7" s="6" t="s">
        <v>92</v>
      </c>
      <c r="C7" s="6" t="str">
        <f t="shared" si="0"/>
        <v>PRANAYR</v>
      </c>
      <c r="D7" s="6">
        <v>42</v>
      </c>
      <c r="G7" s="6" t="s">
        <v>82</v>
      </c>
      <c r="H7" s="6" t="s">
        <v>89</v>
      </c>
      <c r="I7" s="6" t="str">
        <f t="shared" si="1"/>
        <v>PRATEEKVBA</v>
      </c>
      <c r="J7" s="45">
        <f t="shared" si="2"/>
        <v>74</v>
      </c>
    </row>
    <row r="8" spans="1:10" x14ac:dyDescent="0.3">
      <c r="A8" s="6" t="s">
        <v>80</v>
      </c>
      <c r="B8" s="6" t="s">
        <v>93</v>
      </c>
      <c r="C8" s="6" t="str">
        <f t="shared" si="0"/>
        <v>PRANAYPYTHON</v>
      </c>
      <c r="D8" s="6">
        <v>42</v>
      </c>
    </row>
    <row r="9" spans="1:10" x14ac:dyDescent="0.3">
      <c r="A9" s="6" t="s">
        <v>80</v>
      </c>
      <c r="B9" s="6" t="s">
        <v>94</v>
      </c>
      <c r="C9" s="6" t="str">
        <f t="shared" si="0"/>
        <v>PRANAYTABLEAU</v>
      </c>
      <c r="D9" s="6">
        <v>30</v>
      </c>
    </row>
    <row r="10" spans="1:10" x14ac:dyDescent="0.3">
      <c r="A10" s="6" t="s">
        <v>80</v>
      </c>
      <c r="B10" s="6" t="s">
        <v>95</v>
      </c>
      <c r="C10" s="6" t="str">
        <f t="shared" si="0"/>
        <v>PRANAYPOWER BU</v>
      </c>
      <c r="D10" s="6">
        <v>45</v>
      </c>
    </row>
    <row r="11" spans="1:10" x14ac:dyDescent="0.3">
      <c r="A11" s="6" t="s">
        <v>81</v>
      </c>
      <c r="B11" s="6" t="s">
        <v>87</v>
      </c>
      <c r="C11" s="6" t="str">
        <f t="shared" si="0"/>
        <v>SNEHAEXCEL</v>
      </c>
      <c r="D11" s="6">
        <v>33</v>
      </c>
    </row>
    <row r="12" spans="1:10" x14ac:dyDescent="0.3">
      <c r="A12" s="6" t="s">
        <v>81</v>
      </c>
      <c r="B12" s="6" t="s">
        <v>88</v>
      </c>
      <c r="C12" s="6" t="str">
        <f t="shared" si="0"/>
        <v>SNEHAACCESS</v>
      </c>
      <c r="D12" s="6">
        <v>67</v>
      </c>
      <c r="G12" s="12" t="s">
        <v>79</v>
      </c>
      <c r="H12" s="12" t="s">
        <v>86</v>
      </c>
      <c r="I12" s="12" t="s">
        <v>361</v>
      </c>
      <c r="J12" s="45" t="s">
        <v>297</v>
      </c>
    </row>
    <row r="13" spans="1:10" x14ac:dyDescent="0.3">
      <c r="A13" s="6" t="s">
        <v>81</v>
      </c>
      <c r="B13" s="6" t="s">
        <v>89</v>
      </c>
      <c r="C13" s="6" t="str">
        <f t="shared" si="0"/>
        <v>SNEHAVBA</v>
      </c>
      <c r="D13" s="6">
        <v>75</v>
      </c>
      <c r="G13" s="6" t="s">
        <v>80</v>
      </c>
      <c r="H13" s="6" t="s">
        <v>90</v>
      </c>
      <c r="I13" s="6" t="str">
        <f>_xlfn.CONCAT(G13,H13)</f>
        <v>PRANAYSQL</v>
      </c>
      <c r="J13" s="45">
        <f ca="1">OFFSET($C$1,MATCH(I13,$C$2:$C$55,0),MATCH($J$12,$D$1,0))</f>
        <v>55</v>
      </c>
    </row>
    <row r="14" spans="1:10" x14ac:dyDescent="0.3">
      <c r="A14" s="6" t="s">
        <v>81</v>
      </c>
      <c r="B14" s="6" t="s">
        <v>90</v>
      </c>
      <c r="C14" s="6" t="str">
        <f t="shared" si="0"/>
        <v>SNEHASQL</v>
      </c>
      <c r="D14" s="6">
        <v>56</v>
      </c>
      <c r="G14" s="6" t="s">
        <v>81</v>
      </c>
      <c r="H14" s="6" t="s">
        <v>87</v>
      </c>
      <c r="I14" s="6" t="str">
        <f t="shared" ref="I14:I15" si="3">_xlfn.CONCAT(G14,H14)</f>
        <v>SNEHAEXCEL</v>
      </c>
      <c r="J14" s="45">
        <f t="shared" ref="J14:J15" ca="1" si="4">OFFSET($C$1,MATCH(I14,$C$2:$C$55,0),MATCH($J$12,$D$1,0))</f>
        <v>33</v>
      </c>
    </row>
    <row r="15" spans="1:10" x14ac:dyDescent="0.3">
      <c r="A15" s="6" t="s">
        <v>81</v>
      </c>
      <c r="B15" s="6" t="s">
        <v>91</v>
      </c>
      <c r="C15" s="6" t="str">
        <f t="shared" si="0"/>
        <v>SNEHASAS</v>
      </c>
      <c r="D15" s="6">
        <v>98</v>
      </c>
      <c r="G15" s="6" t="s">
        <v>82</v>
      </c>
      <c r="H15" s="6" t="s">
        <v>89</v>
      </c>
      <c r="I15" s="6" t="str">
        <f t="shared" si="3"/>
        <v>PRATEEKVBA</v>
      </c>
      <c r="J15" s="45">
        <f t="shared" ca="1" si="4"/>
        <v>74</v>
      </c>
    </row>
    <row r="16" spans="1:10" x14ac:dyDescent="0.3">
      <c r="A16" s="6" t="s">
        <v>81</v>
      </c>
      <c r="B16" s="6" t="s">
        <v>92</v>
      </c>
      <c r="C16" s="6" t="str">
        <f t="shared" si="0"/>
        <v>SNEHAR</v>
      </c>
      <c r="D16" s="6">
        <v>92</v>
      </c>
    </row>
    <row r="17" spans="1:4" x14ac:dyDescent="0.3">
      <c r="A17" s="6" t="s">
        <v>81</v>
      </c>
      <c r="B17" s="6" t="s">
        <v>93</v>
      </c>
      <c r="C17" s="6" t="str">
        <f t="shared" si="0"/>
        <v>SNEHAPYTHON</v>
      </c>
      <c r="D17" s="6">
        <v>69</v>
      </c>
    </row>
    <row r="18" spans="1:4" x14ac:dyDescent="0.3">
      <c r="A18" s="6" t="s">
        <v>81</v>
      </c>
      <c r="B18" s="6" t="s">
        <v>94</v>
      </c>
      <c r="C18" s="6" t="str">
        <f t="shared" si="0"/>
        <v>SNEHATABLEAU</v>
      </c>
      <c r="D18" s="6">
        <v>41</v>
      </c>
    </row>
    <row r="19" spans="1:4" x14ac:dyDescent="0.3">
      <c r="A19" s="6" t="s">
        <v>81</v>
      </c>
      <c r="B19" s="6" t="s">
        <v>95</v>
      </c>
      <c r="C19" s="6" t="str">
        <f t="shared" si="0"/>
        <v>SNEHAPOWER BU</v>
      </c>
      <c r="D19" s="6">
        <v>46</v>
      </c>
    </row>
    <row r="20" spans="1:4" x14ac:dyDescent="0.3">
      <c r="A20" s="6" t="s">
        <v>82</v>
      </c>
      <c r="B20" s="6" t="s">
        <v>87</v>
      </c>
      <c r="C20" s="6" t="str">
        <f t="shared" si="0"/>
        <v>PRATEEKEXCEL</v>
      </c>
      <c r="D20" s="6">
        <v>60</v>
      </c>
    </row>
    <row r="21" spans="1:4" x14ac:dyDescent="0.3">
      <c r="A21" s="6" t="s">
        <v>82</v>
      </c>
      <c r="B21" s="6" t="s">
        <v>88</v>
      </c>
      <c r="C21" s="6" t="str">
        <f t="shared" si="0"/>
        <v>PRATEEKACCESS</v>
      </c>
      <c r="D21" s="6">
        <v>43</v>
      </c>
    </row>
    <row r="22" spans="1:4" x14ac:dyDescent="0.3">
      <c r="A22" s="6" t="s">
        <v>82</v>
      </c>
      <c r="B22" s="6" t="s">
        <v>89</v>
      </c>
      <c r="C22" s="6" t="str">
        <f t="shared" si="0"/>
        <v>PRATEEKVBA</v>
      </c>
      <c r="D22" s="6">
        <v>74</v>
      </c>
    </row>
    <row r="23" spans="1:4" x14ac:dyDescent="0.3">
      <c r="A23" s="6" t="s">
        <v>82</v>
      </c>
      <c r="B23" s="6" t="s">
        <v>90</v>
      </c>
      <c r="C23" s="6" t="str">
        <f t="shared" si="0"/>
        <v>PRATEEKSQL</v>
      </c>
      <c r="D23" s="6">
        <v>90</v>
      </c>
    </row>
    <row r="24" spans="1:4" x14ac:dyDescent="0.3">
      <c r="A24" s="6" t="s">
        <v>82</v>
      </c>
      <c r="B24" s="6" t="s">
        <v>91</v>
      </c>
      <c r="C24" s="6" t="str">
        <f t="shared" si="0"/>
        <v>PRATEEKSAS</v>
      </c>
      <c r="D24" s="6">
        <v>58</v>
      </c>
    </row>
    <row r="25" spans="1:4" x14ac:dyDescent="0.3">
      <c r="A25" s="6" t="s">
        <v>82</v>
      </c>
      <c r="B25" s="6" t="s">
        <v>92</v>
      </c>
      <c r="C25" s="6" t="str">
        <f t="shared" si="0"/>
        <v>PRATEEKR</v>
      </c>
      <c r="D25" s="6">
        <v>98</v>
      </c>
    </row>
    <row r="26" spans="1:4" x14ac:dyDescent="0.3">
      <c r="A26" s="6" t="s">
        <v>82</v>
      </c>
      <c r="B26" s="6" t="s">
        <v>93</v>
      </c>
      <c r="C26" s="6" t="str">
        <f t="shared" si="0"/>
        <v>PRATEEKPYTHON</v>
      </c>
      <c r="D26" s="6">
        <v>84</v>
      </c>
    </row>
    <row r="27" spans="1:4" x14ac:dyDescent="0.3">
      <c r="A27" s="6" t="s">
        <v>82</v>
      </c>
      <c r="B27" s="6" t="s">
        <v>94</v>
      </c>
      <c r="C27" s="6" t="str">
        <f t="shared" si="0"/>
        <v>PRATEEKTABLEAU</v>
      </c>
      <c r="D27" s="6">
        <v>68</v>
      </c>
    </row>
    <row r="28" spans="1:4" x14ac:dyDescent="0.3">
      <c r="A28" s="6" t="s">
        <v>82</v>
      </c>
      <c r="B28" s="6" t="s">
        <v>95</v>
      </c>
      <c r="C28" s="6" t="str">
        <f t="shared" si="0"/>
        <v>PRATEEKPOWER BU</v>
      </c>
      <c r="D28" s="6">
        <v>65</v>
      </c>
    </row>
    <row r="29" spans="1:4" x14ac:dyDescent="0.3">
      <c r="A29" s="6" t="s">
        <v>83</v>
      </c>
      <c r="B29" s="6" t="s">
        <v>87</v>
      </c>
      <c r="C29" s="6" t="str">
        <f t="shared" si="0"/>
        <v>RAJEXCEL</v>
      </c>
      <c r="D29" s="6">
        <v>51</v>
      </c>
    </row>
    <row r="30" spans="1:4" x14ac:dyDescent="0.3">
      <c r="A30" s="6" t="s">
        <v>83</v>
      </c>
      <c r="B30" s="6" t="s">
        <v>88</v>
      </c>
      <c r="C30" s="6" t="str">
        <f t="shared" si="0"/>
        <v>RAJACCESS</v>
      </c>
      <c r="D30" s="6">
        <v>76</v>
      </c>
    </row>
    <row r="31" spans="1:4" x14ac:dyDescent="0.3">
      <c r="A31" s="6" t="s">
        <v>83</v>
      </c>
      <c r="B31" s="6" t="s">
        <v>89</v>
      </c>
      <c r="C31" s="6" t="str">
        <f t="shared" si="0"/>
        <v>RAJVBA</v>
      </c>
      <c r="D31" s="6">
        <v>87</v>
      </c>
    </row>
    <row r="32" spans="1:4" x14ac:dyDescent="0.3">
      <c r="A32" s="6" t="s">
        <v>83</v>
      </c>
      <c r="B32" s="6" t="s">
        <v>90</v>
      </c>
      <c r="C32" s="6" t="str">
        <f t="shared" si="0"/>
        <v>RAJSQL</v>
      </c>
      <c r="D32" s="6">
        <v>45</v>
      </c>
    </row>
    <row r="33" spans="1:4" x14ac:dyDescent="0.3">
      <c r="A33" s="6" t="s">
        <v>83</v>
      </c>
      <c r="B33" s="6" t="s">
        <v>91</v>
      </c>
      <c r="C33" s="6" t="str">
        <f t="shared" si="0"/>
        <v>RAJSAS</v>
      </c>
      <c r="D33" s="6">
        <v>80</v>
      </c>
    </row>
    <row r="34" spans="1:4" x14ac:dyDescent="0.3">
      <c r="A34" s="6" t="s">
        <v>83</v>
      </c>
      <c r="B34" s="6" t="s">
        <v>92</v>
      </c>
      <c r="C34" s="6" t="str">
        <f t="shared" si="0"/>
        <v>RAJR</v>
      </c>
      <c r="D34" s="6">
        <v>50</v>
      </c>
    </row>
    <row r="35" spans="1:4" x14ac:dyDescent="0.3">
      <c r="A35" s="6" t="s">
        <v>83</v>
      </c>
      <c r="B35" s="6" t="s">
        <v>93</v>
      </c>
      <c r="C35" s="6" t="str">
        <f t="shared" si="0"/>
        <v>RAJPYTHON</v>
      </c>
      <c r="D35" s="6">
        <v>77</v>
      </c>
    </row>
    <row r="36" spans="1:4" x14ac:dyDescent="0.3">
      <c r="A36" s="6" t="s">
        <v>83</v>
      </c>
      <c r="B36" s="6" t="s">
        <v>94</v>
      </c>
      <c r="C36" s="6" t="str">
        <f t="shared" si="0"/>
        <v>RAJTABLEAU</v>
      </c>
      <c r="D36" s="6">
        <v>62</v>
      </c>
    </row>
    <row r="37" spans="1:4" x14ac:dyDescent="0.3">
      <c r="A37" s="6" t="s">
        <v>83</v>
      </c>
      <c r="B37" s="6" t="s">
        <v>95</v>
      </c>
      <c r="C37" s="6" t="str">
        <f t="shared" si="0"/>
        <v>RAJPOWER BU</v>
      </c>
      <c r="D37" s="6">
        <v>68</v>
      </c>
    </row>
    <row r="38" spans="1:4" x14ac:dyDescent="0.3">
      <c r="A38" s="6" t="s">
        <v>84</v>
      </c>
      <c r="B38" s="6" t="s">
        <v>87</v>
      </c>
      <c r="C38" s="6" t="str">
        <f t="shared" si="0"/>
        <v>SABYAEXCEL</v>
      </c>
      <c r="D38" s="6">
        <v>71</v>
      </c>
    </row>
    <row r="39" spans="1:4" x14ac:dyDescent="0.3">
      <c r="A39" s="6" t="s">
        <v>84</v>
      </c>
      <c r="B39" s="6" t="s">
        <v>88</v>
      </c>
      <c r="C39" s="6" t="str">
        <f t="shared" si="0"/>
        <v>SABYAACCESS</v>
      </c>
      <c r="D39" s="6">
        <v>47</v>
      </c>
    </row>
    <row r="40" spans="1:4" x14ac:dyDescent="0.3">
      <c r="A40" s="6" t="s">
        <v>84</v>
      </c>
      <c r="B40" s="6" t="s">
        <v>89</v>
      </c>
      <c r="C40" s="6" t="str">
        <f t="shared" si="0"/>
        <v>SABYAVBA</v>
      </c>
      <c r="D40" s="6">
        <v>94</v>
      </c>
    </row>
    <row r="41" spans="1:4" x14ac:dyDescent="0.3">
      <c r="A41" s="6" t="s">
        <v>84</v>
      </c>
      <c r="B41" s="6" t="s">
        <v>90</v>
      </c>
      <c r="C41" s="6" t="str">
        <f t="shared" si="0"/>
        <v>SABYASQL</v>
      </c>
      <c r="D41" s="6">
        <v>40</v>
      </c>
    </row>
    <row r="42" spans="1:4" x14ac:dyDescent="0.3">
      <c r="A42" s="6" t="s">
        <v>84</v>
      </c>
      <c r="B42" s="6" t="s">
        <v>91</v>
      </c>
      <c r="C42" s="6" t="str">
        <f t="shared" si="0"/>
        <v>SABYASAS</v>
      </c>
      <c r="D42" s="6">
        <v>69</v>
      </c>
    </row>
    <row r="43" spans="1:4" x14ac:dyDescent="0.3">
      <c r="A43" s="6" t="s">
        <v>84</v>
      </c>
      <c r="B43" s="6" t="s">
        <v>92</v>
      </c>
      <c r="C43" s="6" t="str">
        <f t="shared" si="0"/>
        <v>SABYAR</v>
      </c>
      <c r="D43" s="6">
        <v>43</v>
      </c>
    </row>
    <row r="44" spans="1:4" x14ac:dyDescent="0.3">
      <c r="A44" s="6" t="s">
        <v>84</v>
      </c>
      <c r="B44" s="6" t="s">
        <v>93</v>
      </c>
      <c r="C44" s="6" t="str">
        <f t="shared" si="0"/>
        <v>SABYAPYTHON</v>
      </c>
      <c r="D44" s="6">
        <v>89</v>
      </c>
    </row>
    <row r="45" spans="1:4" x14ac:dyDescent="0.3">
      <c r="A45" s="6" t="s">
        <v>84</v>
      </c>
      <c r="B45" s="6" t="s">
        <v>94</v>
      </c>
      <c r="C45" s="6" t="str">
        <f t="shared" si="0"/>
        <v>SABYATABLEAU</v>
      </c>
      <c r="D45" s="6">
        <v>96</v>
      </c>
    </row>
    <row r="46" spans="1:4" x14ac:dyDescent="0.3">
      <c r="A46" s="6" t="s">
        <v>84</v>
      </c>
      <c r="B46" s="6" t="s">
        <v>95</v>
      </c>
      <c r="C46" s="6" t="str">
        <f t="shared" si="0"/>
        <v>SABYAPOWER BU</v>
      </c>
      <c r="D46" s="6">
        <v>72</v>
      </c>
    </row>
    <row r="47" spans="1:4" x14ac:dyDescent="0.3">
      <c r="A47" s="6" t="s">
        <v>85</v>
      </c>
      <c r="B47" s="6" t="s">
        <v>87</v>
      </c>
      <c r="C47" s="6" t="str">
        <f t="shared" si="0"/>
        <v>RAKESHEXCEL</v>
      </c>
      <c r="D47" s="6">
        <v>46</v>
      </c>
    </row>
    <row r="48" spans="1:4" x14ac:dyDescent="0.3">
      <c r="A48" s="6" t="s">
        <v>85</v>
      </c>
      <c r="B48" s="6" t="s">
        <v>88</v>
      </c>
      <c r="C48" s="6" t="str">
        <f t="shared" si="0"/>
        <v>RAKESHACCESS</v>
      </c>
      <c r="D48" s="6">
        <v>75</v>
      </c>
    </row>
    <row r="49" spans="1:4" x14ac:dyDescent="0.3">
      <c r="A49" s="6" t="s">
        <v>85</v>
      </c>
      <c r="B49" s="6" t="s">
        <v>89</v>
      </c>
      <c r="C49" s="6" t="str">
        <f t="shared" si="0"/>
        <v>RAKESHVBA</v>
      </c>
      <c r="D49" s="6">
        <v>83</v>
      </c>
    </row>
    <row r="50" spans="1:4" x14ac:dyDescent="0.3">
      <c r="A50" s="6" t="s">
        <v>85</v>
      </c>
      <c r="B50" s="6" t="s">
        <v>90</v>
      </c>
      <c r="C50" s="6" t="str">
        <f t="shared" si="0"/>
        <v>RAKESHSQL</v>
      </c>
      <c r="D50" s="6">
        <v>43</v>
      </c>
    </row>
    <row r="51" spans="1:4" x14ac:dyDescent="0.3">
      <c r="A51" s="6" t="s">
        <v>85</v>
      </c>
      <c r="B51" s="6" t="s">
        <v>91</v>
      </c>
      <c r="C51" s="6" t="str">
        <f t="shared" si="0"/>
        <v>RAKESHSAS</v>
      </c>
      <c r="D51" s="6">
        <v>46</v>
      </c>
    </row>
    <row r="52" spans="1:4" x14ac:dyDescent="0.3">
      <c r="A52" s="6" t="s">
        <v>85</v>
      </c>
      <c r="B52" s="6" t="s">
        <v>92</v>
      </c>
      <c r="C52" s="6" t="str">
        <f t="shared" si="0"/>
        <v>RAKESHR</v>
      </c>
      <c r="D52" s="6">
        <v>44</v>
      </c>
    </row>
    <row r="53" spans="1:4" x14ac:dyDescent="0.3">
      <c r="A53" s="6" t="s">
        <v>85</v>
      </c>
      <c r="B53" s="6" t="s">
        <v>93</v>
      </c>
      <c r="C53" s="6" t="str">
        <f t="shared" si="0"/>
        <v>RAKESHPYTHON</v>
      </c>
      <c r="D53" s="6">
        <v>95</v>
      </c>
    </row>
    <row r="54" spans="1:4" x14ac:dyDescent="0.3">
      <c r="A54" s="6" t="s">
        <v>85</v>
      </c>
      <c r="B54" s="6" t="s">
        <v>94</v>
      </c>
      <c r="C54" s="6" t="str">
        <f t="shared" si="0"/>
        <v>RAKESHTABLEAU</v>
      </c>
      <c r="D54" s="6">
        <v>41</v>
      </c>
    </row>
    <row r="55" spans="1:4" x14ac:dyDescent="0.3">
      <c r="A55" s="6" t="s">
        <v>85</v>
      </c>
      <c r="B55" s="6" t="s">
        <v>95</v>
      </c>
      <c r="C55" s="6" t="str">
        <f t="shared" si="0"/>
        <v>RAKESHPOWER BU</v>
      </c>
      <c r="D55" s="6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6177-882C-451B-AFC8-D64195EE1E94}">
  <dimension ref="B1:T19"/>
  <sheetViews>
    <sheetView topLeftCell="I3" zoomScale="150" zoomScaleNormal="150" workbookViewId="0">
      <selection activeCell="H12" sqref="H12"/>
    </sheetView>
  </sheetViews>
  <sheetFormatPr defaultRowHeight="14.4" x14ac:dyDescent="0.3"/>
  <cols>
    <col min="2" max="2" width="10.77734375" bestFit="1" customWidth="1"/>
    <col min="5" max="5" width="20.44140625" customWidth="1"/>
    <col min="7" max="7" width="15.77734375" bestFit="1" customWidth="1"/>
    <col min="8" max="8" width="21.21875" customWidth="1"/>
    <col min="9" max="9" width="18.6640625" customWidth="1"/>
    <col min="10" max="10" width="12.44140625" bestFit="1" customWidth="1"/>
    <col min="13" max="13" width="11" bestFit="1" customWidth="1"/>
    <col min="14" max="14" width="10.44140625" bestFit="1" customWidth="1"/>
    <col min="17" max="18" width="10.44140625" bestFit="1" customWidth="1"/>
    <col min="20" max="20" width="10.44140625" bestFit="1" customWidth="1"/>
  </cols>
  <sheetData>
    <row r="1" spans="2:20" x14ac:dyDescent="0.3">
      <c r="B1" t="s">
        <v>362</v>
      </c>
    </row>
    <row r="2" spans="2:20" x14ac:dyDescent="0.3">
      <c r="D2" t="s">
        <v>367</v>
      </c>
    </row>
    <row r="3" spans="2:20" x14ac:dyDescent="0.3">
      <c r="D3" t="s">
        <v>363</v>
      </c>
    </row>
    <row r="4" spans="2:20" x14ac:dyDescent="0.3">
      <c r="D4" t="s">
        <v>364</v>
      </c>
      <c r="H4" s="52">
        <f ca="1">NOW()</f>
        <v>45336.773155324074</v>
      </c>
    </row>
    <row r="5" spans="2:20" x14ac:dyDescent="0.3">
      <c r="D5" t="s">
        <v>365</v>
      </c>
      <c r="H5" s="20">
        <f ca="1">TODAY()</f>
        <v>45336</v>
      </c>
    </row>
    <row r="6" spans="2:20" x14ac:dyDescent="0.3">
      <c r="D6" t="s">
        <v>366</v>
      </c>
      <c r="H6">
        <f ca="1">MONTH(H5)</f>
        <v>2</v>
      </c>
    </row>
    <row r="7" spans="2:20" x14ac:dyDescent="0.3">
      <c r="F7" t="s">
        <v>366</v>
      </c>
      <c r="N7" s="20">
        <v>45310</v>
      </c>
      <c r="Q7" t="s">
        <v>22</v>
      </c>
    </row>
    <row r="8" spans="2:20" x14ac:dyDescent="0.3">
      <c r="G8" s="52"/>
      <c r="H8" t="s">
        <v>368</v>
      </c>
      <c r="I8" s="52">
        <f ca="1">NOW()</f>
        <v>45336.773155324074</v>
      </c>
      <c r="J8" t="s">
        <v>369</v>
      </c>
      <c r="M8" t="s">
        <v>386</v>
      </c>
      <c r="N8" t="str">
        <f>TEXT(N7,"DD")</f>
        <v>19</v>
      </c>
      <c r="Q8" s="20">
        <v>34287</v>
      </c>
      <c r="R8" s="20">
        <f ca="1">TODAY()</f>
        <v>45336</v>
      </c>
      <c r="S8">
        <f ca="1">DATEDIF(Q8,R8,"Y")</f>
        <v>30</v>
      </c>
      <c r="T8" t="s">
        <v>322</v>
      </c>
    </row>
    <row r="9" spans="2:20" x14ac:dyDescent="0.3">
      <c r="B9" s="53"/>
      <c r="H9" t="s">
        <v>370</v>
      </c>
      <c r="I9" s="20">
        <f ca="1">TODAY()</f>
        <v>45336</v>
      </c>
      <c r="J9" t="s">
        <v>372</v>
      </c>
      <c r="M9" t="s">
        <v>387</v>
      </c>
      <c r="N9" t="str">
        <f>TEXT(N7,"DDD")</f>
        <v>Fri</v>
      </c>
      <c r="S9">
        <f ca="1">DATEDIF(Q8,R8,"M")</f>
        <v>363</v>
      </c>
      <c r="T9" t="s">
        <v>398</v>
      </c>
    </row>
    <row r="10" spans="2:20" x14ac:dyDescent="0.3">
      <c r="B10" s="20"/>
      <c r="E10" s="54"/>
      <c r="H10" t="s">
        <v>371</v>
      </c>
      <c r="I10">
        <f ca="1">MONTH(I9)</f>
        <v>2</v>
      </c>
      <c r="J10" t="s">
        <v>373</v>
      </c>
      <c r="M10" t="s">
        <v>388</v>
      </c>
      <c r="N10" t="str">
        <f>TEXT(N7,"DDDD")</f>
        <v>Friday</v>
      </c>
      <c r="S10">
        <f ca="1">DATEDIF(Q8,R8,"D")</f>
        <v>11049</v>
      </c>
      <c r="T10" t="s">
        <v>399</v>
      </c>
    </row>
    <row r="11" spans="2:20" x14ac:dyDescent="0.3">
      <c r="B11" s="20"/>
      <c r="H11" t="s">
        <v>374</v>
      </c>
      <c r="I11">
        <f ca="1">DAY(I9)</f>
        <v>14</v>
      </c>
      <c r="J11" t="s">
        <v>375</v>
      </c>
      <c r="M11" t="s">
        <v>389</v>
      </c>
      <c r="N11" t="str">
        <f>TEXT(N7,"MM")</f>
        <v>01</v>
      </c>
      <c r="Q11" t="s">
        <v>366</v>
      </c>
    </row>
    <row r="12" spans="2:20" x14ac:dyDescent="0.3">
      <c r="B12" s="20"/>
      <c r="H12" t="s">
        <v>322</v>
      </c>
      <c r="I12">
        <f ca="1">YEAR(I9)</f>
        <v>2024</v>
      </c>
      <c r="J12" t="s">
        <v>376</v>
      </c>
      <c r="M12" t="s">
        <v>390</v>
      </c>
      <c r="N12" t="str">
        <f>TEXT(N7,"MMM")</f>
        <v>Jan</v>
      </c>
      <c r="Q12" s="20">
        <f ca="1">TODAY()</f>
        <v>45336</v>
      </c>
      <c r="R12">
        <v>5</v>
      </c>
      <c r="S12" t="s">
        <v>400</v>
      </c>
      <c r="T12" s="20">
        <f ca="1">Q12+5</f>
        <v>45341</v>
      </c>
    </row>
    <row r="13" spans="2:20" x14ac:dyDescent="0.3">
      <c r="E13" s="55">
        <v>36892</v>
      </c>
      <c r="F13" s="55">
        <v>39083</v>
      </c>
      <c r="G13" t="s">
        <v>382</v>
      </c>
      <c r="H13" t="s">
        <v>377</v>
      </c>
      <c r="I13">
        <f ca="1">YEAR(I9)*100+MONTH(I9)</f>
        <v>202402</v>
      </c>
      <c r="J13" t="s">
        <v>385</v>
      </c>
      <c r="M13" t="s">
        <v>391</v>
      </c>
      <c r="N13" t="str">
        <f>TEXT(N7,"MMMM")</f>
        <v>January</v>
      </c>
      <c r="O13" t="str">
        <f>TEXT(N7,"MMMM")</f>
        <v>January</v>
      </c>
      <c r="R13">
        <v>5</v>
      </c>
      <c r="S13" t="s">
        <v>401</v>
      </c>
      <c r="T13" s="20">
        <f ca="1">EDATE(Q12,5)</f>
        <v>45487</v>
      </c>
    </row>
    <row r="14" spans="2:20" x14ac:dyDescent="0.3">
      <c r="E14" s="55">
        <v>39448</v>
      </c>
      <c r="F14" s="55">
        <v>42005</v>
      </c>
      <c r="G14" t="s">
        <v>383</v>
      </c>
      <c r="H14" t="s">
        <v>378</v>
      </c>
      <c r="I14">
        <f ca="1">HOUR(I8)</f>
        <v>18</v>
      </c>
      <c r="J14" t="s">
        <v>378</v>
      </c>
      <c r="M14" t="s">
        <v>392</v>
      </c>
      <c r="N14" t="str">
        <f>TEXT(N7,M14)</f>
        <v>24</v>
      </c>
      <c r="R14">
        <v>5</v>
      </c>
      <c r="S14" t="s">
        <v>402</v>
      </c>
      <c r="T14" s="20">
        <f ca="1">EDATE(Q12,60)</f>
        <v>47163</v>
      </c>
    </row>
    <row r="15" spans="2:20" x14ac:dyDescent="0.3">
      <c r="H15" t="s">
        <v>379</v>
      </c>
      <c r="I15">
        <f ca="1">MINUTE(I8)</f>
        <v>33</v>
      </c>
      <c r="J15" t="s">
        <v>379</v>
      </c>
      <c r="M15" t="s">
        <v>393</v>
      </c>
      <c r="N15" t="str">
        <f>TEXT(N7,M15)</f>
        <v>2024</v>
      </c>
    </row>
    <row r="16" spans="2:20" x14ac:dyDescent="0.3">
      <c r="H16" t="s">
        <v>380</v>
      </c>
      <c r="I16">
        <f ca="1">SECOND(I8)</f>
        <v>21</v>
      </c>
      <c r="J16" t="s">
        <v>380</v>
      </c>
      <c r="M16" t="s">
        <v>394</v>
      </c>
      <c r="N16" t="str">
        <f>TEXT(N7,"YYYYMM")</f>
        <v>202401</v>
      </c>
    </row>
    <row r="17" spans="8:14" x14ac:dyDescent="0.3">
      <c r="H17" t="s">
        <v>381</v>
      </c>
      <c r="I17">
        <f ca="1">WEEKNUM(I9)</f>
        <v>7</v>
      </c>
      <c r="J17" t="s">
        <v>384</v>
      </c>
      <c r="M17" t="s">
        <v>395</v>
      </c>
      <c r="N17" t="str">
        <f>TEXT(N7,"YYYYMMM")</f>
        <v>2024Jan</v>
      </c>
    </row>
    <row r="18" spans="8:14" x14ac:dyDescent="0.3">
      <c r="M18" t="s">
        <v>396</v>
      </c>
      <c r="N18" t="str">
        <f>TEXT(N7,"YYYY-MM")</f>
        <v>2024-01</v>
      </c>
    </row>
    <row r="19" spans="8:14" x14ac:dyDescent="0.3">
      <c r="M19" t="s">
        <v>397</v>
      </c>
      <c r="N19" t="str">
        <f>TEXT(N7,"YYYY-MMM")</f>
        <v>2024-Jan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BC0-8F49-4D43-839F-B3601BED6E75}">
  <dimension ref="B2:H38"/>
  <sheetViews>
    <sheetView zoomScale="150" zoomScaleNormal="150" workbookViewId="0">
      <selection activeCell="F7" sqref="F7"/>
    </sheetView>
  </sheetViews>
  <sheetFormatPr defaultRowHeight="14.4" x14ac:dyDescent="0.3"/>
  <cols>
    <col min="2" max="2" width="4.88671875" bestFit="1" customWidth="1"/>
    <col min="3" max="3" width="21.33203125" bestFit="1" customWidth="1"/>
    <col min="4" max="4" width="18.6640625" bestFit="1" customWidth="1"/>
    <col min="5" max="5" width="14" bestFit="1" customWidth="1"/>
    <col min="6" max="6" width="41" style="19" bestFit="1" customWidth="1"/>
    <col min="7" max="7" width="38.77734375" bestFit="1" customWidth="1"/>
    <col min="8" max="8" width="4.77734375" bestFit="1" customWidth="1"/>
  </cols>
  <sheetData>
    <row r="2" spans="2:7" x14ac:dyDescent="0.3">
      <c r="B2" t="s">
        <v>403</v>
      </c>
      <c r="C2" t="s">
        <v>404</v>
      </c>
      <c r="D2" t="s">
        <v>405</v>
      </c>
      <c r="E2" t="s">
        <v>406</v>
      </c>
      <c r="F2" s="19" t="s">
        <v>407</v>
      </c>
    </row>
    <row r="3" spans="2:7" x14ac:dyDescent="0.3">
      <c r="B3">
        <v>1</v>
      </c>
      <c r="C3" t="s">
        <v>408</v>
      </c>
      <c r="D3" t="str">
        <f>UPPER(C3)</f>
        <v>MY NAME IS AKASH</v>
      </c>
      <c r="E3" t="s">
        <v>409</v>
      </c>
      <c r="F3" s="19">
        <v>1</v>
      </c>
    </row>
    <row r="4" spans="2:7" x14ac:dyDescent="0.3">
      <c r="C4" t="s">
        <v>408</v>
      </c>
      <c r="D4" t="str">
        <f>LOWER(C4)</f>
        <v>my name is akash</v>
      </c>
      <c r="E4" t="s">
        <v>410</v>
      </c>
      <c r="F4" s="19">
        <v>1</v>
      </c>
    </row>
    <row r="5" spans="2:7" x14ac:dyDescent="0.3">
      <c r="C5" t="s">
        <v>408</v>
      </c>
      <c r="D5" t="str">
        <f>PROPER(C5)</f>
        <v>My Name Is Akash</v>
      </c>
      <c r="E5" t="s">
        <v>411</v>
      </c>
      <c r="F5" s="19">
        <v>1</v>
      </c>
    </row>
    <row r="7" spans="2:7" x14ac:dyDescent="0.3">
      <c r="B7">
        <v>2</v>
      </c>
      <c r="C7" t="s">
        <v>412</v>
      </c>
      <c r="D7">
        <f>FIND(" ",C7)</f>
        <v>6</v>
      </c>
      <c r="E7" t="s">
        <v>413</v>
      </c>
      <c r="F7" s="19" t="s">
        <v>414</v>
      </c>
    </row>
    <row r="8" spans="2:7" x14ac:dyDescent="0.3">
      <c r="C8" t="s">
        <v>415</v>
      </c>
      <c r="D8">
        <f>FIND("@",C8)</f>
        <v>6</v>
      </c>
      <c r="E8" t="s">
        <v>413</v>
      </c>
    </row>
    <row r="9" spans="2:7" x14ac:dyDescent="0.3">
      <c r="C9" t="s">
        <v>416</v>
      </c>
      <c r="D9">
        <f>FIND("_",C9)</f>
        <v>6</v>
      </c>
      <c r="E9" t="s">
        <v>413</v>
      </c>
    </row>
    <row r="11" spans="2:7" x14ac:dyDescent="0.3">
      <c r="B11">
        <v>3</v>
      </c>
      <c r="C11" t="s">
        <v>320</v>
      </c>
      <c r="D11" t="s">
        <v>417</v>
      </c>
      <c r="E11" t="str">
        <f>MID(C11,1,3)</f>
        <v>Aka</v>
      </c>
      <c r="F11" s="73" t="s">
        <v>418</v>
      </c>
      <c r="G11" t="s">
        <v>419</v>
      </c>
    </row>
    <row r="12" spans="2:7" x14ac:dyDescent="0.3">
      <c r="C12" t="s">
        <v>326</v>
      </c>
      <c r="D12" t="s">
        <v>420</v>
      </c>
      <c r="E12" t="str">
        <f t="shared" ref="E12:E16" si="0">MID(C12,1,3)</f>
        <v>Iss</v>
      </c>
      <c r="F12" s="73"/>
    </row>
    <row r="13" spans="2:7" x14ac:dyDescent="0.3">
      <c r="C13" t="s">
        <v>321</v>
      </c>
      <c r="D13" t="s">
        <v>421</v>
      </c>
      <c r="E13" t="str">
        <f t="shared" si="0"/>
        <v>Ama</v>
      </c>
      <c r="F13" s="73"/>
    </row>
    <row r="14" spans="2:7" x14ac:dyDescent="0.3">
      <c r="C14" t="s">
        <v>422</v>
      </c>
      <c r="D14" t="s">
        <v>423</v>
      </c>
      <c r="E14" t="str">
        <f t="shared" si="0"/>
        <v>Nis</v>
      </c>
      <c r="F14" s="73"/>
    </row>
    <row r="15" spans="2:7" x14ac:dyDescent="0.3">
      <c r="C15" t="s">
        <v>424</v>
      </c>
      <c r="D15" t="s">
        <v>425</v>
      </c>
      <c r="E15" t="str">
        <f t="shared" si="0"/>
        <v>Bab</v>
      </c>
      <c r="F15" s="73"/>
    </row>
    <row r="16" spans="2:7" x14ac:dyDescent="0.3">
      <c r="C16" t="s">
        <v>327</v>
      </c>
      <c r="D16" t="s">
        <v>426</v>
      </c>
      <c r="E16" t="str">
        <f t="shared" si="0"/>
        <v>Arp</v>
      </c>
      <c r="F16" s="73"/>
    </row>
    <row r="18" spans="2:7" x14ac:dyDescent="0.3">
      <c r="B18">
        <v>4</v>
      </c>
      <c r="C18" t="s">
        <v>320</v>
      </c>
      <c r="D18" t="s">
        <v>427</v>
      </c>
      <c r="E18" t="str">
        <f>_xlfn.CONCAT(C18," ",D18)</f>
        <v>Akash Kumar</v>
      </c>
      <c r="F18" s="73" t="s">
        <v>428</v>
      </c>
      <c r="G18" t="s">
        <v>429</v>
      </c>
    </row>
    <row r="19" spans="2:7" x14ac:dyDescent="0.3">
      <c r="C19" t="s">
        <v>327</v>
      </c>
      <c r="D19" t="s">
        <v>430</v>
      </c>
      <c r="E19" t="str">
        <f>_xlfn.CONCAT(C19," ",D19)</f>
        <v>Arpan Sahu</v>
      </c>
      <c r="F19" s="73"/>
    </row>
    <row r="22" spans="2:7" x14ac:dyDescent="0.3">
      <c r="B22">
        <v>5</v>
      </c>
      <c r="C22" t="s">
        <v>431</v>
      </c>
      <c r="D22" t="s">
        <v>432</v>
      </c>
      <c r="E22" t="str">
        <f>MID(C22,1,FIND("@",C22)-1)</f>
        <v>arpankumar</v>
      </c>
      <c r="F22" s="73" t="s">
        <v>433</v>
      </c>
    </row>
    <row r="23" spans="2:7" x14ac:dyDescent="0.3">
      <c r="C23" t="s">
        <v>434</v>
      </c>
      <c r="D23" t="s">
        <v>435</v>
      </c>
      <c r="E23" t="str">
        <f>MID(C23,1,FIND("@",C23)-1)</f>
        <v>Akashsahu</v>
      </c>
      <c r="F23" s="73"/>
    </row>
    <row r="25" spans="2:7" x14ac:dyDescent="0.3">
      <c r="B25">
        <v>6</v>
      </c>
      <c r="C25" t="s">
        <v>431</v>
      </c>
      <c r="D25" t="s">
        <v>436</v>
      </c>
      <c r="E25" t="str">
        <f>MID(C25,FIND("@",C25)+1,15)</f>
        <v>gmail.com</v>
      </c>
      <c r="F25" s="73" t="s">
        <v>437</v>
      </c>
    </row>
    <row r="26" spans="2:7" x14ac:dyDescent="0.3">
      <c r="C26" t="s">
        <v>438</v>
      </c>
      <c r="D26" t="s">
        <v>439</v>
      </c>
      <c r="E26" t="str">
        <f>MID(C26,FIND("@",C26)+1,15)</f>
        <v>yahoo.com</v>
      </c>
      <c r="F26" s="73"/>
    </row>
    <row r="28" spans="2:7" x14ac:dyDescent="0.3">
      <c r="B28">
        <v>7</v>
      </c>
      <c r="C28" t="s">
        <v>440</v>
      </c>
      <c r="D28">
        <v>11</v>
      </c>
      <c r="E28">
        <f>LEN(C28)</f>
        <v>11</v>
      </c>
      <c r="F28" s="73" t="s">
        <v>441</v>
      </c>
    </row>
    <row r="29" spans="2:7" x14ac:dyDescent="0.3">
      <c r="C29" t="s">
        <v>442</v>
      </c>
      <c r="D29">
        <v>10</v>
      </c>
      <c r="E29">
        <f>LEN(C29)</f>
        <v>10</v>
      </c>
      <c r="F29" s="73"/>
    </row>
    <row r="31" spans="2:7" x14ac:dyDescent="0.3">
      <c r="B31">
        <v>8</v>
      </c>
      <c r="C31" t="s">
        <v>443</v>
      </c>
      <c r="D31" t="str">
        <f>TRIM(C31)</f>
        <v>Akash Sahoo</v>
      </c>
      <c r="E31">
        <f>LEN(D31)</f>
        <v>11</v>
      </c>
      <c r="F31" s="19" t="s">
        <v>444</v>
      </c>
    </row>
    <row r="34" spans="2:8" x14ac:dyDescent="0.3">
      <c r="B34">
        <v>9</v>
      </c>
      <c r="C34" t="s">
        <v>445</v>
      </c>
      <c r="D34" t="str">
        <f>SUBSTITUTE(C34,"mhuyan","Bhuyan")</f>
        <v>Akash kumar Bhuyan</v>
      </c>
      <c r="F34" s="19" t="s">
        <v>446</v>
      </c>
    </row>
    <row r="38" spans="2:8" x14ac:dyDescent="0.3">
      <c r="H38" t="str">
        <f>TEXT(F38,"DDD")</f>
        <v>Sat</v>
      </c>
    </row>
  </sheetData>
  <mergeCells count="5">
    <mergeCell ref="F11:F16"/>
    <mergeCell ref="F18:F19"/>
    <mergeCell ref="F22:F23"/>
    <mergeCell ref="F25:F26"/>
    <mergeCell ref="F28:F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5A88-3E77-45D1-B61A-3DCA49170999}">
  <dimension ref="B2:D22"/>
  <sheetViews>
    <sheetView workbookViewId="0">
      <selection activeCell="B2" sqref="B2:D22"/>
    </sheetView>
  </sheetViews>
  <sheetFormatPr defaultRowHeight="14.4" x14ac:dyDescent="0.3"/>
  <cols>
    <col min="2" max="2" width="18.109375" customWidth="1"/>
    <col min="3" max="3" width="23.6640625" customWidth="1"/>
    <col min="4" max="4" width="17.109375" customWidth="1"/>
  </cols>
  <sheetData>
    <row r="2" spans="2:4" ht="18" x14ac:dyDescent="0.35">
      <c r="B2" s="57" t="s">
        <v>447</v>
      </c>
      <c r="C2" s="57" t="s">
        <v>299</v>
      </c>
      <c r="D2" s="57" t="s">
        <v>448</v>
      </c>
    </row>
    <row r="3" spans="2:4" ht="18" x14ac:dyDescent="0.35">
      <c r="B3" s="56" t="s">
        <v>449</v>
      </c>
      <c r="C3" s="56" t="s">
        <v>301</v>
      </c>
      <c r="D3" s="56">
        <v>3732</v>
      </c>
    </row>
    <row r="4" spans="2:4" ht="18" x14ac:dyDescent="0.35">
      <c r="B4" s="56" t="s">
        <v>449</v>
      </c>
      <c r="C4" s="56" t="s">
        <v>304</v>
      </c>
      <c r="D4" s="56">
        <v>3948</v>
      </c>
    </row>
    <row r="5" spans="2:4" ht="18" x14ac:dyDescent="0.35">
      <c r="B5" s="56" t="s">
        <v>449</v>
      </c>
      <c r="C5" s="56" t="s">
        <v>302</v>
      </c>
      <c r="D5" s="56">
        <v>7005</v>
      </c>
    </row>
    <row r="6" spans="2:4" ht="18" x14ac:dyDescent="0.35">
      <c r="B6" s="56" t="s">
        <v>449</v>
      </c>
      <c r="C6" s="56" t="s">
        <v>300</v>
      </c>
      <c r="D6" s="56">
        <v>8973</v>
      </c>
    </row>
    <row r="7" spans="2:4" ht="18" x14ac:dyDescent="0.35">
      <c r="B7" s="56" t="s">
        <v>449</v>
      </c>
      <c r="C7" s="56" t="s">
        <v>303</v>
      </c>
      <c r="D7" s="56">
        <v>5342</v>
      </c>
    </row>
    <row r="8" spans="2:4" ht="18" x14ac:dyDescent="0.35">
      <c r="B8" s="56" t="s">
        <v>450</v>
      </c>
      <c r="C8" s="56" t="s">
        <v>301</v>
      </c>
      <c r="D8" s="56">
        <v>5205</v>
      </c>
    </row>
    <row r="9" spans="2:4" ht="18" x14ac:dyDescent="0.35">
      <c r="B9" s="56" t="s">
        <v>450</v>
      </c>
      <c r="C9" s="56" t="s">
        <v>304</v>
      </c>
      <c r="D9" s="56">
        <v>2203</v>
      </c>
    </row>
    <row r="10" spans="2:4" ht="18" x14ac:dyDescent="0.35">
      <c r="B10" s="56" t="s">
        <v>450</v>
      </c>
      <c r="C10" s="56" t="s">
        <v>302</v>
      </c>
      <c r="D10" s="56">
        <v>9826</v>
      </c>
    </row>
    <row r="11" spans="2:4" ht="18" x14ac:dyDescent="0.35">
      <c r="B11" s="56" t="s">
        <v>450</v>
      </c>
      <c r="C11" s="56" t="s">
        <v>300</v>
      </c>
      <c r="D11" s="56">
        <v>8308</v>
      </c>
    </row>
    <row r="12" spans="2:4" ht="18" x14ac:dyDescent="0.35">
      <c r="B12" s="56" t="s">
        <v>450</v>
      </c>
      <c r="C12" s="56" t="s">
        <v>303</v>
      </c>
      <c r="D12" s="56">
        <v>8031</v>
      </c>
    </row>
    <row r="13" spans="2:4" ht="18" x14ac:dyDescent="0.35">
      <c r="B13" s="56" t="s">
        <v>451</v>
      </c>
      <c r="C13" s="56" t="s">
        <v>301</v>
      </c>
      <c r="D13" s="56">
        <v>7578</v>
      </c>
    </row>
    <row r="14" spans="2:4" ht="18" x14ac:dyDescent="0.35">
      <c r="B14" s="56" t="s">
        <v>451</v>
      </c>
      <c r="C14" s="56" t="s">
        <v>304</v>
      </c>
      <c r="D14" s="56">
        <v>6506</v>
      </c>
    </row>
    <row r="15" spans="2:4" ht="18" x14ac:dyDescent="0.35">
      <c r="B15" s="56" t="s">
        <v>451</v>
      </c>
      <c r="C15" s="56" t="s">
        <v>302</v>
      </c>
      <c r="D15" s="56">
        <v>4576</v>
      </c>
    </row>
    <row r="16" spans="2:4" ht="18" x14ac:dyDescent="0.35">
      <c r="B16" s="56" t="s">
        <v>451</v>
      </c>
      <c r="C16" s="56" t="s">
        <v>300</v>
      </c>
      <c r="D16" s="56">
        <v>7164</v>
      </c>
    </row>
    <row r="17" spans="2:4" ht="18" x14ac:dyDescent="0.35">
      <c r="B17" s="56" t="s">
        <v>451</v>
      </c>
      <c r="C17" s="56" t="s">
        <v>303</v>
      </c>
      <c r="D17" s="56">
        <v>3059</v>
      </c>
    </row>
    <row r="18" spans="2:4" ht="18" x14ac:dyDescent="0.35">
      <c r="B18" s="56" t="s">
        <v>452</v>
      </c>
      <c r="C18" s="56" t="s">
        <v>301</v>
      </c>
      <c r="D18" s="56">
        <v>4376</v>
      </c>
    </row>
    <row r="19" spans="2:4" ht="18" x14ac:dyDescent="0.35">
      <c r="B19" s="56" t="s">
        <v>452</v>
      </c>
      <c r="C19" s="56" t="s">
        <v>304</v>
      </c>
      <c r="D19" s="56">
        <v>1494</v>
      </c>
    </row>
    <row r="20" spans="2:4" ht="18" x14ac:dyDescent="0.35">
      <c r="B20" s="56" t="s">
        <v>452</v>
      </c>
      <c r="C20" s="56" t="s">
        <v>302</v>
      </c>
      <c r="D20" s="56">
        <v>8846</v>
      </c>
    </row>
    <row r="21" spans="2:4" ht="18" x14ac:dyDescent="0.35">
      <c r="B21" s="56" t="s">
        <v>452</v>
      </c>
      <c r="C21" s="56" t="s">
        <v>300</v>
      </c>
      <c r="D21" s="56">
        <v>7953</v>
      </c>
    </row>
    <row r="22" spans="2:4" ht="18" x14ac:dyDescent="0.35">
      <c r="B22" s="56" t="s">
        <v>452</v>
      </c>
      <c r="C22" s="56" t="s">
        <v>303</v>
      </c>
      <c r="D22" s="56">
        <v>8730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6222-54B5-443D-A6C7-294176DDD1D9}">
  <dimension ref="C2:M99"/>
  <sheetViews>
    <sheetView tabSelected="1" zoomScale="120" zoomScaleNormal="120" workbookViewId="0">
      <selection activeCell="I7" sqref="I7"/>
    </sheetView>
  </sheetViews>
  <sheetFormatPr defaultRowHeight="14.4" x14ac:dyDescent="0.3"/>
  <cols>
    <col min="4" max="4" width="11.21875" customWidth="1"/>
    <col min="5" max="8" width="12.21875" customWidth="1"/>
    <col min="9" max="9" width="14.21875" bestFit="1" customWidth="1"/>
    <col min="10" max="10" width="12.21875" customWidth="1"/>
    <col min="11" max="12" width="23.6640625" customWidth="1"/>
    <col min="13" max="13" width="18.109375" customWidth="1"/>
    <col min="14" max="14" width="23.6640625" customWidth="1"/>
    <col min="15" max="15" width="18.109375" customWidth="1"/>
    <col min="16" max="16" width="23.6640625" customWidth="1"/>
    <col min="17" max="17" width="18.109375" customWidth="1"/>
    <col min="18" max="18" width="23.6640625" customWidth="1"/>
    <col min="19" max="19" width="18.109375" customWidth="1"/>
    <col min="20" max="20" width="23.6640625" customWidth="1"/>
    <col min="21" max="21" width="18.109375" customWidth="1"/>
    <col min="22" max="22" width="23.6640625" customWidth="1"/>
    <col min="23" max="23" width="18.109375" customWidth="1"/>
  </cols>
  <sheetData>
    <row r="2" spans="3:13" x14ac:dyDescent="0.3">
      <c r="C2" t="s">
        <v>453</v>
      </c>
    </row>
    <row r="3" spans="3:13" x14ac:dyDescent="0.3">
      <c r="D3" t="s">
        <v>454</v>
      </c>
      <c r="E3" t="s">
        <v>366</v>
      </c>
    </row>
    <row r="4" spans="3:13" x14ac:dyDescent="0.3">
      <c r="D4" t="s">
        <v>455</v>
      </c>
      <c r="E4" t="s">
        <v>457</v>
      </c>
    </row>
    <row r="5" spans="3:13" x14ac:dyDescent="0.3">
      <c r="D5" t="s">
        <v>456</v>
      </c>
    </row>
    <row r="7" spans="3:13" x14ac:dyDescent="0.3">
      <c r="C7">
        <v>1</v>
      </c>
      <c r="D7" t="s">
        <v>458</v>
      </c>
      <c r="E7">
        <v>380</v>
      </c>
      <c r="F7">
        <v>100</v>
      </c>
      <c r="G7">
        <f>F7+E7</f>
        <v>480</v>
      </c>
    </row>
    <row r="8" spans="3:13" x14ac:dyDescent="0.3">
      <c r="D8" t="s">
        <v>459</v>
      </c>
      <c r="E8">
        <v>380</v>
      </c>
      <c r="F8">
        <v>100</v>
      </c>
      <c r="G8">
        <f>F8*E8</f>
        <v>38000</v>
      </c>
    </row>
    <row r="9" spans="3:13" x14ac:dyDescent="0.3">
      <c r="D9" t="s">
        <v>460</v>
      </c>
      <c r="E9">
        <v>380</v>
      </c>
      <c r="F9">
        <v>100</v>
      </c>
      <c r="G9">
        <f>E9/F9</f>
        <v>3.8</v>
      </c>
    </row>
    <row r="10" spans="3:13" x14ac:dyDescent="0.3">
      <c r="D10" t="s">
        <v>461</v>
      </c>
      <c r="E10">
        <v>380</v>
      </c>
      <c r="F10">
        <v>100</v>
      </c>
      <c r="G10">
        <f>E10-F10</f>
        <v>280</v>
      </c>
    </row>
    <row r="11" spans="3:13" x14ac:dyDescent="0.3">
      <c r="D11" t="s">
        <v>462</v>
      </c>
      <c r="E11">
        <v>23</v>
      </c>
      <c r="F11">
        <v>11</v>
      </c>
      <c r="G11" s="58">
        <f>MOD(E11,F11)</f>
        <v>1</v>
      </c>
      <c r="I11" t="s">
        <v>501</v>
      </c>
    </row>
    <row r="12" spans="3:13" x14ac:dyDescent="0.3">
      <c r="D12" t="s">
        <v>463</v>
      </c>
      <c r="E12">
        <v>5</v>
      </c>
      <c r="F12">
        <v>2</v>
      </c>
      <c r="G12">
        <f>POWER(E12,F12)</f>
        <v>25</v>
      </c>
      <c r="I12" t="s">
        <v>502</v>
      </c>
    </row>
    <row r="13" spans="3:13" x14ac:dyDescent="0.3">
      <c r="D13" t="s">
        <v>464</v>
      </c>
      <c r="E13">
        <v>625</v>
      </c>
      <c r="G13">
        <f>SQRT(E13)</f>
        <v>25</v>
      </c>
      <c r="I13" t="s">
        <v>503</v>
      </c>
    </row>
    <row r="15" spans="3:13" x14ac:dyDescent="0.3">
      <c r="J15" t="s">
        <v>466</v>
      </c>
      <c r="K15" t="s">
        <v>467</v>
      </c>
      <c r="L15" t="s">
        <v>471</v>
      </c>
    </row>
    <row r="16" spans="3:13" ht="18" x14ac:dyDescent="0.35">
      <c r="C16">
        <v>2</v>
      </c>
      <c r="D16" s="45" t="s">
        <v>447</v>
      </c>
      <c r="E16" s="56" t="s">
        <v>301</v>
      </c>
      <c r="F16" s="56" t="s">
        <v>304</v>
      </c>
      <c r="G16" s="56" t="s">
        <v>302</v>
      </c>
      <c r="H16" s="56" t="s">
        <v>300</v>
      </c>
      <c r="I16" s="56" t="s">
        <v>303</v>
      </c>
      <c r="J16" s="59" t="s">
        <v>465</v>
      </c>
      <c r="K16" s="59" t="s">
        <v>468</v>
      </c>
      <c r="L16" s="59" t="s">
        <v>470</v>
      </c>
      <c r="M16" s="59" t="s">
        <v>469</v>
      </c>
    </row>
    <row r="17" spans="3:13" x14ac:dyDescent="0.3">
      <c r="D17" s="45" t="s">
        <v>449</v>
      </c>
      <c r="E17" s="45">
        <v>925</v>
      </c>
      <c r="F17" s="45">
        <v>678</v>
      </c>
      <c r="G17" s="45">
        <v>451</v>
      </c>
      <c r="H17" s="45">
        <v>847</v>
      </c>
      <c r="I17" s="45">
        <v>965</v>
      </c>
      <c r="J17" s="45">
        <f>SUM(E17:I17)</f>
        <v>3866</v>
      </c>
      <c r="K17" s="45">
        <f>AVERAGE(E17:I17)</f>
        <v>773.2</v>
      </c>
      <c r="L17" s="45">
        <f>MAX(E17:I17)</f>
        <v>965</v>
      </c>
      <c r="M17" s="45">
        <f>MIN(E17:I17)</f>
        <v>451</v>
      </c>
    </row>
    <row r="18" spans="3:13" x14ac:dyDescent="0.3">
      <c r="D18" s="45" t="s">
        <v>450</v>
      </c>
      <c r="E18" s="45">
        <v>783</v>
      </c>
      <c r="F18" s="45">
        <v>821</v>
      </c>
      <c r="G18" s="45">
        <v>440</v>
      </c>
      <c r="H18" s="45">
        <v>365</v>
      </c>
      <c r="I18" s="45">
        <v>431</v>
      </c>
      <c r="J18" s="45">
        <f>SUM(E18:I18)</f>
        <v>2840</v>
      </c>
      <c r="K18" s="45">
        <f>AVERAGE(E18:I18)</f>
        <v>568</v>
      </c>
      <c r="L18" s="45">
        <f t="shared" ref="L18:L20" si="0">MAX(E18:I18)</f>
        <v>821</v>
      </c>
      <c r="M18" s="45">
        <f t="shared" ref="M18:M20" si="1">MIN(E18:I18)</f>
        <v>365</v>
      </c>
    </row>
    <row r="19" spans="3:13" x14ac:dyDescent="0.3">
      <c r="D19" s="45" t="s">
        <v>451</v>
      </c>
      <c r="E19" s="45">
        <v>282</v>
      </c>
      <c r="F19" s="45">
        <v>347</v>
      </c>
      <c r="G19" s="45">
        <v>274</v>
      </c>
      <c r="H19" s="45">
        <v>830</v>
      </c>
      <c r="I19" s="45">
        <v>716</v>
      </c>
      <c r="J19" s="45">
        <f>SUM(E19:I19)</f>
        <v>2449</v>
      </c>
      <c r="K19" s="45">
        <f>AVERAGE(E19:I19)</f>
        <v>489.8</v>
      </c>
      <c r="L19" s="45">
        <f t="shared" si="0"/>
        <v>830</v>
      </c>
      <c r="M19" s="45">
        <f t="shared" si="1"/>
        <v>274</v>
      </c>
    </row>
    <row r="20" spans="3:13" x14ac:dyDescent="0.3">
      <c r="D20" s="45" t="s">
        <v>452</v>
      </c>
      <c r="E20" s="45">
        <v>440</v>
      </c>
      <c r="F20" s="45">
        <v>628</v>
      </c>
      <c r="G20" s="45">
        <v>113</v>
      </c>
      <c r="H20" s="45">
        <v>492</v>
      </c>
      <c r="I20" s="45">
        <v>655</v>
      </c>
      <c r="J20" s="45">
        <f>SUM(E20:I20)</f>
        <v>2328</v>
      </c>
      <c r="K20" s="45">
        <f>AVERAGE(E20:I20)</f>
        <v>465.6</v>
      </c>
      <c r="L20" s="45">
        <f t="shared" si="0"/>
        <v>655</v>
      </c>
      <c r="M20" s="45">
        <f t="shared" si="1"/>
        <v>113</v>
      </c>
    </row>
    <row r="22" spans="3:13" x14ac:dyDescent="0.3">
      <c r="C22">
        <v>3</v>
      </c>
      <c r="D22" s="45">
        <v>1</v>
      </c>
    </row>
    <row r="23" spans="3:13" x14ac:dyDescent="0.3">
      <c r="D23" s="45">
        <v>2</v>
      </c>
      <c r="F23">
        <f>COUNT(D22:D34)</f>
        <v>5</v>
      </c>
      <c r="G23" t="s">
        <v>476</v>
      </c>
      <c r="H23" t="s">
        <v>479</v>
      </c>
    </row>
    <row r="24" spans="3:13" x14ac:dyDescent="0.3">
      <c r="D24" s="45">
        <v>3</v>
      </c>
      <c r="F24">
        <f>COUNTA(D22:D34)</f>
        <v>9</v>
      </c>
      <c r="G24" t="s">
        <v>477</v>
      </c>
      <c r="H24" t="s">
        <v>478</v>
      </c>
    </row>
    <row r="25" spans="3:13" x14ac:dyDescent="0.3">
      <c r="D25" s="45">
        <v>4</v>
      </c>
      <c r="F25">
        <f>COUNTBLANK(D22:D34)</f>
        <v>4</v>
      </c>
      <c r="G25" t="s">
        <v>480</v>
      </c>
      <c r="H25" t="s">
        <v>481</v>
      </c>
    </row>
    <row r="26" spans="3:13" x14ac:dyDescent="0.3">
      <c r="D26" s="45">
        <v>5</v>
      </c>
    </row>
    <row r="27" spans="3:13" x14ac:dyDescent="0.3">
      <c r="D27" s="45"/>
    </row>
    <row r="28" spans="3:13" x14ac:dyDescent="0.3">
      <c r="D28" s="45"/>
    </row>
    <row r="29" spans="3:13" x14ac:dyDescent="0.3">
      <c r="D29" s="45"/>
    </row>
    <row r="30" spans="3:13" x14ac:dyDescent="0.3">
      <c r="D30" s="45"/>
    </row>
    <row r="31" spans="3:13" x14ac:dyDescent="0.3">
      <c r="D31" s="45" t="s">
        <v>472</v>
      </c>
    </row>
    <row r="32" spans="3:13" x14ac:dyDescent="0.3">
      <c r="D32" s="45" t="s">
        <v>473</v>
      </c>
    </row>
    <row r="33" spans="3:12" x14ac:dyDescent="0.3">
      <c r="D33" s="45" t="s">
        <v>474</v>
      </c>
    </row>
    <row r="34" spans="3:12" x14ac:dyDescent="0.3">
      <c r="D34" s="45" t="s">
        <v>475</v>
      </c>
    </row>
    <row r="37" spans="3:12" ht="18" x14ac:dyDescent="0.35">
      <c r="C37">
        <v>4</v>
      </c>
      <c r="D37" s="57" t="s">
        <v>447</v>
      </c>
      <c r="E37" s="57" t="s">
        <v>299</v>
      </c>
      <c r="F37" s="57" t="s">
        <v>448</v>
      </c>
      <c r="K37" t="s">
        <v>483</v>
      </c>
      <c r="L37" t="s">
        <v>484</v>
      </c>
    </row>
    <row r="38" spans="3:12" ht="18" x14ac:dyDescent="0.35">
      <c r="D38" s="56" t="s">
        <v>449</v>
      </c>
      <c r="E38" s="56" t="s">
        <v>301</v>
      </c>
      <c r="F38" s="56">
        <v>3732</v>
      </c>
      <c r="H38" t="s">
        <v>482</v>
      </c>
      <c r="J38" s="56" t="s">
        <v>449</v>
      </c>
      <c r="K38" s="45">
        <f>COUNTIF($D$37:$D$59,J38)</f>
        <v>6</v>
      </c>
      <c r="L38" s="45">
        <f>COUNTIFS(D37:D59,J38)</f>
        <v>6</v>
      </c>
    </row>
    <row r="39" spans="3:12" ht="18" x14ac:dyDescent="0.35">
      <c r="D39" s="56" t="s">
        <v>449</v>
      </c>
      <c r="E39" s="56" t="s">
        <v>304</v>
      </c>
      <c r="F39" s="56">
        <v>3948</v>
      </c>
      <c r="J39" s="56" t="s">
        <v>450</v>
      </c>
      <c r="K39" s="45">
        <f t="shared" ref="K39:K40" si="2">COUNTIF($D$37:$D$59,J39)</f>
        <v>5</v>
      </c>
      <c r="L39" s="45">
        <f t="shared" ref="L39:L40" si="3">COUNTIFS(D38:D60,J39)</f>
        <v>5</v>
      </c>
    </row>
    <row r="40" spans="3:12" ht="18" x14ac:dyDescent="0.35">
      <c r="D40" s="56" t="s">
        <v>449</v>
      </c>
      <c r="E40" s="56" t="s">
        <v>302</v>
      </c>
      <c r="F40" s="56">
        <v>7005</v>
      </c>
      <c r="J40" s="56" t="s">
        <v>451</v>
      </c>
      <c r="K40" s="45">
        <f t="shared" si="2"/>
        <v>6</v>
      </c>
      <c r="L40" s="45">
        <f t="shared" si="3"/>
        <v>6</v>
      </c>
    </row>
    <row r="41" spans="3:12" ht="18" x14ac:dyDescent="0.35">
      <c r="D41" s="56" t="s">
        <v>449</v>
      </c>
      <c r="E41" s="56" t="s">
        <v>300</v>
      </c>
      <c r="F41" s="56">
        <v>8973</v>
      </c>
    </row>
    <row r="42" spans="3:12" ht="18" x14ac:dyDescent="0.35">
      <c r="D42" s="56" t="s">
        <v>449</v>
      </c>
      <c r="E42" s="56" t="s">
        <v>303</v>
      </c>
      <c r="F42" s="56">
        <v>5342</v>
      </c>
      <c r="J42" s="60" t="s">
        <v>447</v>
      </c>
      <c r="K42" s="61" t="s">
        <v>299</v>
      </c>
      <c r="L42" s="61" t="s">
        <v>485</v>
      </c>
    </row>
    <row r="43" spans="3:12" ht="18" x14ac:dyDescent="0.35">
      <c r="D43" s="56" t="s">
        <v>450</v>
      </c>
      <c r="E43" s="56" t="s">
        <v>301</v>
      </c>
      <c r="F43" s="56">
        <v>5205</v>
      </c>
      <c r="H43" t="s">
        <v>484</v>
      </c>
      <c r="J43" s="56" t="s">
        <v>449</v>
      </c>
      <c r="K43" s="56" t="s">
        <v>304</v>
      </c>
      <c r="L43" s="45">
        <f>COUNTIFS(D37:D59,J43,E37:E59,K43)</f>
        <v>2</v>
      </c>
    </row>
    <row r="44" spans="3:12" ht="18" x14ac:dyDescent="0.35">
      <c r="D44" s="56" t="s">
        <v>450</v>
      </c>
      <c r="E44" s="56" t="s">
        <v>304</v>
      </c>
      <c r="F44" s="56">
        <v>2203</v>
      </c>
      <c r="J44" s="56" t="s">
        <v>450</v>
      </c>
      <c r="K44" s="56" t="s">
        <v>303</v>
      </c>
      <c r="L44" s="45">
        <f t="shared" ref="L44:L45" si="4">COUNTIFS(D38:D60,J44,E38:E60,K44)</f>
        <v>1</v>
      </c>
    </row>
    <row r="45" spans="3:12" ht="18" x14ac:dyDescent="0.35">
      <c r="D45" s="56" t="s">
        <v>450</v>
      </c>
      <c r="E45" s="56" t="s">
        <v>302</v>
      </c>
      <c r="F45" s="56">
        <v>9826</v>
      </c>
      <c r="J45" s="56" t="s">
        <v>451</v>
      </c>
      <c r="K45" s="56" t="s">
        <v>304</v>
      </c>
      <c r="L45" s="45">
        <f t="shared" si="4"/>
        <v>2</v>
      </c>
    </row>
    <row r="46" spans="3:12" ht="18" x14ac:dyDescent="0.35">
      <c r="D46" s="56" t="s">
        <v>450</v>
      </c>
      <c r="E46" s="56" t="s">
        <v>300</v>
      </c>
      <c r="F46" s="56">
        <v>8308</v>
      </c>
    </row>
    <row r="47" spans="3:12" ht="18" x14ac:dyDescent="0.35">
      <c r="D47" s="56" t="s">
        <v>450</v>
      </c>
      <c r="E47" s="56" t="s">
        <v>303</v>
      </c>
      <c r="F47" s="56">
        <v>8031</v>
      </c>
    </row>
    <row r="48" spans="3:12" ht="18" x14ac:dyDescent="0.35">
      <c r="D48" s="56" t="s">
        <v>451</v>
      </c>
      <c r="E48" s="56" t="s">
        <v>301</v>
      </c>
      <c r="F48" s="56">
        <v>7578</v>
      </c>
    </row>
    <row r="49" spans="3:12" ht="18" x14ac:dyDescent="0.35">
      <c r="D49" s="56" t="s">
        <v>451</v>
      </c>
      <c r="E49" s="56" t="s">
        <v>304</v>
      </c>
      <c r="F49" s="56">
        <v>6506</v>
      </c>
    </row>
    <row r="50" spans="3:12" ht="18" x14ac:dyDescent="0.35">
      <c r="D50" s="56" t="s">
        <v>451</v>
      </c>
      <c r="E50" s="56" t="s">
        <v>302</v>
      </c>
      <c r="F50" s="56">
        <v>4576</v>
      </c>
    </row>
    <row r="51" spans="3:12" ht="18" x14ac:dyDescent="0.35">
      <c r="D51" s="56" t="s">
        <v>451</v>
      </c>
      <c r="E51" s="56" t="s">
        <v>300</v>
      </c>
      <c r="F51" s="56">
        <v>7164</v>
      </c>
    </row>
    <row r="52" spans="3:12" ht="18" x14ac:dyDescent="0.35">
      <c r="D52" s="56" t="s">
        <v>451</v>
      </c>
      <c r="E52" s="56" t="s">
        <v>303</v>
      </c>
      <c r="F52" s="56">
        <v>3059</v>
      </c>
    </row>
    <row r="53" spans="3:12" ht="18" x14ac:dyDescent="0.35">
      <c r="D53" s="56" t="s">
        <v>452</v>
      </c>
      <c r="E53" s="56" t="s">
        <v>301</v>
      </c>
      <c r="F53" s="56">
        <v>4376</v>
      </c>
    </row>
    <row r="54" spans="3:12" ht="18" x14ac:dyDescent="0.35">
      <c r="D54" s="56" t="s">
        <v>452</v>
      </c>
      <c r="E54" s="56" t="s">
        <v>304</v>
      </c>
      <c r="F54" s="56">
        <v>1494</v>
      </c>
    </row>
    <row r="55" spans="3:12" ht="18" x14ac:dyDescent="0.35">
      <c r="D55" s="56" t="s">
        <v>452</v>
      </c>
      <c r="E55" s="56" t="s">
        <v>302</v>
      </c>
      <c r="F55" s="56">
        <v>8846</v>
      </c>
    </row>
    <row r="56" spans="3:12" ht="18" x14ac:dyDescent="0.35">
      <c r="D56" s="56" t="s">
        <v>452</v>
      </c>
      <c r="E56" s="56" t="s">
        <v>300</v>
      </c>
      <c r="F56" s="56">
        <v>7953</v>
      </c>
    </row>
    <row r="57" spans="3:12" ht="18" x14ac:dyDescent="0.35">
      <c r="D57" s="56" t="s">
        <v>452</v>
      </c>
      <c r="E57" s="56" t="s">
        <v>303</v>
      </c>
      <c r="F57" s="56">
        <v>8730</v>
      </c>
    </row>
    <row r="58" spans="3:12" ht="18" x14ac:dyDescent="0.35">
      <c r="D58" s="56" t="s">
        <v>449</v>
      </c>
      <c r="E58" s="56" t="s">
        <v>304</v>
      </c>
      <c r="F58" s="56">
        <v>3948</v>
      </c>
    </row>
    <row r="59" spans="3:12" ht="18" x14ac:dyDescent="0.35">
      <c r="D59" s="56" t="s">
        <v>451</v>
      </c>
      <c r="E59" s="56" t="s">
        <v>304</v>
      </c>
      <c r="F59" s="56">
        <v>6506</v>
      </c>
    </row>
    <row r="61" spans="3:12" x14ac:dyDescent="0.3">
      <c r="K61" s="19" t="s">
        <v>486</v>
      </c>
    </row>
    <row r="62" spans="3:12" ht="18" x14ac:dyDescent="0.35">
      <c r="C62">
        <v>5</v>
      </c>
      <c r="D62" s="57" t="s">
        <v>447</v>
      </c>
      <c r="E62" s="57" t="s">
        <v>299</v>
      </c>
      <c r="F62" s="57" t="s">
        <v>448</v>
      </c>
      <c r="J62" s="57" t="s">
        <v>447</v>
      </c>
      <c r="K62" s="45" t="s">
        <v>488</v>
      </c>
    </row>
    <row r="63" spans="3:12" ht="18" x14ac:dyDescent="0.35">
      <c r="D63" s="56" t="s">
        <v>449</v>
      </c>
      <c r="E63" s="56" t="s">
        <v>301</v>
      </c>
      <c r="F63" s="56">
        <v>3732</v>
      </c>
      <c r="J63" s="56" t="s">
        <v>449</v>
      </c>
      <c r="K63" s="45">
        <f>SUMIF($D$62:$D$82,J63,$F$62:$F$82)</f>
        <v>29000</v>
      </c>
      <c r="L63" t="s">
        <v>489</v>
      </c>
    </row>
    <row r="64" spans="3:12" ht="18" x14ac:dyDescent="0.35">
      <c r="D64" s="56" t="s">
        <v>449</v>
      </c>
      <c r="E64" s="56" t="s">
        <v>304</v>
      </c>
      <c r="F64" s="56">
        <v>3948</v>
      </c>
      <c r="H64" t="s">
        <v>486</v>
      </c>
      <c r="J64" s="56" t="s">
        <v>451</v>
      </c>
      <c r="K64" s="45">
        <f>SUMIF($D$62:$D$82,J64,$F$62:$F$82)</f>
        <v>28883</v>
      </c>
    </row>
    <row r="65" spans="4:13" ht="18" x14ac:dyDescent="0.35">
      <c r="D65" s="56" t="s">
        <v>449</v>
      </c>
      <c r="E65" s="56" t="s">
        <v>302</v>
      </c>
      <c r="F65" s="56">
        <v>7005</v>
      </c>
    </row>
    <row r="66" spans="4:13" ht="18" x14ac:dyDescent="0.35">
      <c r="D66" s="56" t="s">
        <v>449</v>
      </c>
      <c r="E66" s="56" t="s">
        <v>300</v>
      </c>
      <c r="F66" s="56">
        <v>8973</v>
      </c>
    </row>
    <row r="67" spans="4:13" ht="18" x14ac:dyDescent="0.35">
      <c r="D67" s="56" t="s">
        <v>449</v>
      </c>
      <c r="E67" s="56" t="s">
        <v>303</v>
      </c>
      <c r="F67" s="56">
        <v>5342</v>
      </c>
    </row>
    <row r="68" spans="4:13" ht="18" x14ac:dyDescent="0.35">
      <c r="D68" s="56" t="s">
        <v>450</v>
      </c>
      <c r="E68" s="56" t="s">
        <v>301</v>
      </c>
      <c r="F68" s="56">
        <v>5205</v>
      </c>
    </row>
    <row r="69" spans="4:13" ht="18" x14ac:dyDescent="0.35">
      <c r="D69" s="56" t="s">
        <v>450</v>
      </c>
      <c r="E69" s="56" t="s">
        <v>304</v>
      </c>
      <c r="F69" s="56">
        <v>2203</v>
      </c>
      <c r="H69" t="s">
        <v>487</v>
      </c>
      <c r="J69" s="62" t="s">
        <v>447</v>
      </c>
      <c r="K69" s="62" t="s">
        <v>299</v>
      </c>
      <c r="L69" s="62" t="s">
        <v>488</v>
      </c>
    </row>
    <row r="70" spans="4:13" ht="18" x14ac:dyDescent="0.35">
      <c r="D70" s="56" t="s">
        <v>450</v>
      </c>
      <c r="E70" s="56" t="s">
        <v>302</v>
      </c>
      <c r="F70" s="56">
        <v>9826</v>
      </c>
      <c r="J70" s="56" t="s">
        <v>449</v>
      </c>
      <c r="K70" s="56" t="s">
        <v>304</v>
      </c>
      <c r="L70" s="45">
        <f>SUMIFS(F62:F84,D62:D84,J70,E62:E84,K70)</f>
        <v>7896</v>
      </c>
      <c r="M70" t="s">
        <v>490</v>
      </c>
    </row>
    <row r="71" spans="4:13" ht="18" x14ac:dyDescent="0.35">
      <c r="D71" s="56" t="s">
        <v>450</v>
      </c>
      <c r="E71" s="56" t="s">
        <v>300</v>
      </c>
      <c r="F71" s="56">
        <v>8308</v>
      </c>
      <c r="J71" s="56" t="s">
        <v>450</v>
      </c>
      <c r="K71" s="56" t="s">
        <v>303</v>
      </c>
      <c r="L71" s="45">
        <f t="shared" ref="L71:L72" si="5">SUMIFS(F63:F85,D63:D85,J71,E63:E85,K71)</f>
        <v>8031</v>
      </c>
    </row>
    <row r="72" spans="4:13" ht="18" x14ac:dyDescent="0.35">
      <c r="D72" s="56" t="s">
        <v>450</v>
      </c>
      <c r="E72" s="56" t="s">
        <v>303</v>
      </c>
      <c r="F72" s="56">
        <v>8031</v>
      </c>
      <c r="J72" s="56" t="s">
        <v>451</v>
      </c>
      <c r="K72" s="56" t="s">
        <v>304</v>
      </c>
      <c r="L72" s="45">
        <f t="shared" si="5"/>
        <v>13012</v>
      </c>
    </row>
    <row r="73" spans="4:13" ht="18" x14ac:dyDescent="0.35">
      <c r="D73" s="56" t="s">
        <v>451</v>
      </c>
      <c r="E73" s="56" t="s">
        <v>301</v>
      </c>
      <c r="F73" s="56">
        <v>7578</v>
      </c>
    </row>
    <row r="74" spans="4:13" ht="18" x14ac:dyDescent="0.35">
      <c r="D74" s="56" t="s">
        <v>451</v>
      </c>
      <c r="E74" s="56" t="s">
        <v>304</v>
      </c>
      <c r="F74" s="56">
        <v>6506</v>
      </c>
    </row>
    <row r="75" spans="4:13" ht="18" x14ac:dyDescent="0.35">
      <c r="D75" s="56" t="s">
        <v>451</v>
      </c>
      <c r="E75" s="56" t="s">
        <v>302</v>
      </c>
      <c r="F75" s="56">
        <v>4576</v>
      </c>
    </row>
    <row r="76" spans="4:13" ht="18" x14ac:dyDescent="0.35">
      <c r="D76" s="56" t="s">
        <v>451</v>
      </c>
      <c r="E76" s="56" t="s">
        <v>300</v>
      </c>
      <c r="F76" s="56">
        <v>7164</v>
      </c>
    </row>
    <row r="77" spans="4:13" ht="18" x14ac:dyDescent="0.35">
      <c r="D77" s="56" t="s">
        <v>451</v>
      </c>
      <c r="E77" s="56" t="s">
        <v>303</v>
      </c>
      <c r="F77" s="56">
        <v>3059</v>
      </c>
    </row>
    <row r="78" spans="4:13" ht="18" x14ac:dyDescent="0.35">
      <c r="D78" s="56" t="s">
        <v>452</v>
      </c>
      <c r="E78" s="56" t="s">
        <v>301</v>
      </c>
      <c r="F78" s="56">
        <v>4376</v>
      </c>
    </row>
    <row r="79" spans="4:13" ht="18" x14ac:dyDescent="0.35">
      <c r="D79" s="56" t="s">
        <v>452</v>
      </c>
      <c r="E79" s="56" t="s">
        <v>304</v>
      </c>
      <c r="F79" s="56">
        <v>1494</v>
      </c>
    </row>
    <row r="80" spans="4:13" ht="18" x14ac:dyDescent="0.35">
      <c r="D80" s="56" t="s">
        <v>452</v>
      </c>
      <c r="E80" s="56" t="s">
        <v>302</v>
      </c>
      <c r="F80" s="56">
        <v>8846</v>
      </c>
    </row>
    <row r="81" spans="3:9" ht="18" x14ac:dyDescent="0.35">
      <c r="D81" s="56" t="s">
        <v>452</v>
      </c>
      <c r="E81" s="56" t="s">
        <v>300</v>
      </c>
      <c r="F81" s="56">
        <v>7953</v>
      </c>
    </row>
    <row r="82" spans="3:9" ht="18" x14ac:dyDescent="0.35">
      <c r="D82" s="56" t="s">
        <v>452</v>
      </c>
      <c r="E82" s="56" t="s">
        <v>303</v>
      </c>
      <c r="F82" s="56">
        <v>8730</v>
      </c>
    </row>
    <row r="83" spans="3:9" ht="18" x14ac:dyDescent="0.35">
      <c r="D83" s="56" t="s">
        <v>449</v>
      </c>
      <c r="E83" s="56" t="s">
        <v>304</v>
      </c>
      <c r="F83" s="56">
        <v>3948</v>
      </c>
    </row>
    <row r="84" spans="3:9" ht="18" x14ac:dyDescent="0.35">
      <c r="D84" s="56" t="s">
        <v>451</v>
      </c>
      <c r="E84" s="56" t="s">
        <v>304</v>
      </c>
      <c r="F84" s="56">
        <v>6506</v>
      </c>
    </row>
    <row r="87" spans="3:9" ht="18" x14ac:dyDescent="0.35">
      <c r="C87">
        <v>6</v>
      </c>
      <c r="D87" s="62" t="s">
        <v>447</v>
      </c>
      <c r="E87" s="62" t="s">
        <v>491</v>
      </c>
      <c r="F87" s="62" t="s">
        <v>492</v>
      </c>
      <c r="I87" s="63" t="s">
        <v>493</v>
      </c>
    </row>
    <row r="88" spans="3:9" ht="18" x14ac:dyDescent="0.35">
      <c r="D88" s="59" t="s">
        <v>449</v>
      </c>
      <c r="E88" s="45">
        <v>50</v>
      </c>
      <c r="F88" s="45">
        <v>50</v>
      </c>
      <c r="H88" t="s">
        <v>493</v>
      </c>
      <c r="I88">
        <f>SUMPRODUCT(E88:E91,F88:F91)</f>
        <v>10600</v>
      </c>
    </row>
    <row r="89" spans="3:9" ht="18" x14ac:dyDescent="0.35">
      <c r="D89" s="59" t="s">
        <v>451</v>
      </c>
      <c r="E89" s="45">
        <v>40</v>
      </c>
      <c r="F89" s="45">
        <v>60</v>
      </c>
    </row>
    <row r="90" spans="3:9" ht="18" x14ac:dyDescent="0.35">
      <c r="D90" s="59" t="s">
        <v>452</v>
      </c>
      <c r="E90" s="45">
        <v>30</v>
      </c>
      <c r="F90" s="45">
        <v>70</v>
      </c>
    </row>
    <row r="91" spans="3:9" ht="18" x14ac:dyDescent="0.35">
      <c r="D91" s="59" t="s">
        <v>450</v>
      </c>
      <c r="E91" s="45">
        <v>45</v>
      </c>
      <c r="F91" s="45">
        <v>80</v>
      </c>
    </row>
    <row r="93" spans="3:9" x14ac:dyDescent="0.3">
      <c r="H93" t="s">
        <v>500</v>
      </c>
    </row>
    <row r="94" spans="3:9" x14ac:dyDescent="0.3">
      <c r="C94">
        <v>7</v>
      </c>
      <c r="D94">
        <v>123.789</v>
      </c>
      <c r="H94" t="s">
        <v>494</v>
      </c>
      <c r="I94">
        <f>INT(D94)</f>
        <v>123</v>
      </c>
    </row>
    <row r="95" spans="3:9" x14ac:dyDescent="0.3">
      <c r="H95" t="s">
        <v>495</v>
      </c>
      <c r="I95">
        <f>ROUND(D94,2)</f>
        <v>123.79</v>
      </c>
    </row>
    <row r="96" spans="3:9" x14ac:dyDescent="0.3">
      <c r="H96" t="s">
        <v>496</v>
      </c>
      <c r="I96">
        <f>ROUNDUP(D94,0)</f>
        <v>124</v>
      </c>
    </row>
    <row r="97" spans="8:9" x14ac:dyDescent="0.3">
      <c r="H97" t="s">
        <v>497</v>
      </c>
      <c r="I97">
        <f>ROUNDDOWN(D94,0)</f>
        <v>123</v>
      </c>
    </row>
    <row r="98" spans="8:9" x14ac:dyDescent="0.3">
      <c r="H98" t="s">
        <v>498</v>
      </c>
      <c r="I98">
        <f>CEILING(D94,1)</f>
        <v>124</v>
      </c>
    </row>
    <row r="99" spans="8:9" x14ac:dyDescent="0.3">
      <c r="H99" t="s">
        <v>499</v>
      </c>
      <c r="I99">
        <f>FLOOR(D94,1)</f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TEST-3</vt:lpstr>
      <vt:lpstr>TEST-4</vt:lpstr>
      <vt:lpstr>TEST-5</vt:lpstr>
      <vt:lpstr>TEST-6</vt:lpstr>
      <vt:lpstr>TEST-7</vt:lpstr>
      <vt:lpstr>TEST-8</vt:lpstr>
      <vt:lpstr>Sheet1</vt:lpstr>
      <vt:lpstr>TEST-9 </vt:lpstr>
      <vt:lpstr>TEST-10</vt:lpstr>
      <vt:lpstr>TEST-11</vt:lpstr>
      <vt:lpstr>Add,sub,mul,div</vt:lpstr>
      <vt:lpstr>Sheet2</vt:lpstr>
      <vt:lpstr>Sheet6</vt:lpstr>
      <vt:lpstr>Sheet7</vt:lpstr>
      <vt:lpstr>Sheet8</vt:lpstr>
      <vt:lpstr>Date function</vt:lpstr>
      <vt:lpstr>Char function</vt:lpstr>
      <vt:lpstr>Sheet3</vt:lpstr>
      <vt:lpstr>Arithmatic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ARPAN PANIGRAHI</cp:lastModifiedBy>
  <dcterms:created xsi:type="dcterms:W3CDTF">2015-06-05T18:17:20Z</dcterms:created>
  <dcterms:modified xsi:type="dcterms:W3CDTF">2024-02-14T13:03:20Z</dcterms:modified>
</cp:coreProperties>
</file>