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a5fea9e7e61eeb25/Desktop/"/>
    </mc:Choice>
  </mc:AlternateContent>
  <xr:revisionPtr revIDLastSave="801" documentId="11_F25DC773A252ABDACC1048BBD11C70EC5ADE58E8" xr6:coauthVersionLast="47" xr6:coauthVersionMax="47" xr10:uidLastSave="{B3F0D795-C809-4466-81AB-046C3CB40A93}"/>
  <bookViews>
    <workbookView xWindow="-108" yWindow="-108" windowWidth="23256" windowHeight="12456" activeTab="3" xr2:uid="{00000000-000D-0000-FFFF-FFFF00000000}"/>
  </bookViews>
  <sheets>
    <sheet name="MacAllan Option 1" sheetId="2" r:id="rId1"/>
    <sheet name="uCan Option 1" sheetId="6" r:id="rId2"/>
    <sheet name="MacAllan Option 2" sheetId="5" r:id="rId3"/>
    <sheet name="uCan Option 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7" l="1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R55" i="7"/>
  <c r="Q55" i="7"/>
  <c r="P55" i="7"/>
  <c r="O55" i="7"/>
  <c r="N55" i="7"/>
  <c r="M55" i="7"/>
  <c r="L55" i="7"/>
  <c r="S55" i="7" s="1"/>
  <c r="K55" i="7"/>
  <c r="J55" i="7"/>
  <c r="I55" i="7"/>
  <c r="H55" i="7"/>
  <c r="G55" i="7"/>
  <c r="F55" i="7"/>
  <c r="E55" i="7"/>
  <c r="D55" i="7"/>
  <c r="R51" i="7"/>
  <c r="Q51" i="7"/>
  <c r="P51" i="7"/>
  <c r="O51" i="7"/>
  <c r="N51" i="7"/>
  <c r="S51" i="7" s="1"/>
  <c r="M51" i="7"/>
  <c r="L51" i="7"/>
  <c r="K51" i="7"/>
  <c r="J51" i="7"/>
  <c r="I51" i="7"/>
  <c r="H51" i="7"/>
  <c r="G51" i="7"/>
  <c r="F51" i="7"/>
  <c r="E51" i="7"/>
  <c r="D51" i="7"/>
  <c r="R49" i="7"/>
  <c r="R53" i="7" s="1"/>
  <c r="Q49" i="7"/>
  <c r="Q53" i="7" s="1"/>
  <c r="P49" i="7"/>
  <c r="P53" i="7" s="1"/>
  <c r="O49" i="7"/>
  <c r="O53" i="7" s="1"/>
  <c r="N49" i="7"/>
  <c r="N53" i="7" s="1"/>
  <c r="M49" i="7"/>
  <c r="M53" i="7" s="1"/>
  <c r="L49" i="7"/>
  <c r="L53" i="7" s="1"/>
  <c r="K49" i="7"/>
  <c r="K53" i="7" s="1"/>
  <c r="K57" i="7" s="1"/>
  <c r="K63" i="7" s="1"/>
  <c r="J49" i="7"/>
  <c r="J53" i="7" s="1"/>
  <c r="J57" i="7" s="1"/>
  <c r="J63" i="7" s="1"/>
  <c r="I49" i="7"/>
  <c r="I53" i="7" s="1"/>
  <c r="H49" i="7"/>
  <c r="H53" i="7" s="1"/>
  <c r="G49" i="7"/>
  <c r="G53" i="7" s="1"/>
  <c r="F49" i="7"/>
  <c r="F53" i="7" s="1"/>
  <c r="E49" i="7"/>
  <c r="E53" i="7" s="1"/>
  <c r="D49" i="7"/>
  <c r="D53" i="7" s="1"/>
  <c r="C49" i="7"/>
  <c r="C53" i="7" s="1"/>
  <c r="C57" i="7" s="1"/>
  <c r="B49" i="7"/>
  <c r="S47" i="7"/>
  <c r="S45" i="7"/>
  <c r="S43" i="7"/>
  <c r="S42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5" i="7"/>
  <c r="S14" i="7"/>
  <c r="S11" i="7"/>
  <c r="S10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R44" i="6"/>
  <c r="Q44" i="6"/>
  <c r="P44" i="6"/>
  <c r="O44" i="6"/>
  <c r="N44" i="6"/>
  <c r="M44" i="6"/>
  <c r="M46" i="6" s="1"/>
  <c r="L44" i="6"/>
  <c r="L46" i="6" s="1"/>
  <c r="K44" i="6"/>
  <c r="J44" i="6"/>
  <c r="I44" i="6"/>
  <c r="H44" i="6"/>
  <c r="G44" i="6"/>
  <c r="F44" i="6"/>
  <c r="E44" i="6"/>
  <c r="D44" i="6"/>
  <c r="M42" i="6"/>
  <c r="L42" i="6"/>
  <c r="R40" i="6"/>
  <c r="Q40" i="6"/>
  <c r="P40" i="6"/>
  <c r="O40" i="6"/>
  <c r="N40" i="6"/>
  <c r="S40" i="6" s="1"/>
  <c r="M40" i="6"/>
  <c r="L40" i="6"/>
  <c r="K40" i="6"/>
  <c r="J40" i="6"/>
  <c r="I40" i="6"/>
  <c r="H40" i="6"/>
  <c r="G40" i="6"/>
  <c r="F40" i="6"/>
  <c r="E40" i="6"/>
  <c r="D40" i="6"/>
  <c r="R38" i="6"/>
  <c r="R42" i="6" s="1"/>
  <c r="Q38" i="6"/>
  <c r="Q42" i="6" s="1"/>
  <c r="P38" i="6"/>
  <c r="P42" i="6" s="1"/>
  <c r="O38" i="6"/>
  <c r="O42" i="6" s="1"/>
  <c r="N38" i="6"/>
  <c r="N42" i="6" s="1"/>
  <c r="M38" i="6"/>
  <c r="L38" i="6"/>
  <c r="K38" i="6"/>
  <c r="K42" i="6" s="1"/>
  <c r="K46" i="6" s="1"/>
  <c r="K52" i="6" s="1"/>
  <c r="J38" i="6"/>
  <c r="J42" i="6" s="1"/>
  <c r="J46" i="6" s="1"/>
  <c r="J52" i="6" s="1"/>
  <c r="I38" i="6"/>
  <c r="I42" i="6" s="1"/>
  <c r="H38" i="6"/>
  <c r="H42" i="6" s="1"/>
  <c r="G38" i="6"/>
  <c r="G42" i="6" s="1"/>
  <c r="F38" i="6"/>
  <c r="F42" i="6" s="1"/>
  <c r="E38" i="6"/>
  <c r="E42" i="6" s="1"/>
  <c r="D38" i="6"/>
  <c r="D42" i="6" s="1"/>
  <c r="C38" i="6"/>
  <c r="C42" i="6" s="1"/>
  <c r="C46" i="6" s="1"/>
  <c r="B38" i="6"/>
  <c r="B42" i="6" s="1"/>
  <c r="S36" i="6"/>
  <c r="S34" i="6"/>
  <c r="S32" i="6"/>
  <c r="S31" i="6"/>
  <c r="S28" i="6"/>
  <c r="S27" i="6"/>
  <c r="S26" i="6"/>
  <c r="S25" i="6"/>
  <c r="S24" i="6"/>
  <c r="S23" i="6"/>
  <c r="S22" i="6"/>
  <c r="S21" i="6"/>
  <c r="S20" i="6"/>
  <c r="S19" i="6"/>
  <c r="S18" i="6"/>
  <c r="S15" i="6"/>
  <c r="S14" i="6"/>
  <c r="S11" i="6"/>
  <c r="S10" i="6"/>
  <c r="S9" i="6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B64" i="5"/>
  <c r="R57" i="5"/>
  <c r="D51" i="5"/>
  <c r="O62" i="5"/>
  <c r="P62" i="5"/>
  <c r="Q62" i="5"/>
  <c r="R62" i="5"/>
  <c r="N55" i="5"/>
  <c r="O55" i="5"/>
  <c r="O57" i="5" s="1"/>
  <c r="P55" i="5"/>
  <c r="Q55" i="5"/>
  <c r="Q57" i="5" s="1"/>
  <c r="R55" i="5"/>
  <c r="O53" i="5"/>
  <c r="P53" i="5"/>
  <c r="Q53" i="5"/>
  <c r="R53" i="5"/>
  <c r="N51" i="5"/>
  <c r="O51" i="5"/>
  <c r="P51" i="5"/>
  <c r="Q51" i="5"/>
  <c r="R51" i="5"/>
  <c r="O49" i="5"/>
  <c r="P49" i="5"/>
  <c r="Q49" i="5"/>
  <c r="R49" i="5"/>
  <c r="S49" i="5" s="1"/>
  <c r="S10" i="5"/>
  <c r="S11" i="5"/>
  <c r="S14" i="5"/>
  <c r="S15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2" i="5"/>
  <c r="S43" i="5"/>
  <c r="S45" i="5"/>
  <c r="S47" i="5"/>
  <c r="S51" i="5"/>
  <c r="S9" i="5"/>
  <c r="O7" i="5"/>
  <c r="P7" i="5" s="1"/>
  <c r="Q7" i="5" s="1"/>
  <c r="R7" i="5" s="1"/>
  <c r="O51" i="2"/>
  <c r="P51" i="2"/>
  <c r="Q51" i="2"/>
  <c r="R51" i="2"/>
  <c r="N44" i="2"/>
  <c r="O44" i="2"/>
  <c r="P44" i="2"/>
  <c r="Q44" i="2"/>
  <c r="R44" i="2"/>
  <c r="S10" i="2"/>
  <c r="S11" i="2"/>
  <c r="S14" i="2"/>
  <c r="S15" i="2"/>
  <c r="S18" i="2"/>
  <c r="S19" i="2"/>
  <c r="S20" i="2"/>
  <c r="S21" i="2"/>
  <c r="S22" i="2"/>
  <c r="S23" i="2"/>
  <c r="S24" i="2"/>
  <c r="S25" i="2"/>
  <c r="S26" i="2"/>
  <c r="S27" i="2"/>
  <c r="S28" i="2"/>
  <c r="S31" i="2"/>
  <c r="S32" i="2"/>
  <c r="S34" i="2"/>
  <c r="S36" i="2"/>
  <c r="S38" i="2"/>
  <c r="N40" i="2"/>
  <c r="O40" i="2"/>
  <c r="O42" i="2" s="1"/>
  <c r="P40" i="2"/>
  <c r="P42" i="2" s="1"/>
  <c r="Q40" i="2"/>
  <c r="Q42" i="2" s="1"/>
  <c r="R40" i="2"/>
  <c r="R42" i="2" s="1"/>
  <c r="O38" i="2"/>
  <c r="P38" i="2"/>
  <c r="Q38" i="2"/>
  <c r="R38" i="2"/>
  <c r="S9" i="2"/>
  <c r="O7" i="2"/>
  <c r="P7" i="2" s="1"/>
  <c r="Q7" i="2" s="1"/>
  <c r="R7" i="2" s="1"/>
  <c r="N62" i="5"/>
  <c r="M62" i="5"/>
  <c r="L62" i="5"/>
  <c r="K62" i="5"/>
  <c r="J62" i="5"/>
  <c r="I62" i="5"/>
  <c r="H62" i="5"/>
  <c r="G62" i="5"/>
  <c r="F62" i="5"/>
  <c r="E62" i="5"/>
  <c r="D62" i="5"/>
  <c r="C62" i="5"/>
  <c r="C63" i="5" s="1"/>
  <c r="B62" i="5"/>
  <c r="B63" i="5" s="1"/>
  <c r="M55" i="5"/>
  <c r="L55" i="5"/>
  <c r="K55" i="5"/>
  <c r="J55" i="5"/>
  <c r="I55" i="5"/>
  <c r="H55" i="5"/>
  <c r="G55" i="5"/>
  <c r="F55" i="5"/>
  <c r="E55" i="5"/>
  <c r="D55" i="5"/>
  <c r="M51" i="5"/>
  <c r="L51" i="5"/>
  <c r="K51" i="5"/>
  <c r="J51" i="5"/>
  <c r="I51" i="5"/>
  <c r="H51" i="5"/>
  <c r="G51" i="5"/>
  <c r="F51" i="5"/>
  <c r="E51" i="5"/>
  <c r="N49" i="5"/>
  <c r="N53" i="5" s="1"/>
  <c r="N57" i="5" s="1"/>
  <c r="M49" i="5"/>
  <c r="L49" i="5"/>
  <c r="K49" i="5"/>
  <c r="J49" i="5"/>
  <c r="I49" i="5"/>
  <c r="H49" i="5"/>
  <c r="G49" i="5"/>
  <c r="F49" i="5"/>
  <c r="E49" i="5"/>
  <c r="D49" i="5"/>
  <c r="C49" i="5"/>
  <c r="C53" i="5" s="1"/>
  <c r="C57" i="5" s="1"/>
  <c r="B49" i="5"/>
  <c r="B53" i="5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C51" i="2"/>
  <c r="D51" i="2"/>
  <c r="E51" i="2"/>
  <c r="F51" i="2"/>
  <c r="G51" i="2"/>
  <c r="H51" i="2"/>
  <c r="I51" i="2"/>
  <c r="J51" i="2"/>
  <c r="K51" i="2"/>
  <c r="L51" i="2"/>
  <c r="M51" i="2"/>
  <c r="N51" i="2"/>
  <c r="B51" i="2"/>
  <c r="D40" i="2"/>
  <c r="D44" i="2"/>
  <c r="E44" i="2"/>
  <c r="F44" i="2"/>
  <c r="G44" i="2"/>
  <c r="H44" i="2"/>
  <c r="I44" i="2"/>
  <c r="J44" i="2"/>
  <c r="K44" i="2"/>
  <c r="L44" i="2"/>
  <c r="M44" i="2"/>
  <c r="M42" i="2"/>
  <c r="C38" i="2"/>
  <c r="C42" i="2" s="1"/>
  <c r="C46" i="2" s="1"/>
  <c r="D38" i="2"/>
  <c r="E38" i="2"/>
  <c r="F38" i="2"/>
  <c r="G38" i="2"/>
  <c r="H38" i="2"/>
  <c r="I38" i="2"/>
  <c r="J38" i="2"/>
  <c r="K38" i="2"/>
  <c r="L38" i="2"/>
  <c r="M38" i="2"/>
  <c r="N38" i="2"/>
  <c r="N42" i="2" s="1"/>
  <c r="B38" i="2"/>
  <c r="B42" i="2"/>
  <c r="B46" i="2" s="1"/>
  <c r="E40" i="2"/>
  <c r="F40" i="2"/>
  <c r="F42" i="2" s="1"/>
  <c r="G40" i="2"/>
  <c r="H40" i="2"/>
  <c r="I40" i="2"/>
  <c r="I42" i="2" s="1"/>
  <c r="J40" i="2"/>
  <c r="J42" i="2" s="1"/>
  <c r="K40" i="2"/>
  <c r="K42" i="2" s="1"/>
  <c r="L40" i="2"/>
  <c r="L42" i="2" s="1"/>
  <c r="M40" i="2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D42" i="2" l="1"/>
  <c r="D46" i="2" s="1"/>
  <c r="R46" i="2"/>
  <c r="O46" i="2"/>
  <c r="O52" i="2" s="1"/>
  <c r="Q46" i="2"/>
  <c r="Q52" i="2" s="1"/>
  <c r="S40" i="2"/>
  <c r="P46" i="2"/>
  <c r="P52" i="2" s="1"/>
  <c r="S44" i="2"/>
  <c r="M57" i="7"/>
  <c r="M63" i="7" s="1"/>
  <c r="C63" i="7"/>
  <c r="S49" i="7"/>
  <c r="H57" i="7"/>
  <c r="H63" i="7" s="1"/>
  <c r="E57" i="7"/>
  <c r="E63" i="7" s="1"/>
  <c r="F57" i="7"/>
  <c r="F63" i="7" s="1"/>
  <c r="G57" i="7"/>
  <c r="G63" i="7" s="1"/>
  <c r="I57" i="7"/>
  <c r="I63" i="7" s="1"/>
  <c r="Q57" i="7"/>
  <c r="Q63" i="7" s="1"/>
  <c r="D57" i="7"/>
  <c r="D63" i="7" s="1"/>
  <c r="N57" i="7"/>
  <c r="N63" i="7" s="1"/>
  <c r="O57" i="7"/>
  <c r="O63" i="7" s="1"/>
  <c r="P57" i="7"/>
  <c r="P63" i="7" s="1"/>
  <c r="R57" i="7"/>
  <c r="R63" i="7" s="1"/>
  <c r="B53" i="7"/>
  <c r="L57" i="7"/>
  <c r="L63" i="7" s="1"/>
  <c r="M52" i="6"/>
  <c r="L52" i="6"/>
  <c r="C52" i="6"/>
  <c r="E46" i="6"/>
  <c r="E52" i="6" s="1"/>
  <c r="H46" i="6"/>
  <c r="H52" i="6" s="1"/>
  <c r="P46" i="6"/>
  <c r="P52" i="6" s="1"/>
  <c r="D46" i="6"/>
  <c r="D52" i="6" s="1"/>
  <c r="F46" i="6"/>
  <c r="F52" i="6" s="1"/>
  <c r="G46" i="6"/>
  <c r="G52" i="6" s="1"/>
  <c r="I46" i="6"/>
  <c r="I52" i="6" s="1"/>
  <c r="N46" i="6"/>
  <c r="N52" i="6" s="1"/>
  <c r="Q46" i="6"/>
  <c r="Q52" i="6" s="1"/>
  <c r="B46" i="6"/>
  <c r="S42" i="6"/>
  <c r="R46" i="6"/>
  <c r="R52" i="6" s="1"/>
  <c r="O46" i="6"/>
  <c r="O52" i="6" s="1"/>
  <c r="S38" i="6"/>
  <c r="S44" i="6"/>
  <c r="S55" i="5"/>
  <c r="N63" i="5"/>
  <c r="P57" i="5"/>
  <c r="R63" i="5"/>
  <c r="Q63" i="5"/>
  <c r="P63" i="5"/>
  <c r="O63" i="5"/>
  <c r="S53" i="5"/>
  <c r="R52" i="2"/>
  <c r="E42" i="2"/>
  <c r="L46" i="2"/>
  <c r="L52" i="2" s="1"/>
  <c r="K46" i="2"/>
  <c r="K52" i="2" s="1"/>
  <c r="I46" i="2"/>
  <c r="I52" i="2" s="1"/>
  <c r="J46" i="2"/>
  <c r="J52" i="2" s="1"/>
  <c r="H42" i="2"/>
  <c r="H46" i="2" s="1"/>
  <c r="H52" i="2" s="1"/>
  <c r="G42" i="2"/>
  <c r="B52" i="2"/>
  <c r="B47" i="2"/>
  <c r="C47" i="2" s="1"/>
  <c r="C52" i="2"/>
  <c r="F46" i="2"/>
  <c r="F52" i="2" s="1"/>
  <c r="N46" i="2"/>
  <c r="M46" i="2"/>
  <c r="M52" i="2" s="1"/>
  <c r="D53" i="5"/>
  <c r="D57" i="5" s="1"/>
  <c r="D63" i="5" s="1"/>
  <c r="M53" i="5"/>
  <c r="M57" i="5" s="1"/>
  <c r="M63" i="5" s="1"/>
  <c r="H53" i="5"/>
  <c r="H57" i="5" s="1"/>
  <c r="H63" i="5" s="1"/>
  <c r="E53" i="5"/>
  <c r="E57" i="5" s="1"/>
  <c r="E63" i="5" s="1"/>
  <c r="F53" i="5"/>
  <c r="F57" i="5" s="1"/>
  <c r="F63" i="5" s="1"/>
  <c r="L53" i="5"/>
  <c r="L57" i="5" s="1"/>
  <c r="L63" i="5" s="1"/>
  <c r="G53" i="5"/>
  <c r="G57" i="5" s="1"/>
  <c r="G63" i="5" s="1"/>
  <c r="I53" i="5"/>
  <c r="I57" i="5" s="1"/>
  <c r="I63" i="5" s="1"/>
  <c r="J53" i="5"/>
  <c r="J57" i="5" s="1"/>
  <c r="J63" i="5" s="1"/>
  <c r="K53" i="5"/>
  <c r="K57" i="5" s="1"/>
  <c r="K63" i="5" s="1"/>
  <c r="B57" i="5"/>
  <c r="E46" i="2" l="1"/>
  <c r="E52" i="2" s="1"/>
  <c r="S42" i="2"/>
  <c r="B57" i="7"/>
  <c r="S53" i="7"/>
  <c r="B53" i="6"/>
  <c r="B47" i="6"/>
  <c r="C47" i="6" s="1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6" i="6"/>
  <c r="B48" i="6" s="1"/>
  <c r="B52" i="6"/>
  <c r="S52" i="6" s="1"/>
  <c r="S57" i="5"/>
  <c r="S63" i="5"/>
  <c r="N52" i="2"/>
  <c r="D47" i="2"/>
  <c r="G46" i="2"/>
  <c r="G52" i="2" s="1"/>
  <c r="D52" i="2"/>
  <c r="B58" i="5"/>
  <c r="C58" i="5" s="1"/>
  <c r="D58" i="5" s="1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B59" i="5"/>
  <c r="E47" i="2" l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6" i="2"/>
  <c r="B48" i="2" s="1"/>
  <c r="B53" i="2"/>
  <c r="B64" i="7"/>
  <c r="B58" i="7"/>
  <c r="C58" i="7" s="1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B63" i="7"/>
  <c r="S63" i="7" s="1"/>
  <c r="S57" i="7"/>
  <c r="B59" i="7" s="1"/>
  <c r="S52" i="2"/>
</calcChain>
</file>

<file path=xl/sharedStrings.xml><?xml version="1.0" encoding="utf-8"?>
<sst xmlns="http://schemas.openxmlformats.org/spreadsheetml/2006/main" count="190" uniqueCount="59">
  <si>
    <t>ROI</t>
  </si>
  <si>
    <t>NPV</t>
  </si>
  <si>
    <t>IRR</t>
  </si>
  <si>
    <t xml:space="preserve">Avg Income per skier-day </t>
  </si>
  <si>
    <t>Marketing Costs</t>
  </si>
  <si>
    <t>Sales per year</t>
  </si>
  <si>
    <t>Operating fixed Cost per year</t>
  </si>
  <si>
    <t>Preparation of Materials</t>
  </si>
  <si>
    <t>Planning Parameters</t>
  </si>
  <si>
    <t>Establishing Agreements with various agents around the UK</t>
  </si>
  <si>
    <t>Marketing Campaign Launch</t>
  </si>
  <si>
    <t>Company Soliciting</t>
  </si>
  <si>
    <t>Purchase of Land</t>
  </si>
  <si>
    <t>Total</t>
  </si>
  <si>
    <t>Planning documentation &amp; Agreement</t>
  </si>
  <si>
    <t>Architectural Design &amp; Construction</t>
  </si>
  <si>
    <t xml:space="preserve">Architectural Designing </t>
  </si>
  <si>
    <t>Construction of Access Road A (MacAllan)</t>
  </si>
  <si>
    <t>Construction of Skilift 1 (Chairlift c)</t>
  </si>
  <si>
    <t>Construction of Skilift 2 (Chairlift d)</t>
  </si>
  <si>
    <t>Construction of Skilift 3 (Chairlift b)</t>
  </si>
  <si>
    <t>Construction of Office/Shop Foundations</t>
  </si>
  <si>
    <t>Construction of Office/Shop Structures</t>
  </si>
  <si>
    <t>Construction of Office/Shop Fittings</t>
  </si>
  <si>
    <t>Construction of Airthrey Restaurant Foundations</t>
  </si>
  <si>
    <t>Construction of Airthrey Restaurant Structures</t>
  </si>
  <si>
    <t>Construction of Airthrey Restaurant Fittings</t>
  </si>
  <si>
    <t>Inspections</t>
  </si>
  <si>
    <t>Health &amp; Safety Inspections</t>
  </si>
  <si>
    <t>Lift Inspections</t>
  </si>
  <si>
    <t>Trainings</t>
  </si>
  <si>
    <t>Overheads (Project Management &amp; Communication)</t>
  </si>
  <si>
    <t>Operating Costs</t>
  </si>
  <si>
    <t>Total Costs</t>
  </si>
  <si>
    <t>Total Investment</t>
  </si>
  <si>
    <t>Income</t>
  </si>
  <si>
    <t>Profit</t>
  </si>
  <si>
    <t>Cumulative Profit</t>
  </si>
  <si>
    <t>Discount Rate</t>
  </si>
  <si>
    <t>Year</t>
  </si>
  <si>
    <t>PV Factor</t>
  </si>
  <si>
    <t>Construction of Access Road B (MacAllan)</t>
  </si>
  <si>
    <t>Construction of Skilift 4 (Chairlift b)</t>
  </si>
  <si>
    <t>Construction of Skilift 5 (Chairlift h)</t>
  </si>
  <si>
    <t>Construction of Skilift 6 (Chairlift b)</t>
  </si>
  <si>
    <t>Construction of Skilift 7 (Chairlift c)</t>
  </si>
  <si>
    <t>Construction of Lossburn Restaurant Foundations</t>
  </si>
  <si>
    <t>Construction of Lossburn Restaurant Structures</t>
  </si>
  <si>
    <t>Construction of Lossburn Restaurant Fittings</t>
  </si>
  <si>
    <t>Construction of Balquharn Restaurant Foundations</t>
  </si>
  <si>
    <t>Construction of Balquharn Restaurant Structures</t>
  </si>
  <si>
    <t>Construction of Balquharn Restaurant Fittings</t>
  </si>
  <si>
    <t xml:space="preserve">Operating Fixed Costs </t>
  </si>
  <si>
    <t>Construction of Access Road A (uCan)</t>
  </si>
  <si>
    <t>Construction of Access Road B (uCan)</t>
  </si>
  <si>
    <t xml:space="preserve">FINANCIAL ANALYSIS OF OSC PROJECT - OPTION 1 - MACALLAN </t>
  </si>
  <si>
    <t>FINANCIAL ANALYSIS OF OSC PROJECT - OPTION 2 - MACALLAN</t>
  </si>
  <si>
    <t xml:space="preserve">FINANCIAL ANALYSIS OF OSC PROJECT - OPTION 1 - UCAN </t>
  </si>
  <si>
    <t xml:space="preserve">FINANCIAL ANALYSIS OF OSC PROJECT - OPTION 2 - UCAN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</si>
</sst>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0" xfId="0" applyNumberFormat="1" applyFont="1"/>
    <xf numFmtId="0" fontId="2" fillId="0" borderId="0" xfId="0" applyFont="1"/>
    <xf numFmtId="1" fontId="2" fillId="2" borderId="0" xfId="0" applyNumberFormat="1" applyFont="1" applyFill="1"/>
    <xf numFmtId="0" fontId="1" fillId="0" borderId="0" xfId="0" applyFont="1"/>
    <xf numFmtId="1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9" fontId="2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latin typeface="Arial" panose="020B0604020202020204" pitchFamily="34" charset="0"/>
                <a:cs typeface="Arial" panose="020B0604020202020204" pitchFamily="34" charset="0"/>
              </a:rPr>
              <a:t>Profit by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'MacAllan Option 1'!$B$46</c:f>
              <c:numCache>
                <c:formatCode>General</c:formatCode>
                <c:ptCount val="1"/>
                <c:pt idx="0">
                  <c:v>-6350000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5FC-9306-D0CC9531944D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'MacAllan Option 1'!$C$46</c:f>
              <c:numCache>
                <c:formatCode>General</c:formatCode>
                <c:ptCount val="1"/>
                <c:pt idx="0">
                  <c:v>-3992003.2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2-45FC-9306-D0CC9531944D}"/>
            </c:ext>
          </c:extLst>
        </c:ser>
        <c:ser>
          <c:idx val="2"/>
          <c:order val="2"/>
          <c:tx>
            <c:v>2024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'MacAllan Option 1'!$D$46</c:f>
              <c:numCache>
                <c:formatCode>General</c:formatCode>
                <c:ptCount val="1"/>
                <c:pt idx="0">
                  <c:v>1330000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2-45FC-9306-D0CC9531944D}"/>
            </c:ext>
          </c:extLst>
        </c:ser>
        <c:ser>
          <c:idx val="3"/>
          <c:order val="3"/>
          <c:tx>
            <c:v>2025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'MacAllan Option 1'!$E$46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2-45FC-9306-D0CC9531944D}"/>
            </c:ext>
          </c:extLst>
        </c:ser>
        <c:ser>
          <c:idx val="4"/>
          <c:order val="4"/>
          <c:tx>
            <c:v>2026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'MacAllan Option 1'!$F$46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32-45FC-9306-D0CC9531944D}"/>
            </c:ext>
          </c:extLst>
        </c:ser>
        <c:ser>
          <c:idx val="5"/>
          <c:order val="5"/>
          <c:tx>
            <c:v>2027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'MacAllan Option 1'!$G$46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32-45FC-9306-D0CC9531944D}"/>
            </c:ext>
          </c:extLst>
        </c:ser>
        <c:ser>
          <c:idx val="6"/>
          <c:order val="6"/>
          <c:tx>
            <c:v>2028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1'!$H$46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32-45FC-9306-D0CC9531944D}"/>
            </c:ext>
          </c:extLst>
        </c:ser>
        <c:ser>
          <c:idx val="7"/>
          <c:order val="7"/>
          <c:tx>
            <c:v>2029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1'!$I$46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32-45FC-9306-D0CC9531944D}"/>
            </c:ext>
          </c:extLst>
        </c:ser>
        <c:ser>
          <c:idx val="8"/>
          <c:order val="8"/>
          <c:tx>
            <c:v>2030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1'!$J$46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32-45FC-9306-D0CC9531944D}"/>
            </c:ext>
          </c:extLst>
        </c:ser>
        <c:ser>
          <c:idx val="9"/>
          <c:order val="9"/>
          <c:tx>
            <c:v>2031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1'!$K$46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32-45FC-9306-D0CC9531944D}"/>
            </c:ext>
          </c:extLst>
        </c:ser>
        <c:ser>
          <c:idx val="10"/>
          <c:order val="10"/>
          <c:tx>
            <c:v>2032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1'!$L$46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32-45FC-9306-D0CC9531944D}"/>
            </c:ext>
          </c:extLst>
        </c:ser>
        <c:ser>
          <c:idx val="11"/>
          <c:order val="11"/>
          <c:tx>
            <c:v>2033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1'!$M$46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32-45FC-9306-D0CC9531944D}"/>
            </c:ext>
          </c:extLst>
        </c:ser>
        <c:ser>
          <c:idx val="12"/>
          <c:order val="12"/>
          <c:tx>
            <c:v>2034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1'!$N$46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2-45FC-9306-D0CC9531944D}"/>
            </c:ext>
          </c:extLst>
        </c:ser>
        <c:ser>
          <c:idx val="13"/>
          <c:order val="13"/>
          <c:tx>
            <c:v>2035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1'!$O$46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D-47DA-A41A-318EB7405A37}"/>
            </c:ext>
          </c:extLst>
        </c:ser>
        <c:ser>
          <c:idx val="14"/>
          <c:order val="14"/>
          <c:tx>
            <c:v>2036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1'!$P$46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D-47DA-A41A-318EB7405A37}"/>
            </c:ext>
          </c:extLst>
        </c:ser>
        <c:ser>
          <c:idx val="15"/>
          <c:order val="15"/>
          <c:tx>
            <c:v>2037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1'!$Q$46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D-47DA-A41A-318EB7405A37}"/>
            </c:ext>
          </c:extLst>
        </c:ser>
        <c:ser>
          <c:idx val="16"/>
          <c:order val="16"/>
          <c:tx>
            <c:v>2038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1'!$R$46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D-47DA-A41A-318EB7405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81968"/>
        <c:axId val="537284048"/>
      </c:barChart>
      <c:catAx>
        <c:axId val="5372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84048"/>
        <c:crosses val="autoZero"/>
        <c:auto val="1"/>
        <c:lblAlgn val="ctr"/>
        <c:lblOffset val="100"/>
        <c:noMultiLvlLbl val="0"/>
      </c:catAx>
      <c:valAx>
        <c:axId val="5372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Profit by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'MacAllan Option 1'!$B$47:$R$47</c:f>
              <c:numCache>
                <c:formatCode>General</c:formatCode>
                <c:ptCount val="17"/>
                <c:pt idx="0">
                  <c:v>-6350000</c:v>
                </c:pt>
                <c:pt idx="1">
                  <c:v>-10342003.199999999</c:v>
                </c:pt>
                <c:pt idx="2">
                  <c:v>-9012003.1999999993</c:v>
                </c:pt>
                <c:pt idx="3">
                  <c:v>-7512003.1999999993</c:v>
                </c:pt>
                <c:pt idx="4">
                  <c:v>-6012003.1999999993</c:v>
                </c:pt>
                <c:pt idx="5">
                  <c:v>-4512003.1999999993</c:v>
                </c:pt>
                <c:pt idx="6">
                  <c:v>-3012003.1999999993</c:v>
                </c:pt>
                <c:pt idx="7">
                  <c:v>-1512003.1999999993</c:v>
                </c:pt>
                <c:pt idx="8">
                  <c:v>-12003.199999999255</c:v>
                </c:pt>
                <c:pt idx="9">
                  <c:v>1487996.8000000007</c:v>
                </c:pt>
                <c:pt idx="10">
                  <c:v>2987996.8000000007</c:v>
                </c:pt>
                <c:pt idx="11">
                  <c:v>4487996.8000000007</c:v>
                </c:pt>
                <c:pt idx="12">
                  <c:v>5987996.8000000007</c:v>
                </c:pt>
                <c:pt idx="13">
                  <c:v>7487996.8000000007</c:v>
                </c:pt>
                <c:pt idx="14">
                  <c:v>8987996.8000000007</c:v>
                </c:pt>
                <c:pt idx="15">
                  <c:v>10487996.800000001</c:v>
                </c:pt>
                <c:pt idx="16">
                  <c:v>11987996.800000001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D-4072-87D0-EE1B8CBC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73888"/>
        <c:axId val="388676800"/>
      </c:scatterChart>
      <c:valAx>
        <c:axId val="3886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76800"/>
        <c:crosses val="autoZero"/>
        <c:crossBetween val="midCat"/>
      </c:valAx>
      <c:valAx>
        <c:axId val="388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Profit by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'MacAllan Option 1'!$B$46</c:f>
              <c:numCache>
                <c:formatCode>General</c:formatCode>
                <c:ptCount val="1"/>
                <c:pt idx="0">
                  <c:v>-6350000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7-41DF-9F07-C5BE47C008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'MacAllan Option 1'!$C$46</c:f>
              <c:numCache>
                <c:formatCode>General</c:formatCode>
                <c:ptCount val="1"/>
                <c:pt idx="0">
                  <c:v>-3992003.2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7-41DF-9F07-C5BE47C008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'MacAllan Option 1'!$D$46</c:f>
              <c:numCache>
                <c:formatCode>General</c:formatCode>
                <c:ptCount val="1"/>
                <c:pt idx="0">
                  <c:v>1330000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7-41DF-9F07-C5BE47C008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'MacAllan Option 1'!$E$46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7-41DF-9F07-C5BE47C0085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'MacAllan Option 1'!$F$46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7-41DF-9F07-C5BE47C0085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'MacAllan Option 1'!$G$46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7-41DF-9F07-C5BE47C0085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1'!$H$46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67-41DF-9F07-C5BE47C0085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1'!$I$46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7-41DF-9F07-C5BE47C0085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1'!$J$46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67-41DF-9F07-C5BE47C0085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1'!$K$46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67-41DF-9F07-C5BE47C0085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1'!$L$46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67-41DF-9F07-C5BE47C0085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1'!$M$46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67-41DF-9F07-C5BE47C0085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1'!$N$46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67-41DF-9F07-C5BE47C0085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1'!$O$46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67-41DF-9F07-C5BE47C0085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1'!$P$46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67-41DF-9F07-C5BE47C0085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1'!$Q$46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67-41DF-9F07-C5BE47C0085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'MacAllan Option 1'!$R$46</c:f>
              <c:numCache>
                <c:formatCode>General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67-41DF-9F07-C5BE47C0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81968"/>
        <c:axId val="537284048"/>
      </c:barChart>
      <c:catAx>
        <c:axId val="5372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84048"/>
        <c:crosses val="autoZero"/>
        <c:auto val="1"/>
        <c:lblAlgn val="ctr"/>
        <c:lblOffset val="100"/>
        <c:noMultiLvlLbl val="0"/>
      </c:catAx>
      <c:valAx>
        <c:axId val="5372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Profit by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'MacAllan Option 1'!$B$47:$R$47</c:f>
              <c:numCache>
                <c:formatCode>General</c:formatCode>
                <c:ptCount val="17"/>
                <c:pt idx="0">
                  <c:v>-6350000</c:v>
                </c:pt>
                <c:pt idx="1">
                  <c:v>-10342003.199999999</c:v>
                </c:pt>
                <c:pt idx="2">
                  <c:v>-9012003.1999999993</c:v>
                </c:pt>
                <c:pt idx="3">
                  <c:v>-7512003.1999999993</c:v>
                </c:pt>
                <c:pt idx="4">
                  <c:v>-6012003.1999999993</c:v>
                </c:pt>
                <c:pt idx="5">
                  <c:v>-4512003.1999999993</c:v>
                </c:pt>
                <c:pt idx="6">
                  <c:v>-3012003.1999999993</c:v>
                </c:pt>
                <c:pt idx="7">
                  <c:v>-1512003.1999999993</c:v>
                </c:pt>
                <c:pt idx="8">
                  <c:v>-12003.199999999255</c:v>
                </c:pt>
                <c:pt idx="9">
                  <c:v>1487996.8000000007</c:v>
                </c:pt>
                <c:pt idx="10">
                  <c:v>2987996.8000000007</c:v>
                </c:pt>
                <c:pt idx="11">
                  <c:v>4487996.8000000007</c:v>
                </c:pt>
                <c:pt idx="12">
                  <c:v>5987996.8000000007</c:v>
                </c:pt>
                <c:pt idx="13">
                  <c:v>7487996.8000000007</c:v>
                </c:pt>
                <c:pt idx="14">
                  <c:v>8987996.8000000007</c:v>
                </c:pt>
                <c:pt idx="15">
                  <c:v>10487996.800000001</c:v>
                </c:pt>
                <c:pt idx="16">
                  <c:v>11987996.800000001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A-4CA2-90A0-EA5B6905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18256"/>
        <c:axId val="472228656"/>
      </c:scatterChart>
      <c:valAx>
        <c:axId val="4722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8656"/>
        <c:crosses val="autoZero"/>
        <c:crossBetween val="midCat"/>
      </c:valAx>
      <c:valAx>
        <c:axId val="4722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Profit by Years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'MacAllan Option 2'!$B$57:$R$57</c:f>
              <c:numCache>
                <c:formatCode>General</c:formatCode>
                <c:ptCount val="17"/>
                <c:pt idx="0">
                  <c:v>-12700000</c:v>
                </c:pt>
                <c:pt idx="1">
                  <c:v>-8890995.1999999993</c:v>
                </c:pt>
                <c:pt idx="2">
                  <c:v>1969993.6</c:v>
                </c:pt>
                <c:pt idx="3">
                  <c:v>3200000</c:v>
                </c:pt>
                <c:pt idx="4">
                  <c:v>3200000</c:v>
                </c:pt>
                <c:pt idx="5">
                  <c:v>3200000</c:v>
                </c:pt>
                <c:pt idx="6">
                  <c:v>3200000</c:v>
                </c:pt>
                <c:pt idx="7">
                  <c:v>3200000</c:v>
                </c:pt>
                <c:pt idx="8">
                  <c:v>3200000</c:v>
                </c:pt>
                <c:pt idx="9">
                  <c:v>3200000</c:v>
                </c:pt>
                <c:pt idx="10">
                  <c:v>3200000</c:v>
                </c:pt>
                <c:pt idx="11">
                  <c:v>3200000</c:v>
                </c:pt>
                <c:pt idx="12">
                  <c:v>3200000</c:v>
                </c:pt>
                <c:pt idx="13">
                  <c:v>3200000</c:v>
                </c:pt>
                <c:pt idx="14">
                  <c:v>3200000</c:v>
                </c:pt>
                <c:pt idx="15">
                  <c:v>3200000</c:v>
                </c:pt>
                <c:pt idx="16">
                  <c:v>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B-4291-AE43-A7409F1A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83202368"/>
        <c:axId val="283197792"/>
      </c:barChart>
      <c:catAx>
        <c:axId val="2832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97792"/>
        <c:crosses val="autoZero"/>
        <c:auto val="1"/>
        <c:lblAlgn val="ctr"/>
        <c:lblOffset val="100"/>
        <c:noMultiLvlLbl val="0"/>
      </c:catAx>
      <c:valAx>
        <c:axId val="2831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Profit by Years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'MacAllan Option 2'!$B$58:$R$58</c:f>
              <c:numCache>
                <c:formatCode>General</c:formatCode>
                <c:ptCount val="17"/>
                <c:pt idx="0">
                  <c:v>-12700000</c:v>
                </c:pt>
                <c:pt idx="1">
                  <c:v>-21590995.199999999</c:v>
                </c:pt>
                <c:pt idx="2">
                  <c:v>-19621001.599999998</c:v>
                </c:pt>
                <c:pt idx="3">
                  <c:v>-16421001.599999998</c:v>
                </c:pt>
                <c:pt idx="4">
                  <c:v>-13221001.599999998</c:v>
                </c:pt>
                <c:pt idx="5">
                  <c:v>-10021001.599999998</c:v>
                </c:pt>
                <c:pt idx="6">
                  <c:v>-6821001.5999999978</c:v>
                </c:pt>
                <c:pt idx="7">
                  <c:v>-3621001.5999999978</c:v>
                </c:pt>
                <c:pt idx="8">
                  <c:v>-421001.59999999776</c:v>
                </c:pt>
                <c:pt idx="9">
                  <c:v>2778998.4000000022</c:v>
                </c:pt>
                <c:pt idx="10">
                  <c:v>5978998.4000000022</c:v>
                </c:pt>
                <c:pt idx="11">
                  <c:v>9178998.4000000022</c:v>
                </c:pt>
                <c:pt idx="12">
                  <c:v>12378998.400000002</c:v>
                </c:pt>
                <c:pt idx="13">
                  <c:v>15578998.400000002</c:v>
                </c:pt>
                <c:pt idx="14">
                  <c:v>18778998.400000002</c:v>
                </c:pt>
                <c:pt idx="15">
                  <c:v>21978998.400000002</c:v>
                </c:pt>
                <c:pt idx="16">
                  <c:v>25178998.400000002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6-487A-9537-D0F168E3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08192"/>
        <c:axId val="283196544"/>
      </c:scatterChart>
      <c:valAx>
        <c:axId val="2832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96544"/>
        <c:crosses val="autoZero"/>
        <c:crossBetween val="midCat"/>
      </c:valAx>
      <c:valAx>
        <c:axId val="283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'MacAllan Option 2'!$B$57:$R$57</c:f>
              <c:numCache>
                <c:formatCode>General</c:formatCode>
                <c:ptCount val="17"/>
                <c:pt idx="0">
                  <c:v>-12700000</c:v>
                </c:pt>
                <c:pt idx="1">
                  <c:v>-8890995.1999999993</c:v>
                </c:pt>
                <c:pt idx="2">
                  <c:v>1969993.6</c:v>
                </c:pt>
                <c:pt idx="3">
                  <c:v>3200000</c:v>
                </c:pt>
                <c:pt idx="4">
                  <c:v>3200000</c:v>
                </c:pt>
                <c:pt idx="5">
                  <c:v>3200000</c:v>
                </c:pt>
                <c:pt idx="6">
                  <c:v>3200000</c:v>
                </c:pt>
                <c:pt idx="7">
                  <c:v>3200000</c:v>
                </c:pt>
                <c:pt idx="8">
                  <c:v>3200000</c:v>
                </c:pt>
                <c:pt idx="9">
                  <c:v>3200000</c:v>
                </c:pt>
                <c:pt idx="10">
                  <c:v>3200000</c:v>
                </c:pt>
                <c:pt idx="11">
                  <c:v>3200000</c:v>
                </c:pt>
                <c:pt idx="12">
                  <c:v>3200000</c:v>
                </c:pt>
                <c:pt idx="13">
                  <c:v>3200000</c:v>
                </c:pt>
                <c:pt idx="14">
                  <c:v>3200000</c:v>
                </c:pt>
                <c:pt idx="15">
                  <c:v>3200000</c:v>
                </c:pt>
                <c:pt idx="16">
                  <c:v>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9-4A40-8D92-78431371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83202368"/>
        <c:axId val="283197792"/>
      </c:barChart>
      <c:catAx>
        <c:axId val="2832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97792"/>
        <c:crosses val="autoZero"/>
        <c:auto val="1"/>
        <c:lblAlgn val="ctr"/>
        <c:lblOffset val="100"/>
        <c:noMultiLvlLbl val="0"/>
      </c:catAx>
      <c:valAx>
        <c:axId val="2831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Profit by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'MacAllan Option 2'!$B$58:$R$58</c:f>
              <c:numCache>
                <c:formatCode>General</c:formatCode>
                <c:ptCount val="17"/>
                <c:pt idx="0">
                  <c:v>-12700000</c:v>
                </c:pt>
                <c:pt idx="1">
                  <c:v>-21590995.199999999</c:v>
                </c:pt>
                <c:pt idx="2">
                  <c:v>-19621001.599999998</c:v>
                </c:pt>
                <c:pt idx="3">
                  <c:v>-16421001.599999998</c:v>
                </c:pt>
                <c:pt idx="4">
                  <c:v>-13221001.599999998</c:v>
                </c:pt>
                <c:pt idx="5">
                  <c:v>-10021001.599999998</c:v>
                </c:pt>
                <c:pt idx="6">
                  <c:v>-6821001.5999999978</c:v>
                </c:pt>
                <c:pt idx="7">
                  <c:v>-3621001.5999999978</c:v>
                </c:pt>
                <c:pt idx="8">
                  <c:v>-421001.59999999776</c:v>
                </c:pt>
                <c:pt idx="9">
                  <c:v>2778998.4000000022</c:v>
                </c:pt>
                <c:pt idx="10">
                  <c:v>5978998.4000000022</c:v>
                </c:pt>
                <c:pt idx="11">
                  <c:v>9178998.4000000022</c:v>
                </c:pt>
                <c:pt idx="12">
                  <c:v>12378998.400000002</c:v>
                </c:pt>
                <c:pt idx="13">
                  <c:v>15578998.400000002</c:v>
                </c:pt>
                <c:pt idx="14">
                  <c:v>18778998.400000002</c:v>
                </c:pt>
                <c:pt idx="15">
                  <c:v>21978998.400000002</c:v>
                </c:pt>
                <c:pt idx="16">
                  <c:v>25178998.400000002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1-44A4-B697-AC41842E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08192"/>
        <c:axId val="283196544"/>
      </c:scatterChart>
      <c:valAx>
        <c:axId val="2832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96544"/>
        <c:crosses val="autoZero"/>
        <c:crossBetween val="midCat"/>
      </c:valAx>
      <c:valAx>
        <c:axId val="283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967740</xdr:colOff>
      <xdr:row>53</xdr:row>
      <xdr:rowOff>53340</xdr:rowOff>
    </xdr:from>
    <xdr:to>
      <xdr:col>4</xdr:col>
      <xdr:colOff>403860</xdr:colOff>
      <xdr:row>68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A168C-6DC1-4A75-BEF3-01798AC82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53</xdr:row>
      <xdr:rowOff>160020</xdr:rowOff>
    </xdr:from>
    <xdr:to>
      <xdr:col>13</xdr:col>
      <xdr:colOff>83820</xdr:colOff>
      <xdr:row>68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89944-31E7-434E-9B28-BD7C3481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967740</xdr:colOff>
      <xdr:row>53</xdr:row>
      <xdr:rowOff>53340</xdr:rowOff>
    </xdr:from>
    <xdr:to>
      <xdr:col>4</xdr:col>
      <xdr:colOff>403860</xdr:colOff>
      <xdr:row>68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998A6-EA86-42DC-95BD-8CD2B0CB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53</xdr:row>
      <xdr:rowOff>160020</xdr:rowOff>
    </xdr:from>
    <xdr:to>
      <xdr:col>13</xdr:col>
      <xdr:colOff>83820</xdr:colOff>
      <xdr:row>68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601A6-D720-488B-B63D-938E7F0CD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1051560</xdr:colOff>
      <xdr:row>66</xdr:row>
      <xdr:rowOff>53340</xdr:rowOff>
    </xdr:from>
    <xdr:to>
      <xdr:col>4</xdr:col>
      <xdr:colOff>487680</xdr:colOff>
      <xdr:row>81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A0D2-F30C-406A-946B-833CB81DD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66</xdr:row>
      <xdr:rowOff>7620</xdr:rowOff>
    </xdr:from>
    <xdr:to>
      <xdr:col>13</xdr:col>
      <xdr:colOff>114300</xdr:colOff>
      <xdr:row>81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71B8C-580E-47A0-9B66-9B8E75AA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1051560</xdr:colOff>
      <xdr:row>66</xdr:row>
      <xdr:rowOff>53340</xdr:rowOff>
    </xdr:from>
    <xdr:to>
      <xdr:col>4</xdr:col>
      <xdr:colOff>487680</xdr:colOff>
      <xdr:row>81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60209-A94E-483B-8385-FC4B8546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66</xdr:row>
      <xdr:rowOff>7620</xdr:rowOff>
    </xdr:from>
    <xdr:to>
      <xdr:col>13</xdr:col>
      <xdr:colOff>114300</xdr:colOff>
      <xdr:row>81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32C59-A863-47B7-8EAE-46AC7E0B6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4C9B-A911-49FC-9A14-21B782A905AA}">
  <sheetPr>
    <pageSetUpPr fitToPage="1"/>
  </sheetPr>
  <dimension ref="A1:V53"/>
  <sheetViews>
    <sheetView zoomScale="70" zoomScaleNormal="70" workbookViewId="0">
      <selection sqref="A1:B1"/>
    </sheetView>
  </sheetViews>
  <sheetFormatPr defaultRowHeight="13.2" x14ac:dyDescent="0.25"/>
  <cols>
    <col min="1" max="1" width="44.5546875" style="4" customWidth="1"/>
    <col min="2" max="2" width="13.33203125" style="4" bestFit="1" customWidth="1"/>
    <col min="3" max="3" width="13.88671875" style="4" bestFit="1" customWidth="1"/>
    <col min="4" max="9" width="13.33203125" style="4" bestFit="1" customWidth="1"/>
    <col min="10" max="10" width="8.88671875" style="4"/>
    <col min="11" max="19" width="13.33203125" style="4" bestFit="1" customWidth="1"/>
    <col min="20" max="20" width="11" style="4" bestFit="1" customWidth="1"/>
    <col min="21" max="16384" width="8.88671875" style="4"/>
  </cols>
  <sheetData>
    <row r="1" spans="1:22" x14ac:dyDescent="0.25">
      <c r="A1" s="10" t="s">
        <v>55</v>
      </c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x14ac:dyDescent="0.25">
      <c r="A2" s="2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A3" s="4" t="s">
        <v>5</v>
      </c>
      <c r="B3" s="3">
        <v>40000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2" x14ac:dyDescent="0.25">
      <c r="A4" s="4" t="s">
        <v>3</v>
      </c>
      <c r="B4" s="3">
        <v>60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2" x14ac:dyDescent="0.25">
      <c r="A5" s="4" t="s">
        <v>6</v>
      </c>
      <c r="B5" s="3">
        <v>900000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 spans="1:22" x14ac:dyDescent="0.25">
      <c r="A7" s="2"/>
      <c r="B7" s="5">
        <v>2022</v>
      </c>
      <c r="C7" s="5">
        <f t="shared" ref="C7:N7" si="0">1+B7</f>
        <v>2023</v>
      </c>
      <c r="D7" s="5">
        <f t="shared" si="0"/>
        <v>2024</v>
      </c>
      <c r="E7" s="5">
        <f t="shared" si="0"/>
        <v>2025</v>
      </c>
      <c r="F7" s="5">
        <f t="shared" si="0"/>
        <v>2026</v>
      </c>
      <c r="G7" s="5">
        <f t="shared" si="0"/>
        <v>2027</v>
      </c>
      <c r="H7" s="5">
        <f t="shared" si="0"/>
        <v>2028</v>
      </c>
      <c r="I7" s="5">
        <f t="shared" si="0"/>
        <v>2029</v>
      </c>
      <c r="J7" s="5">
        <f t="shared" si="0"/>
        <v>2030</v>
      </c>
      <c r="K7" s="5">
        <f t="shared" si="0"/>
        <v>2031</v>
      </c>
      <c r="L7" s="5">
        <f t="shared" si="0"/>
        <v>2032</v>
      </c>
      <c r="M7" s="5">
        <f t="shared" si="0"/>
        <v>2033</v>
      </c>
      <c r="N7" s="5">
        <f t="shared" si="0"/>
        <v>2034</v>
      </c>
      <c r="O7" s="5">
        <f t="shared" ref="O7" si="1">1+N7</f>
        <v>2035</v>
      </c>
      <c r="P7" s="5">
        <f t="shared" ref="P7" si="2">1+O7</f>
        <v>2036</v>
      </c>
      <c r="Q7" s="5">
        <f t="shared" ref="Q7" si="3">1+P7</f>
        <v>2037</v>
      </c>
      <c r="R7" s="5">
        <f t="shared" ref="R7" si="4">1+Q7</f>
        <v>2038</v>
      </c>
      <c r="S7" s="2" t="s">
        <v>13</v>
      </c>
    </row>
    <row r="8" spans="1:22" x14ac:dyDescent="0.25">
      <c r="A8" s="2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V8" s="5"/>
    </row>
    <row r="9" spans="1:22" x14ac:dyDescent="0.25">
      <c r="A9" s="4" t="s">
        <v>7</v>
      </c>
      <c r="C9" s="4">
        <v>70000</v>
      </c>
      <c r="S9" s="4">
        <f>SUM(B9:R9)</f>
        <v>70000</v>
      </c>
    </row>
    <row r="10" spans="1:22" ht="26.4" x14ac:dyDescent="0.25">
      <c r="A10" s="6" t="s">
        <v>9</v>
      </c>
      <c r="C10" s="4">
        <v>20000</v>
      </c>
      <c r="S10" s="4">
        <f t="shared" ref="S10:S52" si="5">SUM(B10:R10)</f>
        <v>20000</v>
      </c>
    </row>
    <row r="11" spans="1:22" x14ac:dyDescent="0.25">
      <c r="A11" s="4" t="s">
        <v>10</v>
      </c>
      <c r="C11" s="4">
        <v>200000</v>
      </c>
      <c r="S11" s="4">
        <f t="shared" si="5"/>
        <v>200000</v>
      </c>
    </row>
    <row r="13" spans="1:22" x14ac:dyDescent="0.25">
      <c r="A13" s="2" t="s">
        <v>11</v>
      </c>
    </row>
    <row r="14" spans="1:22" x14ac:dyDescent="0.25">
      <c r="A14" s="4" t="s">
        <v>12</v>
      </c>
      <c r="B14" s="4">
        <v>6000000</v>
      </c>
      <c r="S14" s="4">
        <f t="shared" si="5"/>
        <v>6000000</v>
      </c>
    </row>
    <row r="15" spans="1:22" x14ac:dyDescent="0.25">
      <c r="A15" s="4" t="s">
        <v>14</v>
      </c>
      <c r="B15" s="4">
        <v>100000</v>
      </c>
      <c r="S15" s="4">
        <f t="shared" si="5"/>
        <v>100000</v>
      </c>
    </row>
    <row r="17" spans="1:19" x14ac:dyDescent="0.25">
      <c r="A17" s="2" t="s">
        <v>15</v>
      </c>
    </row>
    <row r="18" spans="1:19" x14ac:dyDescent="0.25">
      <c r="A18" s="4" t="s">
        <v>16</v>
      </c>
      <c r="B18" s="4">
        <v>250000</v>
      </c>
      <c r="S18" s="4">
        <f t="shared" si="5"/>
        <v>250000</v>
      </c>
    </row>
    <row r="19" spans="1:19" x14ac:dyDescent="0.25">
      <c r="A19" s="4" t="s">
        <v>17</v>
      </c>
      <c r="C19" s="4">
        <v>500000</v>
      </c>
      <c r="S19" s="4">
        <f t="shared" si="5"/>
        <v>500000</v>
      </c>
    </row>
    <row r="20" spans="1:19" x14ac:dyDescent="0.25">
      <c r="A20" s="4" t="s">
        <v>18</v>
      </c>
      <c r="C20" s="4">
        <v>838000</v>
      </c>
      <c r="S20" s="4">
        <f t="shared" si="5"/>
        <v>838000</v>
      </c>
    </row>
    <row r="21" spans="1:19" x14ac:dyDescent="0.25">
      <c r="A21" s="4" t="s">
        <v>19</v>
      </c>
      <c r="C21" s="4">
        <v>576000</v>
      </c>
      <c r="S21" s="4">
        <f t="shared" si="5"/>
        <v>576000</v>
      </c>
    </row>
    <row r="22" spans="1:19" x14ac:dyDescent="0.25">
      <c r="A22" s="4" t="s">
        <v>20</v>
      </c>
      <c r="C22" s="4">
        <v>708000</v>
      </c>
      <c r="S22" s="4">
        <f t="shared" si="5"/>
        <v>708000</v>
      </c>
    </row>
    <row r="23" spans="1:19" x14ac:dyDescent="0.25">
      <c r="A23" s="4" t="s">
        <v>21</v>
      </c>
      <c r="C23" s="4">
        <v>50000</v>
      </c>
      <c r="S23" s="4">
        <f t="shared" si="5"/>
        <v>50000</v>
      </c>
    </row>
    <row r="24" spans="1:19" x14ac:dyDescent="0.25">
      <c r="A24" s="4" t="s">
        <v>22</v>
      </c>
      <c r="C24" s="4">
        <v>100000</v>
      </c>
      <c r="S24" s="4">
        <f t="shared" si="5"/>
        <v>100000</v>
      </c>
    </row>
    <row r="25" spans="1:19" x14ac:dyDescent="0.25">
      <c r="A25" s="4" t="s">
        <v>23</v>
      </c>
      <c r="C25" s="4">
        <v>30000</v>
      </c>
      <c r="S25" s="4">
        <f t="shared" si="5"/>
        <v>30000</v>
      </c>
    </row>
    <row r="26" spans="1:19" x14ac:dyDescent="0.25">
      <c r="A26" s="4" t="s">
        <v>24</v>
      </c>
      <c r="C26" s="4">
        <v>100003.2</v>
      </c>
      <c r="S26" s="4">
        <f t="shared" si="5"/>
        <v>100003.2</v>
      </c>
    </row>
    <row r="27" spans="1:19" x14ac:dyDescent="0.25">
      <c r="A27" s="4" t="s">
        <v>25</v>
      </c>
      <c r="C27" s="4">
        <v>200000</v>
      </c>
      <c r="S27" s="4">
        <f t="shared" si="5"/>
        <v>200000</v>
      </c>
    </row>
    <row r="28" spans="1:19" x14ac:dyDescent="0.25">
      <c r="A28" s="4" t="s">
        <v>26</v>
      </c>
      <c r="D28" s="4">
        <v>100000</v>
      </c>
      <c r="S28" s="4">
        <f t="shared" si="5"/>
        <v>100000</v>
      </c>
    </row>
    <row r="30" spans="1:19" x14ac:dyDescent="0.25">
      <c r="A30" s="2" t="s">
        <v>27</v>
      </c>
    </row>
    <row r="31" spans="1:19" x14ac:dyDescent="0.25">
      <c r="A31" s="4" t="s">
        <v>28</v>
      </c>
      <c r="D31" s="4">
        <v>20000</v>
      </c>
      <c r="S31" s="4">
        <f t="shared" si="5"/>
        <v>20000</v>
      </c>
    </row>
    <row r="32" spans="1:19" x14ac:dyDescent="0.25">
      <c r="A32" s="4" t="s">
        <v>29</v>
      </c>
      <c r="D32" s="4">
        <v>30000</v>
      </c>
      <c r="S32" s="4">
        <f t="shared" si="5"/>
        <v>30000</v>
      </c>
    </row>
    <row r="34" spans="1:19" x14ac:dyDescent="0.25">
      <c r="A34" s="2" t="s">
        <v>30</v>
      </c>
      <c r="D34" s="4">
        <v>20000</v>
      </c>
      <c r="S34" s="4">
        <f t="shared" si="5"/>
        <v>20000</v>
      </c>
    </row>
    <row r="36" spans="1:19" ht="26.4" x14ac:dyDescent="0.25">
      <c r="A36" s="7" t="s">
        <v>31</v>
      </c>
      <c r="C36" s="4">
        <v>600000</v>
      </c>
      <c r="S36" s="4">
        <f t="shared" si="5"/>
        <v>600000</v>
      </c>
    </row>
    <row r="38" spans="1:19" x14ac:dyDescent="0.25">
      <c r="A38" s="2" t="s">
        <v>34</v>
      </c>
      <c r="B38" s="4">
        <f>SUM(B9:B36)</f>
        <v>6350000</v>
      </c>
      <c r="C38" s="4">
        <f t="shared" ref="C38:R38" si="6">SUM(C9:C36)</f>
        <v>3992003.2</v>
      </c>
      <c r="D38" s="4">
        <f t="shared" si="6"/>
        <v>170000</v>
      </c>
      <c r="E38" s="4">
        <f t="shared" si="6"/>
        <v>0</v>
      </c>
      <c r="F38" s="4">
        <f t="shared" si="6"/>
        <v>0</v>
      </c>
      <c r="G38" s="4">
        <f t="shared" si="6"/>
        <v>0</v>
      </c>
      <c r="H38" s="4">
        <f t="shared" si="6"/>
        <v>0</v>
      </c>
      <c r="I38" s="4">
        <f t="shared" si="6"/>
        <v>0</v>
      </c>
      <c r="J38" s="4">
        <f t="shared" si="6"/>
        <v>0</v>
      </c>
      <c r="K38" s="4">
        <f t="shared" si="6"/>
        <v>0</v>
      </c>
      <c r="L38" s="4">
        <f t="shared" si="6"/>
        <v>0</v>
      </c>
      <c r="M38" s="4">
        <f t="shared" si="6"/>
        <v>0</v>
      </c>
      <c r="N38" s="4">
        <f t="shared" si="6"/>
        <v>0</v>
      </c>
      <c r="O38" s="4">
        <f t="shared" si="6"/>
        <v>0</v>
      </c>
      <c r="P38" s="4">
        <f t="shared" si="6"/>
        <v>0</v>
      </c>
      <c r="Q38" s="4">
        <f t="shared" si="6"/>
        <v>0</v>
      </c>
      <c r="R38" s="4">
        <f t="shared" si="6"/>
        <v>0</v>
      </c>
      <c r="S38" s="2">
        <f t="shared" si="5"/>
        <v>10512003.199999999</v>
      </c>
    </row>
    <row r="40" spans="1:19" x14ac:dyDescent="0.25">
      <c r="A40" s="2" t="s">
        <v>52</v>
      </c>
      <c r="D40" s="1">
        <f>$B$5</f>
        <v>900000</v>
      </c>
      <c r="E40" s="1">
        <f t="shared" ref="E40:R40" si="7">$B$5</f>
        <v>900000</v>
      </c>
      <c r="F40" s="1">
        <f t="shared" si="7"/>
        <v>900000</v>
      </c>
      <c r="G40" s="1">
        <f t="shared" si="7"/>
        <v>900000</v>
      </c>
      <c r="H40" s="1">
        <f t="shared" si="7"/>
        <v>900000</v>
      </c>
      <c r="I40" s="1">
        <f t="shared" si="7"/>
        <v>900000</v>
      </c>
      <c r="J40" s="1">
        <f t="shared" si="7"/>
        <v>900000</v>
      </c>
      <c r="K40" s="1">
        <f t="shared" si="7"/>
        <v>900000</v>
      </c>
      <c r="L40" s="1">
        <f t="shared" si="7"/>
        <v>900000</v>
      </c>
      <c r="M40" s="1">
        <f t="shared" si="7"/>
        <v>900000</v>
      </c>
      <c r="N40" s="1">
        <f t="shared" si="7"/>
        <v>900000</v>
      </c>
      <c r="O40" s="1">
        <f t="shared" si="7"/>
        <v>900000</v>
      </c>
      <c r="P40" s="1">
        <f t="shared" si="7"/>
        <v>900000</v>
      </c>
      <c r="Q40" s="1">
        <f t="shared" si="7"/>
        <v>900000</v>
      </c>
      <c r="R40" s="1">
        <f t="shared" si="7"/>
        <v>900000</v>
      </c>
      <c r="S40" s="2">
        <f t="shared" si="5"/>
        <v>13500000</v>
      </c>
    </row>
    <row r="42" spans="1:19" x14ac:dyDescent="0.25">
      <c r="A42" s="2" t="s">
        <v>33</v>
      </c>
      <c r="B42" s="4">
        <f>SUM(B38,B40)</f>
        <v>6350000</v>
      </c>
      <c r="C42" s="4">
        <f t="shared" ref="C42:R42" si="8">SUM(C38,C40)</f>
        <v>3992003.2</v>
      </c>
      <c r="D42" s="4">
        <f t="shared" si="8"/>
        <v>1070000</v>
      </c>
      <c r="E42" s="4">
        <f t="shared" si="8"/>
        <v>900000</v>
      </c>
      <c r="F42" s="4">
        <f t="shared" si="8"/>
        <v>900000</v>
      </c>
      <c r="G42" s="4">
        <f t="shared" si="8"/>
        <v>900000</v>
      </c>
      <c r="H42" s="4">
        <f t="shared" si="8"/>
        <v>900000</v>
      </c>
      <c r="I42" s="4">
        <f t="shared" si="8"/>
        <v>900000</v>
      </c>
      <c r="J42" s="4">
        <f t="shared" si="8"/>
        <v>900000</v>
      </c>
      <c r="K42" s="4">
        <f t="shared" si="8"/>
        <v>900000</v>
      </c>
      <c r="L42" s="4">
        <f t="shared" si="8"/>
        <v>900000</v>
      </c>
      <c r="M42" s="4">
        <f t="shared" si="8"/>
        <v>900000</v>
      </c>
      <c r="N42" s="4">
        <f t="shared" si="8"/>
        <v>900000</v>
      </c>
      <c r="O42" s="4">
        <f t="shared" si="8"/>
        <v>900000</v>
      </c>
      <c r="P42" s="4">
        <f t="shared" si="8"/>
        <v>900000</v>
      </c>
      <c r="Q42" s="4">
        <f t="shared" si="8"/>
        <v>900000</v>
      </c>
      <c r="R42" s="4">
        <f t="shared" si="8"/>
        <v>900000</v>
      </c>
      <c r="S42" s="2">
        <f t="shared" si="5"/>
        <v>24012003.199999999</v>
      </c>
    </row>
    <row r="44" spans="1:19" x14ac:dyDescent="0.25">
      <c r="A44" s="2" t="s">
        <v>35</v>
      </c>
      <c r="D44" s="4">
        <f>$B$3*$B$4</f>
        <v>2400000</v>
      </c>
      <c r="E44" s="4">
        <f t="shared" ref="E44:R44" si="9">$B$3*$B$4</f>
        <v>2400000</v>
      </c>
      <c r="F44" s="4">
        <f t="shared" si="9"/>
        <v>2400000</v>
      </c>
      <c r="G44" s="4">
        <f t="shared" si="9"/>
        <v>2400000</v>
      </c>
      <c r="H44" s="4">
        <f t="shared" si="9"/>
        <v>2400000</v>
      </c>
      <c r="I44" s="4">
        <f t="shared" si="9"/>
        <v>2400000</v>
      </c>
      <c r="J44" s="4">
        <f t="shared" si="9"/>
        <v>2400000</v>
      </c>
      <c r="K44" s="4">
        <f t="shared" si="9"/>
        <v>2400000</v>
      </c>
      <c r="L44" s="4">
        <f t="shared" si="9"/>
        <v>2400000</v>
      </c>
      <c r="M44" s="4">
        <f t="shared" si="9"/>
        <v>2400000</v>
      </c>
      <c r="N44" s="4">
        <f t="shared" si="9"/>
        <v>2400000</v>
      </c>
      <c r="O44" s="4">
        <f t="shared" si="9"/>
        <v>2400000</v>
      </c>
      <c r="P44" s="4">
        <f t="shared" si="9"/>
        <v>2400000</v>
      </c>
      <c r="Q44" s="4">
        <f t="shared" si="9"/>
        <v>2400000</v>
      </c>
      <c r="R44" s="4">
        <f t="shared" si="9"/>
        <v>2400000</v>
      </c>
      <c r="S44" s="2">
        <f t="shared" si="5"/>
        <v>36000000</v>
      </c>
    </row>
    <row r="46" spans="1:19" x14ac:dyDescent="0.25">
      <c r="A46" s="2" t="s">
        <v>36</v>
      </c>
      <c r="B46" s="4">
        <f>B44-B42</f>
        <v>-6350000</v>
      </c>
      <c r="C46" s="4">
        <f t="shared" ref="C46:R46" si="10">C44-C42</f>
        <v>-3992003.2</v>
      </c>
      <c r="D46" s="4">
        <f t="shared" si="10"/>
        <v>1330000</v>
      </c>
      <c r="E46" s="4">
        <f t="shared" si="10"/>
        <v>1500000</v>
      </c>
      <c r="F46" s="4">
        <f t="shared" si="10"/>
        <v>1500000</v>
      </c>
      <c r="G46" s="4">
        <f t="shared" si="10"/>
        <v>1500000</v>
      </c>
      <c r="H46" s="4">
        <f t="shared" si="10"/>
        <v>1500000</v>
      </c>
      <c r="I46" s="4">
        <f t="shared" si="10"/>
        <v>1500000</v>
      </c>
      <c r="J46" s="4">
        <f t="shared" si="10"/>
        <v>1500000</v>
      </c>
      <c r="K46" s="4">
        <f t="shared" si="10"/>
        <v>1500000</v>
      </c>
      <c r="L46" s="4">
        <f t="shared" si="10"/>
        <v>1500000</v>
      </c>
      <c r="M46" s="4">
        <f t="shared" si="10"/>
        <v>1500000</v>
      </c>
      <c r="N46" s="4">
        <f t="shared" si="10"/>
        <v>1500000</v>
      </c>
      <c r="O46" s="4">
        <f>O44-O42</f>
        <v>1500000</v>
      </c>
      <c r="P46" s="4">
        <f t="shared" si="10"/>
        <v>1500000</v>
      </c>
      <c r="Q46" s="4">
        <f t="shared" si="10"/>
        <v>1500000</v>
      </c>
      <c r="R46" s="4">
        <f t="shared" si="10"/>
        <v>1500000</v>
      </c>
      <c r="S46" s="2">
        <f t="shared" si="5"/>
        <v>11987996.800000001</v>
      </c>
    </row>
    <row r="47" spans="1:19" x14ac:dyDescent="0.25">
      <c r="A47" s="2" t="s">
        <v>37</v>
      </c>
      <c r="B47" s="4">
        <f>B46</f>
        <v>-6350000</v>
      </c>
      <c r="C47" s="4">
        <f>B47+C46</f>
        <v>-10342003.199999999</v>
      </c>
      <c r="D47" s="4">
        <f t="shared" ref="D47:N47" si="11">C47+D46</f>
        <v>-9012003.1999999993</v>
      </c>
      <c r="E47" s="4">
        <f t="shared" si="11"/>
        <v>-7512003.1999999993</v>
      </c>
      <c r="F47" s="4">
        <f t="shared" si="11"/>
        <v>-6012003.1999999993</v>
      </c>
      <c r="G47" s="4">
        <f t="shared" si="11"/>
        <v>-4512003.1999999993</v>
      </c>
      <c r="H47" s="4">
        <f t="shared" si="11"/>
        <v>-3012003.1999999993</v>
      </c>
      <c r="I47" s="4">
        <f t="shared" si="11"/>
        <v>-1512003.1999999993</v>
      </c>
      <c r="J47" s="4">
        <f t="shared" si="11"/>
        <v>-12003.199999999255</v>
      </c>
      <c r="K47" s="4">
        <f t="shared" si="11"/>
        <v>1487996.8000000007</v>
      </c>
      <c r="L47" s="4">
        <f t="shared" si="11"/>
        <v>2987996.8000000007</v>
      </c>
      <c r="M47" s="4">
        <f t="shared" si="11"/>
        <v>4487996.8000000007</v>
      </c>
      <c r="N47" s="4">
        <f t="shared" si="11"/>
        <v>5987996.8000000007</v>
      </c>
      <c r="O47" s="4">
        <f>N47+O46</f>
        <v>7487996.8000000007</v>
      </c>
      <c r="P47" s="4">
        <f t="shared" ref="P47" si="12">O47+P46</f>
        <v>8987996.8000000007</v>
      </c>
      <c r="Q47" s="4">
        <f t="shared" ref="Q47" si="13">P47+Q46</f>
        <v>10487996.800000001</v>
      </c>
      <c r="R47" s="4">
        <f t="shared" ref="R47" si="14">Q47+R46</f>
        <v>11987996.800000001</v>
      </c>
    </row>
    <row r="48" spans="1:19" x14ac:dyDescent="0.25">
      <c r="A48" s="2" t="s">
        <v>0</v>
      </c>
      <c r="B48" s="4">
        <f>S46/SUM(B42:C42)</f>
        <v>1.1591561681203117</v>
      </c>
    </row>
    <row r="49" spans="1:19" x14ac:dyDescent="0.25">
      <c r="A49" s="2" t="s">
        <v>38</v>
      </c>
      <c r="B49" s="8">
        <v>0.10390000000000001</v>
      </c>
    </row>
    <row r="50" spans="1:19" x14ac:dyDescent="0.25">
      <c r="A50" s="2" t="s">
        <v>39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>
        <v>14</v>
      </c>
      <c r="P50" s="4">
        <v>15</v>
      </c>
      <c r="Q50" s="4">
        <v>16</v>
      </c>
      <c r="R50" s="4">
        <v>17</v>
      </c>
    </row>
    <row r="51" spans="1:19" x14ac:dyDescent="0.25">
      <c r="A51" s="2" t="s">
        <v>40</v>
      </c>
      <c r="B51" s="4">
        <f>1/(1+$B$49)^(B50-1)</f>
        <v>1</v>
      </c>
      <c r="C51" s="4">
        <f t="shared" ref="C51:R51" si="15">1/(1+$B$49)^(C50-1)</f>
        <v>0.90587915572062683</v>
      </c>
      <c r="D51" s="4">
        <f t="shared" si="15"/>
        <v>0.82061704476911568</v>
      </c>
      <c r="E51" s="4">
        <f t="shared" si="15"/>
        <v>0.7433798756854022</v>
      </c>
      <c r="F51" s="4">
        <f t="shared" si="15"/>
        <v>0.67341233416559676</v>
      </c>
      <c r="G51" s="4">
        <f t="shared" si="15"/>
        <v>0.6100301967257874</v>
      </c>
      <c r="H51" s="4">
        <f t="shared" si="15"/>
        <v>0.55261363957404419</v>
      </c>
      <c r="I51" s="4">
        <f t="shared" si="15"/>
        <v>0.5006011772570379</v>
      </c>
      <c r="J51" s="4">
        <f t="shared" si="15"/>
        <v>0.45348417180635736</v>
      </c>
      <c r="K51" s="4">
        <f t="shared" si="15"/>
        <v>0.41080185868861063</v>
      </c>
      <c r="L51" s="4">
        <f t="shared" si="15"/>
        <v>0.37213684091730292</v>
      </c>
      <c r="M51" s="4">
        <f t="shared" si="15"/>
        <v>0.33711100726270754</v>
      </c>
      <c r="N51" s="4">
        <f t="shared" si="15"/>
        <v>0.30538183464327162</v>
      </c>
      <c r="O51" s="4">
        <f>1/(1+$B$49)^(O50-1)</f>
        <v>0.27663903853906296</v>
      </c>
      <c r="P51" s="4">
        <f t="shared" si="15"/>
        <v>0.25060153867113227</v>
      </c>
      <c r="Q51" s="4">
        <f t="shared" si="15"/>
        <v>0.22701471027369532</v>
      </c>
      <c r="R51" s="4">
        <f t="shared" si="15"/>
        <v>0.20564789407889786</v>
      </c>
    </row>
    <row r="52" spans="1:19" x14ac:dyDescent="0.25">
      <c r="A52" s="2" t="s">
        <v>1</v>
      </c>
      <c r="B52" s="4">
        <f>B46*B51/1000000</f>
        <v>-6.35</v>
      </c>
      <c r="C52" s="4">
        <f t="shared" ref="C52:N52" si="16">C46*C51/1000000</f>
        <v>-3.6162724884500408</v>
      </c>
      <c r="D52" s="4">
        <f t="shared" si="16"/>
        <v>1.0914206695429238</v>
      </c>
      <c r="E52" s="4">
        <f t="shared" si="16"/>
        <v>1.1150698135281032</v>
      </c>
      <c r="F52" s="4">
        <f t="shared" si="16"/>
        <v>1.0101185012483951</v>
      </c>
      <c r="G52" s="4">
        <f t="shared" si="16"/>
        <v>0.91504529508868104</v>
      </c>
      <c r="H52" s="4">
        <f t="shared" si="16"/>
        <v>0.8289204593610664</v>
      </c>
      <c r="I52" s="4">
        <f t="shared" si="16"/>
        <v>0.75090176588555679</v>
      </c>
      <c r="J52" s="4">
        <f t="shared" si="16"/>
        <v>0.68022625770953604</v>
      </c>
      <c r="K52" s="4">
        <f t="shared" si="16"/>
        <v>0.61620278803291595</v>
      </c>
      <c r="L52" s="4">
        <f t="shared" si="16"/>
        <v>0.55820526137595439</v>
      </c>
      <c r="M52" s="4">
        <f t="shared" si="16"/>
        <v>0.50566651089406134</v>
      </c>
      <c r="N52" s="4">
        <f t="shared" si="16"/>
        <v>0.45807275196490743</v>
      </c>
      <c r="O52" s="4">
        <f>O46*O51/1000000</f>
        <v>0.41495855780859442</v>
      </c>
      <c r="P52" s="4">
        <f t="shared" ref="P52" si="17">P46*P51/1000000</f>
        <v>0.37590230800669838</v>
      </c>
      <c r="Q52" s="4">
        <f t="shared" ref="Q52" si="18">Q46*Q51/1000000</f>
        <v>0.34052206541054297</v>
      </c>
      <c r="R52" s="4">
        <f t="shared" ref="R52" si="19">R46*R51/1000000</f>
        <v>0.3084718411183468</v>
      </c>
      <c r="S52" s="2">
        <f t="shared" si="5"/>
        <v>3.4323585262429068E-3</v>
      </c>
    </row>
    <row r="53" spans="1:19" x14ac:dyDescent="0.25">
      <c r="A53" s="2" t="s">
        <v>2</v>
      </c>
      <c r="B53" s="8">
        <f>IRR(B46:R46)</f>
        <v>0.10395485888376532</v>
      </c>
    </row>
  </sheetData>
  <mergeCells count="1">
    <mergeCell ref="A1:B1"/>
  </mergeCells>
  <pageMargins left="0.7" right="0.7" top="0.75" bottom="0.75" header="0.3" footer="0.3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7306-A5D3-4B11-9708-C9F899562878}">
  <dimension ref="A1:V53"/>
  <sheetViews>
    <sheetView topLeftCell="A16" zoomScale="80" zoomScaleNormal="80" workbookViewId="0">
      <selection activeCell="E68" sqref="E68"/>
    </sheetView>
  </sheetViews>
  <sheetFormatPr defaultRowHeight="13.2" x14ac:dyDescent="0.25"/>
  <cols>
    <col min="1" max="1" width="44.5546875" style="4" customWidth="1"/>
    <col min="2" max="2" width="13.33203125" style="4" bestFit="1" customWidth="1"/>
    <col min="3" max="3" width="13.88671875" style="4" bestFit="1" customWidth="1"/>
    <col min="4" max="9" width="13.33203125" style="4" bestFit="1" customWidth="1"/>
    <col min="10" max="16" width="8.88671875" style="4"/>
    <col min="17" max="19" width="13.33203125" style="4" bestFit="1" customWidth="1"/>
    <col min="20" max="20" width="11" style="4" bestFit="1" customWidth="1"/>
    <col min="21" max="16384" width="8.88671875" style="4"/>
  </cols>
  <sheetData>
    <row r="1" spans="1:22" x14ac:dyDescent="0.25">
      <c r="A1" s="10" t="s">
        <v>57</v>
      </c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x14ac:dyDescent="0.25">
      <c r="A2" s="2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A3" s="4" t="s">
        <v>5</v>
      </c>
      <c r="B3" s="3">
        <v>40000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2" x14ac:dyDescent="0.25">
      <c r="A4" s="4" t="s">
        <v>3</v>
      </c>
      <c r="B4" s="3">
        <v>60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2" x14ac:dyDescent="0.25">
      <c r="A5" s="4" t="s">
        <v>6</v>
      </c>
      <c r="B5" s="3">
        <v>900000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 spans="1:22" x14ac:dyDescent="0.25">
      <c r="A7" s="2"/>
      <c r="B7" s="5">
        <v>2022</v>
      </c>
      <c r="C7" s="5">
        <f t="shared" ref="C7:R7" si="0">1+B7</f>
        <v>2023</v>
      </c>
      <c r="D7" s="5">
        <f t="shared" si="0"/>
        <v>2024</v>
      </c>
      <c r="E7" s="5">
        <f t="shared" si="0"/>
        <v>2025</v>
      </c>
      <c r="F7" s="5">
        <f t="shared" si="0"/>
        <v>2026</v>
      </c>
      <c r="G7" s="5">
        <f t="shared" si="0"/>
        <v>2027</v>
      </c>
      <c r="H7" s="5">
        <f t="shared" si="0"/>
        <v>2028</v>
      </c>
      <c r="I7" s="5">
        <f t="shared" si="0"/>
        <v>2029</v>
      </c>
      <c r="J7" s="5">
        <f t="shared" si="0"/>
        <v>2030</v>
      </c>
      <c r="K7" s="5">
        <f t="shared" si="0"/>
        <v>2031</v>
      </c>
      <c r="L7" s="5">
        <f t="shared" si="0"/>
        <v>2032</v>
      </c>
      <c r="M7" s="5">
        <f t="shared" si="0"/>
        <v>2033</v>
      </c>
      <c r="N7" s="5">
        <f t="shared" si="0"/>
        <v>2034</v>
      </c>
      <c r="O7" s="5">
        <f t="shared" si="0"/>
        <v>2035</v>
      </c>
      <c r="P7" s="5">
        <f t="shared" si="0"/>
        <v>2036</v>
      </c>
      <c r="Q7" s="5">
        <f t="shared" si="0"/>
        <v>2037</v>
      </c>
      <c r="R7" s="5">
        <f t="shared" si="0"/>
        <v>2038</v>
      </c>
      <c r="S7" s="2" t="s">
        <v>13</v>
      </c>
    </row>
    <row r="8" spans="1:22" x14ac:dyDescent="0.25">
      <c r="A8" s="2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V8" s="5"/>
    </row>
    <row r="9" spans="1:22" x14ac:dyDescent="0.25">
      <c r="A9" s="4" t="s">
        <v>7</v>
      </c>
      <c r="C9" s="4">
        <v>70000</v>
      </c>
      <c r="S9" s="4">
        <f>SUM(B9:R9)</f>
        <v>70000</v>
      </c>
    </row>
    <row r="10" spans="1:22" ht="26.4" x14ac:dyDescent="0.25">
      <c r="A10" s="6" t="s">
        <v>9</v>
      </c>
      <c r="C10" s="4">
        <v>20000</v>
      </c>
      <c r="S10" s="4">
        <f t="shared" ref="S10:S52" si="1">SUM(B10:R10)</f>
        <v>20000</v>
      </c>
    </row>
    <row r="11" spans="1:22" x14ac:dyDescent="0.25">
      <c r="A11" s="4" t="s">
        <v>10</v>
      </c>
      <c r="C11" s="4">
        <v>200000</v>
      </c>
      <c r="S11" s="4">
        <f t="shared" si="1"/>
        <v>200000</v>
      </c>
    </row>
    <row r="13" spans="1:22" x14ac:dyDescent="0.25">
      <c r="A13" s="2" t="s">
        <v>11</v>
      </c>
    </row>
    <row r="14" spans="1:22" x14ac:dyDescent="0.25">
      <c r="A14" s="4" t="s">
        <v>12</v>
      </c>
      <c r="B14" s="4">
        <v>6000000</v>
      </c>
      <c r="S14" s="4">
        <f t="shared" si="1"/>
        <v>6000000</v>
      </c>
    </row>
    <row r="15" spans="1:22" x14ac:dyDescent="0.25">
      <c r="A15" s="4" t="s">
        <v>14</v>
      </c>
      <c r="B15" s="4">
        <v>100000</v>
      </c>
      <c r="S15" s="4">
        <f t="shared" si="1"/>
        <v>100000</v>
      </c>
    </row>
    <row r="17" spans="1:19" x14ac:dyDescent="0.25">
      <c r="A17" s="2" t="s">
        <v>15</v>
      </c>
    </row>
    <row r="18" spans="1:19" x14ac:dyDescent="0.25">
      <c r="A18" s="4" t="s">
        <v>16</v>
      </c>
      <c r="B18" s="4">
        <v>250000</v>
      </c>
      <c r="S18" s="4">
        <f t="shared" si="1"/>
        <v>250000</v>
      </c>
    </row>
    <row r="19" spans="1:19" x14ac:dyDescent="0.25">
      <c r="A19" s="4" t="s">
        <v>53</v>
      </c>
      <c r="C19" s="4">
        <v>800000</v>
      </c>
      <c r="S19" s="4">
        <f t="shared" si="1"/>
        <v>800000</v>
      </c>
    </row>
    <row r="20" spans="1:19" x14ac:dyDescent="0.25">
      <c r="A20" s="4" t="s">
        <v>18</v>
      </c>
      <c r="C20" s="4">
        <v>838000</v>
      </c>
      <c r="S20" s="4">
        <f t="shared" si="1"/>
        <v>838000</v>
      </c>
    </row>
    <row r="21" spans="1:19" x14ac:dyDescent="0.25">
      <c r="A21" s="4" t="s">
        <v>19</v>
      </c>
      <c r="C21" s="4">
        <v>576000</v>
      </c>
      <c r="S21" s="4">
        <f t="shared" si="1"/>
        <v>576000</v>
      </c>
    </row>
    <row r="22" spans="1:19" x14ac:dyDescent="0.25">
      <c r="A22" s="4" t="s">
        <v>20</v>
      </c>
      <c r="C22" s="4">
        <v>708000</v>
      </c>
      <c r="S22" s="4">
        <f t="shared" si="1"/>
        <v>708000</v>
      </c>
    </row>
    <row r="23" spans="1:19" x14ac:dyDescent="0.25">
      <c r="A23" s="4" t="s">
        <v>21</v>
      </c>
      <c r="C23" s="4">
        <v>50000</v>
      </c>
      <c r="S23" s="4">
        <f t="shared" si="1"/>
        <v>50000</v>
      </c>
    </row>
    <row r="24" spans="1:19" x14ac:dyDescent="0.25">
      <c r="A24" s="4" t="s">
        <v>22</v>
      </c>
      <c r="C24" s="4">
        <v>100000</v>
      </c>
      <c r="S24" s="4">
        <f t="shared" si="1"/>
        <v>100000</v>
      </c>
    </row>
    <row r="25" spans="1:19" x14ac:dyDescent="0.25">
      <c r="A25" s="4" t="s">
        <v>23</v>
      </c>
      <c r="C25" s="4">
        <v>30000</v>
      </c>
      <c r="S25" s="4">
        <f t="shared" si="1"/>
        <v>30000</v>
      </c>
    </row>
    <row r="26" spans="1:19" x14ac:dyDescent="0.25">
      <c r="A26" s="4" t="s">
        <v>24</v>
      </c>
      <c r="C26" s="4">
        <v>100003.2</v>
      </c>
      <c r="S26" s="4">
        <f t="shared" si="1"/>
        <v>100003.2</v>
      </c>
    </row>
    <row r="27" spans="1:19" x14ac:dyDescent="0.25">
      <c r="A27" s="4" t="s">
        <v>25</v>
      </c>
      <c r="C27" s="4">
        <v>200000</v>
      </c>
      <c r="S27" s="4">
        <f t="shared" si="1"/>
        <v>200000</v>
      </c>
    </row>
    <row r="28" spans="1:19" x14ac:dyDescent="0.25">
      <c r="A28" s="4" t="s">
        <v>26</v>
      </c>
      <c r="D28" s="4">
        <v>100000</v>
      </c>
      <c r="S28" s="4">
        <f t="shared" si="1"/>
        <v>100000</v>
      </c>
    </row>
    <row r="30" spans="1:19" x14ac:dyDescent="0.25">
      <c r="A30" s="2" t="s">
        <v>27</v>
      </c>
    </row>
    <row r="31" spans="1:19" x14ac:dyDescent="0.25">
      <c r="A31" s="4" t="s">
        <v>28</v>
      </c>
      <c r="D31" s="4">
        <v>20000</v>
      </c>
      <c r="S31" s="4">
        <f t="shared" si="1"/>
        <v>20000</v>
      </c>
    </row>
    <row r="32" spans="1:19" x14ac:dyDescent="0.25">
      <c r="A32" s="4" t="s">
        <v>29</v>
      </c>
      <c r="D32" s="4">
        <v>30000</v>
      </c>
      <c r="S32" s="4">
        <f t="shared" si="1"/>
        <v>30000</v>
      </c>
    </row>
    <row r="34" spans="1:19" x14ac:dyDescent="0.25">
      <c r="A34" s="2" t="s">
        <v>30</v>
      </c>
      <c r="D34" s="4">
        <v>20000</v>
      </c>
      <c r="S34" s="4">
        <f t="shared" si="1"/>
        <v>20000</v>
      </c>
    </row>
    <row r="36" spans="1:19" ht="26.4" x14ac:dyDescent="0.25">
      <c r="A36" s="7" t="s">
        <v>31</v>
      </c>
      <c r="C36" s="4">
        <v>500000</v>
      </c>
      <c r="S36" s="4">
        <f t="shared" si="1"/>
        <v>500000</v>
      </c>
    </row>
    <row r="38" spans="1:19" x14ac:dyDescent="0.25">
      <c r="A38" s="2" t="s">
        <v>34</v>
      </c>
      <c r="B38" s="4">
        <f>SUM(B9:B36)</f>
        <v>6350000</v>
      </c>
      <c r="C38" s="4">
        <f t="shared" ref="C38:R38" si="2">SUM(C9:C36)</f>
        <v>4192003.2</v>
      </c>
      <c r="D38" s="4">
        <f t="shared" si="2"/>
        <v>170000</v>
      </c>
      <c r="E38" s="4">
        <f t="shared" si="2"/>
        <v>0</v>
      </c>
      <c r="F38" s="4">
        <f t="shared" si="2"/>
        <v>0</v>
      </c>
      <c r="G38" s="4">
        <f t="shared" si="2"/>
        <v>0</v>
      </c>
      <c r="H38" s="4">
        <f t="shared" si="2"/>
        <v>0</v>
      </c>
      <c r="I38" s="4">
        <f t="shared" si="2"/>
        <v>0</v>
      </c>
      <c r="J38" s="4">
        <f t="shared" si="2"/>
        <v>0</v>
      </c>
      <c r="K38" s="4">
        <f t="shared" si="2"/>
        <v>0</v>
      </c>
      <c r="L38" s="4">
        <f t="shared" si="2"/>
        <v>0</v>
      </c>
      <c r="M38" s="4">
        <f t="shared" si="2"/>
        <v>0</v>
      </c>
      <c r="N38" s="4">
        <f t="shared" si="2"/>
        <v>0</v>
      </c>
      <c r="O38" s="4">
        <f t="shared" si="2"/>
        <v>0</v>
      </c>
      <c r="P38" s="4">
        <f t="shared" si="2"/>
        <v>0</v>
      </c>
      <c r="Q38" s="4">
        <f t="shared" si="2"/>
        <v>0</v>
      </c>
      <c r="R38" s="4">
        <f t="shared" si="2"/>
        <v>0</v>
      </c>
      <c r="S38" s="2">
        <f t="shared" si="1"/>
        <v>10712003.199999999</v>
      </c>
    </row>
    <row r="40" spans="1:19" x14ac:dyDescent="0.25">
      <c r="A40" s="2" t="s">
        <v>52</v>
      </c>
      <c r="D40" s="1">
        <f>$B$5</f>
        <v>900000</v>
      </c>
      <c r="E40" s="1">
        <f t="shared" ref="E40:R40" si="3">$B$5</f>
        <v>900000</v>
      </c>
      <c r="F40" s="1">
        <f t="shared" si="3"/>
        <v>900000</v>
      </c>
      <c r="G40" s="1">
        <f t="shared" si="3"/>
        <v>900000</v>
      </c>
      <c r="H40" s="1">
        <f t="shared" si="3"/>
        <v>900000</v>
      </c>
      <c r="I40" s="1">
        <f t="shared" si="3"/>
        <v>900000</v>
      </c>
      <c r="J40" s="1">
        <f t="shared" si="3"/>
        <v>900000</v>
      </c>
      <c r="K40" s="1">
        <f t="shared" si="3"/>
        <v>900000</v>
      </c>
      <c r="L40" s="1">
        <f t="shared" si="3"/>
        <v>900000</v>
      </c>
      <c r="M40" s="1">
        <f t="shared" si="3"/>
        <v>900000</v>
      </c>
      <c r="N40" s="1">
        <f t="shared" si="3"/>
        <v>900000</v>
      </c>
      <c r="O40" s="1">
        <f t="shared" si="3"/>
        <v>900000</v>
      </c>
      <c r="P40" s="1">
        <f t="shared" si="3"/>
        <v>900000</v>
      </c>
      <c r="Q40" s="1">
        <f t="shared" si="3"/>
        <v>900000</v>
      </c>
      <c r="R40" s="1">
        <f t="shared" si="3"/>
        <v>900000</v>
      </c>
      <c r="S40" s="2">
        <f t="shared" si="1"/>
        <v>13500000</v>
      </c>
    </row>
    <row r="42" spans="1:19" x14ac:dyDescent="0.25">
      <c r="A42" s="2" t="s">
        <v>33</v>
      </c>
      <c r="B42" s="4">
        <f>SUM(B38,B40)</f>
        <v>6350000</v>
      </c>
      <c r="C42" s="4">
        <f t="shared" ref="C42:R42" si="4">SUM(C38,C40)</f>
        <v>4192003.2</v>
      </c>
      <c r="D42" s="4">
        <f t="shared" si="4"/>
        <v>1070000</v>
      </c>
      <c r="E42" s="4">
        <f t="shared" si="4"/>
        <v>900000</v>
      </c>
      <c r="F42" s="4">
        <f t="shared" si="4"/>
        <v>900000</v>
      </c>
      <c r="G42" s="4">
        <f t="shared" si="4"/>
        <v>900000</v>
      </c>
      <c r="H42" s="4">
        <f t="shared" si="4"/>
        <v>900000</v>
      </c>
      <c r="I42" s="4">
        <f t="shared" si="4"/>
        <v>900000</v>
      </c>
      <c r="J42" s="4">
        <f t="shared" si="4"/>
        <v>900000</v>
      </c>
      <c r="K42" s="4">
        <f t="shared" si="4"/>
        <v>900000</v>
      </c>
      <c r="L42" s="4">
        <f t="shared" si="4"/>
        <v>900000</v>
      </c>
      <c r="M42" s="4">
        <f t="shared" si="4"/>
        <v>900000</v>
      </c>
      <c r="N42" s="4">
        <f t="shared" si="4"/>
        <v>900000</v>
      </c>
      <c r="O42" s="4">
        <f t="shared" si="4"/>
        <v>900000</v>
      </c>
      <c r="P42" s="4">
        <f t="shared" si="4"/>
        <v>900000</v>
      </c>
      <c r="Q42" s="4">
        <f t="shared" si="4"/>
        <v>900000</v>
      </c>
      <c r="R42" s="4">
        <f t="shared" si="4"/>
        <v>900000</v>
      </c>
      <c r="S42" s="2">
        <f t="shared" si="1"/>
        <v>24212003.199999999</v>
      </c>
    </row>
    <row r="44" spans="1:19" x14ac:dyDescent="0.25">
      <c r="A44" s="2" t="s">
        <v>35</v>
      </c>
      <c r="D44" s="4">
        <f>$B$3*$B$4</f>
        <v>2400000</v>
      </c>
      <c r="E44" s="4">
        <f t="shared" ref="E44:R44" si="5">$B$3*$B$4</f>
        <v>2400000</v>
      </c>
      <c r="F44" s="4">
        <f t="shared" si="5"/>
        <v>2400000</v>
      </c>
      <c r="G44" s="4">
        <f t="shared" si="5"/>
        <v>2400000</v>
      </c>
      <c r="H44" s="4">
        <f t="shared" si="5"/>
        <v>2400000</v>
      </c>
      <c r="I44" s="4">
        <f t="shared" si="5"/>
        <v>2400000</v>
      </c>
      <c r="J44" s="4">
        <f t="shared" si="5"/>
        <v>2400000</v>
      </c>
      <c r="K44" s="4">
        <f t="shared" si="5"/>
        <v>2400000</v>
      </c>
      <c r="L44" s="4">
        <f t="shared" si="5"/>
        <v>2400000</v>
      </c>
      <c r="M44" s="4">
        <f t="shared" si="5"/>
        <v>2400000</v>
      </c>
      <c r="N44" s="4">
        <f t="shared" si="5"/>
        <v>2400000</v>
      </c>
      <c r="O44" s="4">
        <f t="shared" si="5"/>
        <v>2400000</v>
      </c>
      <c r="P44" s="4">
        <f t="shared" si="5"/>
        <v>2400000</v>
      </c>
      <c r="Q44" s="4">
        <f t="shared" si="5"/>
        <v>2400000</v>
      </c>
      <c r="R44" s="4">
        <f t="shared" si="5"/>
        <v>2400000</v>
      </c>
      <c r="S44" s="2">
        <f t="shared" si="1"/>
        <v>36000000</v>
      </c>
    </row>
    <row r="46" spans="1:19" x14ac:dyDescent="0.25">
      <c r="A46" s="2" t="s">
        <v>36</v>
      </c>
      <c r="B46" s="4">
        <f>B44-B42</f>
        <v>-6350000</v>
      </c>
      <c r="C46" s="4">
        <f t="shared" ref="C46:R46" si="6">C44-C42</f>
        <v>-4192003.2</v>
      </c>
      <c r="D46" s="4">
        <f t="shared" si="6"/>
        <v>1330000</v>
      </c>
      <c r="E46" s="4">
        <f t="shared" si="6"/>
        <v>1500000</v>
      </c>
      <c r="F46" s="4">
        <f t="shared" si="6"/>
        <v>1500000</v>
      </c>
      <c r="G46" s="4">
        <f t="shared" si="6"/>
        <v>1500000</v>
      </c>
      <c r="H46" s="4">
        <f t="shared" si="6"/>
        <v>1500000</v>
      </c>
      <c r="I46" s="4">
        <f t="shared" si="6"/>
        <v>1500000</v>
      </c>
      <c r="J46" s="4">
        <f t="shared" si="6"/>
        <v>1500000</v>
      </c>
      <c r="K46" s="4">
        <f t="shared" si="6"/>
        <v>1500000</v>
      </c>
      <c r="L46" s="4">
        <f t="shared" si="6"/>
        <v>1500000</v>
      </c>
      <c r="M46" s="4">
        <f t="shared" si="6"/>
        <v>1500000</v>
      </c>
      <c r="N46" s="4">
        <f t="shared" si="6"/>
        <v>1500000</v>
      </c>
      <c r="O46" s="4">
        <f>O44-O42</f>
        <v>1500000</v>
      </c>
      <c r="P46" s="4">
        <f t="shared" si="6"/>
        <v>1500000</v>
      </c>
      <c r="Q46" s="4">
        <f t="shared" si="6"/>
        <v>1500000</v>
      </c>
      <c r="R46" s="4">
        <f t="shared" si="6"/>
        <v>1500000</v>
      </c>
      <c r="S46" s="2">
        <f t="shared" si="1"/>
        <v>11787996.800000001</v>
      </c>
    </row>
    <row r="47" spans="1:19" x14ac:dyDescent="0.25">
      <c r="A47" s="2" t="s">
        <v>37</v>
      </c>
      <c r="B47" s="4">
        <f>B46</f>
        <v>-6350000</v>
      </c>
      <c r="C47" s="4">
        <f>B47+C46</f>
        <v>-10542003.199999999</v>
      </c>
      <c r="D47" s="4">
        <f t="shared" ref="D47:N47" si="7">C47+D46</f>
        <v>-9212003.1999999993</v>
      </c>
      <c r="E47" s="4">
        <f t="shared" si="7"/>
        <v>-7712003.1999999993</v>
      </c>
      <c r="F47" s="4">
        <f t="shared" si="7"/>
        <v>-6212003.1999999993</v>
      </c>
      <c r="G47" s="4">
        <f t="shared" si="7"/>
        <v>-4712003.1999999993</v>
      </c>
      <c r="H47" s="4">
        <f t="shared" si="7"/>
        <v>-3212003.1999999993</v>
      </c>
      <c r="I47" s="4">
        <f t="shared" si="7"/>
        <v>-1712003.1999999993</v>
      </c>
      <c r="J47" s="4">
        <f t="shared" si="7"/>
        <v>-212003.19999999925</v>
      </c>
      <c r="K47" s="4">
        <f t="shared" si="7"/>
        <v>1287996.8000000007</v>
      </c>
      <c r="L47" s="4">
        <f t="shared" si="7"/>
        <v>2787996.8000000007</v>
      </c>
      <c r="M47" s="4">
        <f t="shared" si="7"/>
        <v>4287996.8000000007</v>
      </c>
      <c r="N47" s="4">
        <f t="shared" si="7"/>
        <v>5787996.8000000007</v>
      </c>
      <c r="O47" s="4">
        <f>N47+O46</f>
        <v>7287996.8000000007</v>
      </c>
      <c r="P47" s="4">
        <f t="shared" ref="P47:R47" si="8">O47+P46</f>
        <v>8787996.8000000007</v>
      </c>
      <c r="Q47" s="4">
        <f t="shared" si="8"/>
        <v>10287996.800000001</v>
      </c>
      <c r="R47" s="4">
        <f t="shared" si="8"/>
        <v>11787996.800000001</v>
      </c>
    </row>
    <row r="48" spans="1:19" x14ac:dyDescent="0.25">
      <c r="A48" s="2" t="s">
        <v>0</v>
      </c>
      <c r="B48" s="4">
        <f>S46/SUM(B42:C42)</f>
        <v>1.1181932481295398</v>
      </c>
    </row>
    <row r="49" spans="1:19" x14ac:dyDescent="0.25">
      <c r="A49" s="2" t="s">
        <v>38</v>
      </c>
      <c r="B49" s="8">
        <v>9.9680000000000005E-2</v>
      </c>
    </row>
    <row r="50" spans="1:19" x14ac:dyDescent="0.25">
      <c r="A50" s="2" t="s">
        <v>39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>
        <v>14</v>
      </c>
      <c r="P50" s="4">
        <v>15</v>
      </c>
      <c r="Q50" s="4">
        <v>16</v>
      </c>
      <c r="R50" s="4">
        <v>17</v>
      </c>
    </row>
    <row r="51" spans="1:19" x14ac:dyDescent="0.25">
      <c r="A51" s="2" t="s">
        <v>40</v>
      </c>
      <c r="B51" s="4">
        <f>1/(1+$B$49)^(B50-1)</f>
        <v>1</v>
      </c>
      <c r="C51" s="4">
        <f t="shared" ref="C51:R51" si="9">1/(1+$B$49)^(C50-1)</f>
        <v>0.90935544885784958</v>
      </c>
      <c r="D51" s="4">
        <f t="shared" si="9"/>
        <v>0.82692733236746108</v>
      </c>
      <c r="E51" s="4">
        <f t="shared" si="9"/>
        <v>0.75197087549783681</v>
      </c>
      <c r="F51" s="4">
        <f t="shared" si="9"/>
        <v>0.68380881301636542</v>
      </c>
      <c r="G51" s="4">
        <f t="shared" si="9"/>
        <v>0.62182527009345034</v>
      </c>
      <c r="H51" s="4">
        <f t="shared" si="9"/>
        <v>0.56546019759698307</v>
      </c>
      <c r="I51" s="4">
        <f t="shared" si="9"/>
        <v>0.51420431179705284</v>
      </c>
      <c r="J51" s="4">
        <f t="shared" si="9"/>
        <v>0.46759449275885068</v>
      </c>
      <c r="K51" s="4">
        <f t="shared" si="9"/>
        <v>0.42520959984618317</v>
      </c>
      <c r="L51" s="4">
        <f t="shared" si="9"/>
        <v>0.38666666652679249</v>
      </c>
      <c r="M51" s="4">
        <f t="shared" si="9"/>
        <v>0.35161744009783985</v>
      </c>
      <c r="N51" s="4">
        <f t="shared" si="9"/>
        <v>0.31974523506641916</v>
      </c>
      <c r="O51" s="4">
        <f>1/(1+$B$49)^(O50-1)</f>
        <v>0.29076207175398222</v>
      </c>
      <c r="P51" s="4">
        <f t="shared" si="9"/>
        <v>0.2644060742706808</v>
      </c>
      <c r="Q51" s="4">
        <f t="shared" si="9"/>
        <v>0.24043910434915683</v>
      </c>
      <c r="R51" s="4">
        <f t="shared" si="9"/>
        <v>0.21864460965840687</v>
      </c>
    </row>
    <row r="52" spans="1:19" x14ac:dyDescent="0.25">
      <c r="A52" s="2" t="s">
        <v>1</v>
      </c>
      <c r="B52" s="4">
        <f>B46*B51/1000000</f>
        <v>-6.35</v>
      </c>
      <c r="C52" s="4">
        <f t="shared" ref="C52:N52" si="10">C46*C51/1000000</f>
        <v>-3.8120209515495422</v>
      </c>
      <c r="D52" s="4">
        <f t="shared" si="10"/>
        <v>1.0998133520487232</v>
      </c>
      <c r="E52" s="4">
        <f t="shared" si="10"/>
        <v>1.1279563132467552</v>
      </c>
      <c r="F52" s="4">
        <f t="shared" si="10"/>
        <v>1.0257132195245482</v>
      </c>
      <c r="G52" s="4">
        <f t="shared" si="10"/>
        <v>0.93273790514017552</v>
      </c>
      <c r="H52" s="4">
        <f t="shared" si="10"/>
        <v>0.84819029639547461</v>
      </c>
      <c r="I52" s="4">
        <f t="shared" si="10"/>
        <v>0.77130646769557931</v>
      </c>
      <c r="J52" s="4">
        <f t="shared" si="10"/>
        <v>0.70139173913827602</v>
      </c>
      <c r="K52" s="4">
        <f t="shared" si="10"/>
        <v>0.63781439976927479</v>
      </c>
      <c r="L52" s="4">
        <f t="shared" si="10"/>
        <v>0.57999999979018879</v>
      </c>
      <c r="M52" s="4">
        <f t="shared" si="10"/>
        <v>0.5274261601467598</v>
      </c>
      <c r="N52" s="4">
        <f t="shared" si="10"/>
        <v>0.47961785259962875</v>
      </c>
      <c r="O52" s="4">
        <f>O46*O51/1000000</f>
        <v>0.43614310763097336</v>
      </c>
      <c r="P52" s="4">
        <f t="shared" ref="P52:R52" si="11">P46*P51/1000000</f>
        <v>0.39660911140602123</v>
      </c>
      <c r="Q52" s="4">
        <f t="shared" si="11"/>
        <v>0.36065865652373524</v>
      </c>
      <c r="R52" s="4">
        <f t="shared" si="11"/>
        <v>0.32796691448761034</v>
      </c>
      <c r="S52" s="2">
        <f t="shared" si="1"/>
        <v>9.1324543994182772E-2</v>
      </c>
    </row>
    <row r="53" spans="1:19" x14ac:dyDescent="0.25">
      <c r="A53" s="2" t="s">
        <v>2</v>
      </c>
      <c r="B53" s="8">
        <f>IRR(B46:R46)</f>
        <v>0.10109234018212865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193C-92FE-4F0E-9718-7F7DF801B5A5}">
  <dimension ref="A1:S64"/>
  <sheetViews>
    <sheetView topLeftCell="A14" zoomScale="80" zoomScaleNormal="80" workbookViewId="0">
      <selection activeCell="F41" sqref="F41"/>
    </sheetView>
  </sheetViews>
  <sheetFormatPr defaultRowHeight="13.2" x14ac:dyDescent="0.25"/>
  <cols>
    <col min="1" max="1" width="44.88671875" style="4" bestFit="1" customWidth="1"/>
    <col min="2" max="2" width="12" style="4" bestFit="1" customWidth="1"/>
    <col min="3" max="3" width="10.109375" style="4" bestFit="1" customWidth="1"/>
    <col min="4" max="7" width="12.109375" style="4" bestFit="1" customWidth="1"/>
    <col min="8" max="12" width="9" style="4" bestFit="1" customWidth="1"/>
    <col min="13" max="18" width="11" style="4" bestFit="1" customWidth="1"/>
    <col min="19" max="19" width="11.109375" style="4" bestFit="1" customWidth="1"/>
    <col min="20" max="16384" width="8.88671875" style="4"/>
  </cols>
  <sheetData>
    <row r="1" spans="1:19" x14ac:dyDescent="0.25">
      <c r="A1" s="9" t="s">
        <v>56</v>
      </c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x14ac:dyDescent="0.25">
      <c r="A2" s="2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x14ac:dyDescent="0.25">
      <c r="A3" s="4" t="s">
        <v>5</v>
      </c>
      <c r="B3" s="3">
        <v>80000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x14ac:dyDescent="0.25">
      <c r="A4" s="4" t="s">
        <v>3</v>
      </c>
      <c r="B4" s="3">
        <v>70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x14ac:dyDescent="0.25">
      <c r="A5" s="4" t="s">
        <v>6</v>
      </c>
      <c r="B5" s="3">
        <v>2400000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 spans="1:19" x14ac:dyDescent="0.25">
      <c r="A7" s="2"/>
      <c r="B7" s="5">
        <v>2022</v>
      </c>
      <c r="C7" s="5">
        <f t="shared" ref="C7:N7" si="0">1+B7</f>
        <v>2023</v>
      </c>
      <c r="D7" s="5">
        <f t="shared" si="0"/>
        <v>2024</v>
      </c>
      <c r="E7" s="5">
        <f t="shared" si="0"/>
        <v>2025</v>
      </c>
      <c r="F7" s="5">
        <f t="shared" si="0"/>
        <v>2026</v>
      </c>
      <c r="G7" s="5">
        <f t="shared" si="0"/>
        <v>2027</v>
      </c>
      <c r="H7" s="5">
        <f t="shared" si="0"/>
        <v>2028</v>
      </c>
      <c r="I7" s="5">
        <f t="shared" si="0"/>
        <v>2029</v>
      </c>
      <c r="J7" s="5">
        <f t="shared" si="0"/>
        <v>2030</v>
      </c>
      <c r="K7" s="5">
        <f t="shared" si="0"/>
        <v>2031</v>
      </c>
      <c r="L7" s="5">
        <f t="shared" si="0"/>
        <v>2032</v>
      </c>
      <c r="M7" s="5">
        <f t="shared" si="0"/>
        <v>2033</v>
      </c>
      <c r="N7" s="5">
        <f t="shared" si="0"/>
        <v>2034</v>
      </c>
      <c r="O7" s="5">
        <f t="shared" ref="O7" si="1">1+N7</f>
        <v>2035</v>
      </c>
      <c r="P7" s="5">
        <f t="shared" ref="P7" si="2">1+O7</f>
        <v>2036</v>
      </c>
      <c r="Q7" s="5">
        <f t="shared" ref="Q7" si="3">1+P7</f>
        <v>2037</v>
      </c>
      <c r="R7" s="5">
        <f t="shared" ref="R7" si="4">1+Q7</f>
        <v>2038</v>
      </c>
      <c r="S7" s="2" t="s">
        <v>13</v>
      </c>
    </row>
    <row r="8" spans="1:19" x14ac:dyDescent="0.25">
      <c r="A8" s="2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9" x14ac:dyDescent="0.25">
      <c r="A9" s="4" t="s">
        <v>7</v>
      </c>
      <c r="C9" s="4">
        <v>70000</v>
      </c>
      <c r="S9" s="4">
        <f>SUM(B9:R9)</f>
        <v>70000</v>
      </c>
    </row>
    <row r="10" spans="1:19" ht="26.4" x14ac:dyDescent="0.25">
      <c r="A10" s="6" t="s">
        <v>9</v>
      </c>
      <c r="C10" s="4">
        <v>20000</v>
      </c>
      <c r="S10" s="4">
        <f t="shared" ref="S10:S63" si="5">SUM(B10:R10)</f>
        <v>20000</v>
      </c>
    </row>
    <row r="11" spans="1:19" x14ac:dyDescent="0.25">
      <c r="A11" s="4" t="s">
        <v>10</v>
      </c>
      <c r="C11" s="4">
        <v>200000</v>
      </c>
      <c r="S11" s="4">
        <f t="shared" si="5"/>
        <v>200000</v>
      </c>
    </row>
    <row r="13" spans="1:19" x14ac:dyDescent="0.25">
      <c r="A13" s="2" t="s">
        <v>11</v>
      </c>
    </row>
    <row r="14" spans="1:19" x14ac:dyDescent="0.25">
      <c r="A14" s="4" t="s">
        <v>12</v>
      </c>
      <c r="B14" s="4">
        <v>12000000</v>
      </c>
      <c r="S14" s="4">
        <f t="shared" si="5"/>
        <v>12000000</v>
      </c>
    </row>
    <row r="15" spans="1:19" x14ac:dyDescent="0.25">
      <c r="A15" s="4" t="s">
        <v>14</v>
      </c>
      <c r="B15" s="4">
        <v>200000</v>
      </c>
      <c r="S15" s="4">
        <f t="shared" si="5"/>
        <v>200000</v>
      </c>
    </row>
    <row r="17" spans="1:19" x14ac:dyDescent="0.25">
      <c r="A17" s="2" t="s">
        <v>15</v>
      </c>
    </row>
    <row r="18" spans="1:19" x14ac:dyDescent="0.25">
      <c r="A18" s="4" t="s">
        <v>16</v>
      </c>
      <c r="B18" s="4">
        <v>500000</v>
      </c>
      <c r="S18" s="4">
        <f t="shared" si="5"/>
        <v>500000</v>
      </c>
    </row>
    <row r="19" spans="1:19" x14ac:dyDescent="0.25">
      <c r="A19" s="4" t="s">
        <v>17</v>
      </c>
      <c r="C19" s="4">
        <v>500000</v>
      </c>
      <c r="S19" s="4">
        <f t="shared" si="5"/>
        <v>500000</v>
      </c>
    </row>
    <row r="20" spans="1:19" x14ac:dyDescent="0.25">
      <c r="A20" s="4" t="s">
        <v>41</v>
      </c>
      <c r="C20" s="4">
        <v>1000000</v>
      </c>
      <c r="S20" s="4">
        <f t="shared" si="5"/>
        <v>1000000</v>
      </c>
    </row>
    <row r="21" spans="1:19" x14ac:dyDescent="0.25">
      <c r="A21" s="4" t="s">
        <v>18</v>
      </c>
      <c r="C21" s="4">
        <v>838000</v>
      </c>
      <c r="S21" s="4">
        <f t="shared" si="5"/>
        <v>838000</v>
      </c>
    </row>
    <row r="22" spans="1:19" x14ac:dyDescent="0.25">
      <c r="A22" s="4" t="s">
        <v>19</v>
      </c>
      <c r="C22" s="4">
        <v>576000</v>
      </c>
      <c r="S22" s="4">
        <f t="shared" si="5"/>
        <v>576000</v>
      </c>
    </row>
    <row r="23" spans="1:19" x14ac:dyDescent="0.25">
      <c r="A23" s="4" t="s">
        <v>20</v>
      </c>
      <c r="C23" s="4">
        <v>708000</v>
      </c>
      <c r="S23" s="4">
        <f t="shared" si="5"/>
        <v>708000</v>
      </c>
    </row>
    <row r="24" spans="1:19" x14ac:dyDescent="0.25">
      <c r="A24" s="4" t="s">
        <v>42</v>
      </c>
      <c r="C24" s="4">
        <v>708000</v>
      </c>
      <c r="S24" s="4">
        <f t="shared" si="5"/>
        <v>708000</v>
      </c>
    </row>
    <row r="25" spans="1:19" x14ac:dyDescent="0.25">
      <c r="A25" s="4" t="s">
        <v>43</v>
      </c>
      <c r="C25" s="4">
        <v>555000</v>
      </c>
      <c r="S25" s="4">
        <f t="shared" si="5"/>
        <v>555000</v>
      </c>
    </row>
    <row r="26" spans="1:19" x14ac:dyDescent="0.25">
      <c r="A26" s="4" t="s">
        <v>44</v>
      </c>
      <c r="C26" s="4">
        <v>708000</v>
      </c>
      <c r="S26" s="4">
        <f t="shared" si="5"/>
        <v>708000</v>
      </c>
    </row>
    <row r="27" spans="1:19" x14ac:dyDescent="0.25">
      <c r="A27" s="4" t="s">
        <v>45</v>
      </c>
      <c r="C27" s="4">
        <v>838000</v>
      </c>
      <c r="S27" s="4">
        <f t="shared" si="5"/>
        <v>838000</v>
      </c>
    </row>
    <row r="28" spans="1:19" x14ac:dyDescent="0.25">
      <c r="A28" s="4" t="s">
        <v>21</v>
      </c>
      <c r="C28" s="4">
        <v>50000</v>
      </c>
      <c r="S28" s="4">
        <f t="shared" si="5"/>
        <v>50000</v>
      </c>
    </row>
    <row r="29" spans="1:19" x14ac:dyDescent="0.25">
      <c r="A29" s="4" t="s">
        <v>22</v>
      </c>
      <c r="C29" s="4">
        <v>100000</v>
      </c>
      <c r="S29" s="4">
        <f t="shared" si="5"/>
        <v>100000</v>
      </c>
    </row>
    <row r="30" spans="1:19" x14ac:dyDescent="0.25">
      <c r="A30" s="4" t="s">
        <v>23</v>
      </c>
      <c r="C30" s="4">
        <v>30000</v>
      </c>
      <c r="S30" s="4">
        <f t="shared" si="5"/>
        <v>30000</v>
      </c>
    </row>
    <row r="31" spans="1:19" x14ac:dyDescent="0.25">
      <c r="A31" s="4" t="s">
        <v>24</v>
      </c>
      <c r="C31" s="4">
        <v>100003.2</v>
      </c>
      <c r="S31" s="4">
        <f t="shared" si="5"/>
        <v>100003.2</v>
      </c>
    </row>
    <row r="32" spans="1:19" x14ac:dyDescent="0.25">
      <c r="A32" s="4" t="s">
        <v>25</v>
      </c>
      <c r="C32" s="4">
        <v>200000</v>
      </c>
      <c r="S32" s="4">
        <f t="shared" si="5"/>
        <v>200000</v>
      </c>
    </row>
    <row r="33" spans="1:19" x14ac:dyDescent="0.25">
      <c r="A33" s="4" t="s">
        <v>26</v>
      </c>
      <c r="D33" s="4">
        <v>100000</v>
      </c>
      <c r="S33" s="4">
        <f t="shared" si="5"/>
        <v>100000</v>
      </c>
    </row>
    <row r="34" spans="1:19" x14ac:dyDescent="0.25">
      <c r="A34" s="4" t="s">
        <v>46</v>
      </c>
      <c r="C34" s="4">
        <v>249996.79999999999</v>
      </c>
      <c r="S34" s="4">
        <f t="shared" si="5"/>
        <v>249996.79999999999</v>
      </c>
    </row>
    <row r="35" spans="1:19" x14ac:dyDescent="0.25">
      <c r="A35" s="4" t="s">
        <v>47</v>
      </c>
      <c r="D35" s="4">
        <v>300003.20000000001</v>
      </c>
      <c r="S35" s="4">
        <f t="shared" si="5"/>
        <v>300003.20000000001</v>
      </c>
    </row>
    <row r="36" spans="1:19" x14ac:dyDescent="0.25">
      <c r="A36" s="4" t="s">
        <v>48</v>
      </c>
      <c r="D36" s="4">
        <v>150000</v>
      </c>
      <c r="S36" s="4">
        <f t="shared" si="5"/>
        <v>150000</v>
      </c>
    </row>
    <row r="37" spans="1:19" x14ac:dyDescent="0.25">
      <c r="A37" s="4" t="s">
        <v>49</v>
      </c>
      <c r="C37" s="4">
        <v>299995.2</v>
      </c>
      <c r="S37" s="4">
        <f t="shared" si="5"/>
        <v>299995.2</v>
      </c>
    </row>
    <row r="38" spans="1:19" x14ac:dyDescent="0.25">
      <c r="A38" s="4" t="s">
        <v>50</v>
      </c>
      <c r="D38" s="4">
        <v>350003.20000000001</v>
      </c>
      <c r="S38" s="4">
        <f t="shared" si="5"/>
        <v>350003.20000000001</v>
      </c>
    </row>
    <row r="39" spans="1:19" x14ac:dyDescent="0.25">
      <c r="A39" s="4" t="s">
        <v>51</v>
      </c>
      <c r="D39" s="4">
        <v>180000</v>
      </c>
      <c r="S39" s="4">
        <f t="shared" si="5"/>
        <v>180000</v>
      </c>
    </row>
    <row r="41" spans="1:19" x14ac:dyDescent="0.25">
      <c r="A41" s="2" t="s">
        <v>27</v>
      </c>
    </row>
    <row r="42" spans="1:19" x14ac:dyDescent="0.25">
      <c r="A42" s="4" t="s">
        <v>28</v>
      </c>
      <c r="D42" s="4">
        <v>40000</v>
      </c>
      <c r="S42" s="4">
        <f t="shared" si="5"/>
        <v>40000</v>
      </c>
    </row>
    <row r="43" spans="1:19" x14ac:dyDescent="0.25">
      <c r="A43" s="4" t="s">
        <v>29</v>
      </c>
      <c r="D43" s="4">
        <v>70000</v>
      </c>
      <c r="S43" s="4">
        <f t="shared" si="5"/>
        <v>70000</v>
      </c>
    </row>
    <row r="45" spans="1:19" x14ac:dyDescent="0.25">
      <c r="A45" s="2" t="s">
        <v>30</v>
      </c>
      <c r="D45" s="4">
        <v>40000</v>
      </c>
      <c r="S45" s="4">
        <f t="shared" si="5"/>
        <v>40000</v>
      </c>
    </row>
    <row r="47" spans="1:19" x14ac:dyDescent="0.25">
      <c r="A47" s="2" t="s">
        <v>31</v>
      </c>
      <c r="C47" s="4">
        <v>1140000</v>
      </c>
      <c r="S47" s="4">
        <f t="shared" si="5"/>
        <v>1140000</v>
      </c>
    </row>
    <row r="49" spans="1:19" x14ac:dyDescent="0.25">
      <c r="A49" s="2" t="s">
        <v>34</v>
      </c>
      <c r="B49" s="4">
        <f>SUM(B9:B47)</f>
        <v>12700000</v>
      </c>
      <c r="C49" s="4">
        <f t="shared" ref="C49:R49" si="6">SUM(C9:C47)</f>
        <v>8890995.1999999993</v>
      </c>
      <c r="D49" s="4">
        <f t="shared" si="6"/>
        <v>1230006.3999999999</v>
      </c>
      <c r="E49" s="4">
        <f t="shared" si="6"/>
        <v>0</v>
      </c>
      <c r="F49" s="4">
        <f t="shared" si="6"/>
        <v>0</v>
      </c>
      <c r="G49" s="4">
        <f t="shared" si="6"/>
        <v>0</v>
      </c>
      <c r="H49" s="4">
        <f t="shared" si="6"/>
        <v>0</v>
      </c>
      <c r="I49" s="4">
        <f t="shared" si="6"/>
        <v>0</v>
      </c>
      <c r="J49" s="4">
        <f t="shared" si="6"/>
        <v>0</v>
      </c>
      <c r="K49" s="4">
        <f t="shared" si="6"/>
        <v>0</v>
      </c>
      <c r="L49" s="4">
        <f t="shared" si="6"/>
        <v>0</v>
      </c>
      <c r="M49" s="4">
        <f t="shared" si="6"/>
        <v>0</v>
      </c>
      <c r="N49" s="4">
        <f t="shared" si="6"/>
        <v>0</v>
      </c>
      <c r="O49" s="4">
        <f t="shared" si="6"/>
        <v>0</v>
      </c>
      <c r="P49" s="4">
        <f t="shared" si="6"/>
        <v>0</v>
      </c>
      <c r="Q49" s="4">
        <f t="shared" si="6"/>
        <v>0</v>
      </c>
      <c r="R49" s="4">
        <f t="shared" si="6"/>
        <v>0</v>
      </c>
      <c r="S49" s="2">
        <f t="shared" si="5"/>
        <v>22821001.599999998</v>
      </c>
    </row>
    <row r="50" spans="1:19" x14ac:dyDescent="0.25">
      <c r="S50" s="2"/>
    </row>
    <row r="51" spans="1:19" x14ac:dyDescent="0.25">
      <c r="A51" s="2" t="s">
        <v>32</v>
      </c>
      <c r="D51" s="1">
        <f t="shared" ref="D51:R51" si="7">$B$5</f>
        <v>2400000</v>
      </c>
      <c r="E51" s="1">
        <f t="shared" si="7"/>
        <v>2400000</v>
      </c>
      <c r="F51" s="1">
        <f t="shared" si="7"/>
        <v>2400000</v>
      </c>
      <c r="G51" s="1">
        <f t="shared" si="7"/>
        <v>2400000</v>
      </c>
      <c r="H51" s="1">
        <f t="shared" si="7"/>
        <v>2400000</v>
      </c>
      <c r="I51" s="1">
        <f t="shared" si="7"/>
        <v>2400000</v>
      </c>
      <c r="J51" s="1">
        <f t="shared" si="7"/>
        <v>2400000</v>
      </c>
      <c r="K51" s="1">
        <f t="shared" si="7"/>
        <v>2400000</v>
      </c>
      <c r="L51" s="1">
        <f t="shared" si="7"/>
        <v>2400000</v>
      </c>
      <c r="M51" s="1">
        <f t="shared" si="7"/>
        <v>2400000</v>
      </c>
      <c r="N51" s="1">
        <f t="shared" si="7"/>
        <v>2400000</v>
      </c>
      <c r="O51" s="1">
        <f t="shared" si="7"/>
        <v>2400000</v>
      </c>
      <c r="P51" s="1">
        <f t="shared" si="7"/>
        <v>2400000</v>
      </c>
      <c r="Q51" s="1">
        <f t="shared" si="7"/>
        <v>2400000</v>
      </c>
      <c r="R51" s="1">
        <f t="shared" si="7"/>
        <v>2400000</v>
      </c>
      <c r="S51" s="2">
        <f t="shared" si="5"/>
        <v>36000000</v>
      </c>
    </row>
    <row r="52" spans="1:19" x14ac:dyDescent="0.25">
      <c r="S52" s="2"/>
    </row>
    <row r="53" spans="1:19" x14ac:dyDescent="0.25">
      <c r="A53" s="2" t="s">
        <v>33</v>
      </c>
      <c r="B53" s="4">
        <f>SUM(B49,B51)</f>
        <v>12700000</v>
      </c>
      <c r="C53" s="4">
        <f t="shared" ref="C53:R53" si="8">SUM(C49,C51)</f>
        <v>8890995.1999999993</v>
      </c>
      <c r="D53" s="4">
        <f t="shared" si="8"/>
        <v>3630006.4</v>
      </c>
      <c r="E53" s="4">
        <f t="shared" si="8"/>
        <v>2400000</v>
      </c>
      <c r="F53" s="4">
        <f t="shared" si="8"/>
        <v>2400000</v>
      </c>
      <c r="G53" s="4">
        <f t="shared" si="8"/>
        <v>2400000</v>
      </c>
      <c r="H53" s="4">
        <f t="shared" si="8"/>
        <v>2400000</v>
      </c>
      <c r="I53" s="4">
        <f t="shared" si="8"/>
        <v>2400000</v>
      </c>
      <c r="J53" s="4">
        <f t="shared" si="8"/>
        <v>2400000</v>
      </c>
      <c r="K53" s="4">
        <f t="shared" si="8"/>
        <v>2400000</v>
      </c>
      <c r="L53" s="4">
        <f t="shared" si="8"/>
        <v>2400000</v>
      </c>
      <c r="M53" s="4">
        <f t="shared" si="8"/>
        <v>2400000</v>
      </c>
      <c r="N53" s="4">
        <f t="shared" si="8"/>
        <v>2400000</v>
      </c>
      <c r="O53" s="4">
        <f t="shared" si="8"/>
        <v>2400000</v>
      </c>
      <c r="P53" s="4">
        <f t="shared" si="8"/>
        <v>2400000</v>
      </c>
      <c r="Q53" s="4">
        <f t="shared" si="8"/>
        <v>2400000</v>
      </c>
      <c r="R53" s="4">
        <f t="shared" si="8"/>
        <v>2400000</v>
      </c>
      <c r="S53" s="2">
        <f t="shared" si="5"/>
        <v>58821001.599999994</v>
      </c>
    </row>
    <row r="54" spans="1:19" x14ac:dyDescent="0.25">
      <c r="S54" s="2"/>
    </row>
    <row r="55" spans="1:19" x14ac:dyDescent="0.25">
      <c r="A55" s="2" t="s">
        <v>35</v>
      </c>
      <c r="D55" s="4">
        <f>$B$3*$B$4</f>
        <v>5600000</v>
      </c>
      <c r="E55" s="4">
        <f t="shared" ref="E55:R55" si="9">$B$3*$B$4</f>
        <v>5600000</v>
      </c>
      <c r="F55" s="4">
        <f t="shared" si="9"/>
        <v>5600000</v>
      </c>
      <c r="G55" s="4">
        <f t="shared" si="9"/>
        <v>5600000</v>
      </c>
      <c r="H55" s="4">
        <f t="shared" si="9"/>
        <v>5600000</v>
      </c>
      <c r="I55" s="4">
        <f t="shared" si="9"/>
        <v>5600000</v>
      </c>
      <c r="J55" s="4">
        <f t="shared" si="9"/>
        <v>5600000</v>
      </c>
      <c r="K55" s="4">
        <f t="shared" si="9"/>
        <v>5600000</v>
      </c>
      <c r="L55" s="4">
        <f t="shared" si="9"/>
        <v>5600000</v>
      </c>
      <c r="M55" s="4">
        <f t="shared" si="9"/>
        <v>5600000</v>
      </c>
      <c r="N55" s="4">
        <f t="shared" si="9"/>
        <v>5600000</v>
      </c>
      <c r="O55" s="4">
        <f t="shared" si="9"/>
        <v>5600000</v>
      </c>
      <c r="P55" s="4">
        <f t="shared" si="9"/>
        <v>5600000</v>
      </c>
      <c r="Q55" s="4">
        <f t="shared" si="9"/>
        <v>5600000</v>
      </c>
      <c r="R55" s="4">
        <f t="shared" si="9"/>
        <v>5600000</v>
      </c>
      <c r="S55" s="2">
        <f t="shared" si="5"/>
        <v>84000000</v>
      </c>
    </row>
    <row r="56" spans="1:19" x14ac:dyDescent="0.25">
      <c r="S56" s="2"/>
    </row>
    <row r="57" spans="1:19" x14ac:dyDescent="0.25">
      <c r="A57" s="2" t="s">
        <v>36</v>
      </c>
      <c r="B57" s="4">
        <f>B55-B53</f>
        <v>-12700000</v>
      </c>
      <c r="C57" s="4">
        <f t="shared" ref="C57:Q57" si="10">C55-C53</f>
        <v>-8890995.1999999993</v>
      </c>
      <c r="D57" s="4">
        <f t="shared" si="10"/>
        <v>1969993.6</v>
      </c>
      <c r="E57" s="4">
        <f t="shared" si="10"/>
        <v>3200000</v>
      </c>
      <c r="F57" s="4">
        <f t="shared" si="10"/>
        <v>3200000</v>
      </c>
      <c r="G57" s="4">
        <f t="shared" si="10"/>
        <v>3200000</v>
      </c>
      <c r="H57" s="4">
        <f t="shared" si="10"/>
        <v>3200000</v>
      </c>
      <c r="I57" s="4">
        <f t="shared" si="10"/>
        <v>3200000</v>
      </c>
      <c r="J57" s="4">
        <f t="shared" si="10"/>
        <v>3200000</v>
      </c>
      <c r="K57" s="4">
        <f t="shared" si="10"/>
        <v>3200000</v>
      </c>
      <c r="L57" s="4">
        <f t="shared" si="10"/>
        <v>3200000</v>
      </c>
      <c r="M57" s="4">
        <f t="shared" si="10"/>
        <v>3200000</v>
      </c>
      <c r="N57" s="4">
        <f t="shared" si="10"/>
        <v>3200000</v>
      </c>
      <c r="O57" s="4">
        <f>O55-O53</f>
        <v>3200000</v>
      </c>
      <c r="P57" s="4">
        <f t="shared" si="10"/>
        <v>3200000</v>
      </c>
      <c r="Q57" s="4">
        <f t="shared" si="10"/>
        <v>3200000</v>
      </c>
      <c r="R57" s="4">
        <f>R55-R53</f>
        <v>3200000</v>
      </c>
      <c r="S57" s="2">
        <f t="shared" si="5"/>
        <v>25178998.400000002</v>
      </c>
    </row>
    <row r="58" spans="1:19" x14ac:dyDescent="0.25">
      <c r="A58" s="2" t="s">
        <v>37</v>
      </c>
      <c r="B58" s="4">
        <f>B57</f>
        <v>-12700000</v>
      </c>
      <c r="C58" s="4">
        <f>B58+C57</f>
        <v>-21590995.199999999</v>
      </c>
      <c r="D58" s="4">
        <f t="shared" ref="D58:N58" si="11">C58+D57</f>
        <v>-19621001.599999998</v>
      </c>
      <c r="E58" s="4">
        <f t="shared" si="11"/>
        <v>-16421001.599999998</v>
      </c>
      <c r="F58" s="4">
        <f t="shared" si="11"/>
        <v>-13221001.599999998</v>
      </c>
      <c r="G58" s="4">
        <f t="shared" si="11"/>
        <v>-10021001.599999998</v>
      </c>
      <c r="H58" s="4">
        <f t="shared" si="11"/>
        <v>-6821001.5999999978</v>
      </c>
      <c r="I58" s="4">
        <f t="shared" si="11"/>
        <v>-3621001.5999999978</v>
      </c>
      <c r="J58" s="4">
        <f t="shared" si="11"/>
        <v>-421001.59999999776</v>
      </c>
      <c r="K58" s="4">
        <f t="shared" si="11"/>
        <v>2778998.4000000022</v>
      </c>
      <c r="L58" s="4">
        <f t="shared" si="11"/>
        <v>5978998.4000000022</v>
      </c>
      <c r="M58" s="4">
        <f t="shared" si="11"/>
        <v>9178998.4000000022</v>
      </c>
      <c r="N58" s="4">
        <f t="shared" si="11"/>
        <v>12378998.400000002</v>
      </c>
      <c r="O58" s="4">
        <f>N58+O57</f>
        <v>15578998.400000002</v>
      </c>
      <c r="P58" s="4">
        <f t="shared" ref="P58" si="12">O58+P57</f>
        <v>18778998.400000002</v>
      </c>
      <c r="Q58" s="4">
        <f t="shared" ref="Q58" si="13">P58+Q57</f>
        <v>21978998.400000002</v>
      </c>
      <c r="R58" s="4">
        <f t="shared" ref="R58" si="14">Q58+R57</f>
        <v>25178998.400000002</v>
      </c>
    </row>
    <row r="59" spans="1:19" x14ac:dyDescent="0.25">
      <c r="A59" s="2" t="s">
        <v>0</v>
      </c>
      <c r="B59" s="2">
        <f>S57/SUM(B53:C53)</f>
        <v>1.1661805380791341</v>
      </c>
    </row>
    <row r="60" spans="1:19" x14ac:dyDescent="0.25">
      <c r="A60" s="2" t="s">
        <v>38</v>
      </c>
      <c r="B60" s="8">
        <v>0.10241</v>
      </c>
    </row>
    <row r="61" spans="1:19" x14ac:dyDescent="0.25">
      <c r="A61" s="2" t="s">
        <v>39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>
        <v>14</v>
      </c>
      <c r="P61" s="4">
        <v>15</v>
      </c>
      <c r="Q61" s="4">
        <v>16</v>
      </c>
      <c r="R61" s="4">
        <v>17</v>
      </c>
    </row>
    <row r="62" spans="1:19" x14ac:dyDescent="0.25">
      <c r="A62" s="2" t="s">
        <v>40</v>
      </c>
      <c r="B62" s="4">
        <f>1/(1+$B$60)^(B61-1)</f>
        <v>1</v>
      </c>
      <c r="C62" s="4">
        <f t="shared" ref="C62:R62" si="15">1/(1+$B$60)^(C61-1)</f>
        <v>0.90710352772561942</v>
      </c>
      <c r="D62" s="4">
        <f t="shared" si="15"/>
        <v>0.82283681001226361</v>
      </c>
      <c r="E62" s="4">
        <f t="shared" si="15"/>
        <v>0.74639817310461953</v>
      </c>
      <c r="F62" s="4">
        <f t="shared" si="15"/>
        <v>0.67706041591115795</v>
      </c>
      <c r="G62" s="4">
        <f t="shared" si="15"/>
        <v>0.61416389175638653</v>
      </c>
      <c r="H62" s="4">
        <f t="shared" si="15"/>
        <v>0.5571102328139137</v>
      </c>
      <c r="I62" s="4">
        <f t="shared" si="15"/>
        <v>0.50535665751754222</v>
      </c>
      <c r="J62" s="4">
        <f t="shared" si="15"/>
        <v>0.45841080679379026</v>
      </c>
      <c r="K62" s="4">
        <f t="shared" si="15"/>
        <v>0.41582605999019451</v>
      </c>
      <c r="L62" s="4">
        <f t="shared" si="15"/>
        <v>0.37719728593735047</v>
      </c>
      <c r="M62" s="4">
        <f t="shared" si="15"/>
        <v>0.34215698872229977</v>
      </c>
      <c r="N62" s="4">
        <f t="shared" si="15"/>
        <v>0.31037181150597309</v>
      </c>
      <c r="O62" s="4">
        <f>1/(1+$B$60)^(O61-1)</f>
        <v>0.28153936512365918</v>
      </c>
      <c r="P62" s="4">
        <f t="shared" si="15"/>
        <v>0.2553853512973025</v>
      </c>
      <c r="Q62" s="4">
        <f t="shared" si="15"/>
        <v>0.23166095309122969</v>
      </c>
      <c r="R62" s="4">
        <f t="shared" si="15"/>
        <v>0.21014046778533371</v>
      </c>
    </row>
    <row r="63" spans="1:19" x14ac:dyDescent="0.25">
      <c r="A63" s="2" t="s">
        <v>1</v>
      </c>
      <c r="B63" s="4">
        <f>B57*B62/1000000</f>
        <v>-12.7</v>
      </c>
      <c r="C63" s="4">
        <f t="shared" ref="C63:R63" si="16">C57*C62/1000000</f>
        <v>-8.0650531109115473</v>
      </c>
      <c r="D63" s="4">
        <f t="shared" si="16"/>
        <v>1.6209832495685752</v>
      </c>
      <c r="E63" s="4">
        <f t="shared" si="16"/>
        <v>2.3884741539347822</v>
      </c>
      <c r="F63" s="4">
        <f t="shared" si="16"/>
        <v>2.1665933309157053</v>
      </c>
      <c r="G63" s="4">
        <f t="shared" si="16"/>
        <v>1.9653244536204368</v>
      </c>
      <c r="H63" s="4">
        <f t="shared" si="16"/>
        <v>1.7827527450045237</v>
      </c>
      <c r="I63" s="4">
        <f t="shared" si="16"/>
        <v>1.6171413040561351</v>
      </c>
      <c r="J63" s="4">
        <f t="shared" si="16"/>
        <v>1.4669145817401288</v>
      </c>
      <c r="K63" s="4">
        <f t="shared" si="16"/>
        <v>1.3306433919686222</v>
      </c>
      <c r="L63" s="4">
        <f t="shared" si="16"/>
        <v>1.2070313149995215</v>
      </c>
      <c r="M63" s="4">
        <f t="shared" si="16"/>
        <v>1.0949023639113593</v>
      </c>
      <c r="N63" s="4">
        <f t="shared" si="16"/>
        <v>0.9931897968191139</v>
      </c>
      <c r="O63" s="4">
        <f t="shared" si="16"/>
        <v>0.90092596839570938</v>
      </c>
      <c r="P63" s="4">
        <f t="shared" si="16"/>
        <v>0.81723312415136806</v>
      </c>
      <c r="Q63" s="4">
        <f t="shared" si="16"/>
        <v>0.74131504989193497</v>
      </c>
      <c r="R63" s="4">
        <f t="shared" si="16"/>
        <v>0.67244949691306788</v>
      </c>
      <c r="S63" s="2">
        <f t="shared" si="5"/>
        <v>8.2121497944087629E-4</v>
      </c>
    </row>
    <row r="64" spans="1:19" x14ac:dyDescent="0.25">
      <c r="A64" s="2" t="s">
        <v>2</v>
      </c>
      <c r="B64" s="8">
        <f>IRR(B57:R57)</f>
        <v>0.10241613261447879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A81D-39C2-4038-AA78-6D08747C6CC0}">
  <dimension ref="A1:S64"/>
  <sheetViews>
    <sheetView tabSelected="1" zoomScale="80" zoomScaleNormal="80" workbookViewId="0">
      <selection activeCell="O70" sqref="O70"/>
    </sheetView>
  </sheetViews>
  <sheetFormatPr defaultRowHeight="13.2" x14ac:dyDescent="0.25"/>
  <cols>
    <col min="1" max="1" width="44.88671875" style="4" bestFit="1" customWidth="1"/>
    <col min="2" max="2" width="11.109375" style="4" customWidth="1"/>
    <col min="3" max="3" width="10.109375" style="4" bestFit="1" customWidth="1"/>
    <col min="4" max="7" width="12.109375" style="4" bestFit="1" customWidth="1"/>
    <col min="8" max="12" width="9" style="4" bestFit="1" customWidth="1"/>
    <col min="13" max="18" width="11" style="4" bestFit="1" customWidth="1"/>
    <col min="19" max="19" width="11.109375" style="4" bestFit="1" customWidth="1"/>
    <col min="20" max="16384" width="8.88671875" style="4"/>
  </cols>
  <sheetData>
    <row r="1" spans="1:19" x14ac:dyDescent="0.25">
      <c r="A1" s="10" t="s">
        <v>58</v>
      </c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x14ac:dyDescent="0.25">
      <c r="A2" s="2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x14ac:dyDescent="0.25">
      <c r="A3" s="4" t="s">
        <v>5</v>
      </c>
      <c r="B3" s="3">
        <v>80000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x14ac:dyDescent="0.25">
      <c r="A4" s="4" t="s">
        <v>3</v>
      </c>
      <c r="B4" s="3">
        <v>70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x14ac:dyDescent="0.25">
      <c r="A5" s="4" t="s">
        <v>6</v>
      </c>
      <c r="B5" s="3">
        <v>2400000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 spans="1:19" x14ac:dyDescent="0.25">
      <c r="A7" s="2"/>
      <c r="B7" s="5">
        <v>2022</v>
      </c>
      <c r="C7" s="5">
        <f t="shared" ref="C7:R7" si="0">1+B7</f>
        <v>2023</v>
      </c>
      <c r="D7" s="5">
        <f t="shared" si="0"/>
        <v>2024</v>
      </c>
      <c r="E7" s="5">
        <f t="shared" si="0"/>
        <v>2025</v>
      </c>
      <c r="F7" s="5">
        <f t="shared" si="0"/>
        <v>2026</v>
      </c>
      <c r="G7" s="5">
        <f t="shared" si="0"/>
        <v>2027</v>
      </c>
      <c r="H7" s="5">
        <f t="shared" si="0"/>
        <v>2028</v>
      </c>
      <c r="I7" s="5">
        <f t="shared" si="0"/>
        <v>2029</v>
      </c>
      <c r="J7" s="5">
        <f t="shared" si="0"/>
        <v>2030</v>
      </c>
      <c r="K7" s="5">
        <f t="shared" si="0"/>
        <v>2031</v>
      </c>
      <c r="L7" s="5">
        <f t="shared" si="0"/>
        <v>2032</v>
      </c>
      <c r="M7" s="5">
        <f t="shared" si="0"/>
        <v>2033</v>
      </c>
      <c r="N7" s="5">
        <f t="shared" si="0"/>
        <v>2034</v>
      </c>
      <c r="O7" s="5">
        <f t="shared" si="0"/>
        <v>2035</v>
      </c>
      <c r="P7" s="5">
        <f t="shared" si="0"/>
        <v>2036</v>
      </c>
      <c r="Q7" s="5">
        <f t="shared" si="0"/>
        <v>2037</v>
      </c>
      <c r="R7" s="5">
        <f t="shared" si="0"/>
        <v>2038</v>
      </c>
      <c r="S7" s="2" t="s">
        <v>13</v>
      </c>
    </row>
    <row r="8" spans="1:19" x14ac:dyDescent="0.25">
      <c r="A8" s="2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9" x14ac:dyDescent="0.25">
      <c r="A9" s="4" t="s">
        <v>7</v>
      </c>
      <c r="C9" s="4">
        <v>70000</v>
      </c>
      <c r="S9" s="4">
        <f>SUM(B9:R9)</f>
        <v>70000</v>
      </c>
    </row>
    <row r="10" spans="1:19" ht="26.4" x14ac:dyDescent="0.25">
      <c r="A10" s="6" t="s">
        <v>9</v>
      </c>
      <c r="C10" s="4">
        <v>20000</v>
      </c>
      <c r="S10" s="4">
        <f t="shared" ref="S10:S63" si="1">SUM(B10:R10)</f>
        <v>20000</v>
      </c>
    </row>
    <row r="11" spans="1:19" x14ac:dyDescent="0.25">
      <c r="A11" s="4" t="s">
        <v>10</v>
      </c>
      <c r="C11" s="4">
        <v>200000</v>
      </c>
      <c r="S11" s="4">
        <f t="shared" si="1"/>
        <v>200000</v>
      </c>
    </row>
    <row r="13" spans="1:19" x14ac:dyDescent="0.25">
      <c r="A13" s="2" t="s">
        <v>11</v>
      </c>
    </row>
    <row r="14" spans="1:19" x14ac:dyDescent="0.25">
      <c r="A14" s="4" t="s">
        <v>12</v>
      </c>
      <c r="B14" s="4">
        <v>12000000</v>
      </c>
      <c r="S14" s="4">
        <f t="shared" si="1"/>
        <v>12000000</v>
      </c>
    </row>
    <row r="15" spans="1:19" x14ac:dyDescent="0.25">
      <c r="A15" s="4" t="s">
        <v>14</v>
      </c>
      <c r="B15" s="4">
        <v>200000</v>
      </c>
      <c r="S15" s="4">
        <f t="shared" si="1"/>
        <v>200000</v>
      </c>
    </row>
    <row r="17" spans="1:19" x14ac:dyDescent="0.25">
      <c r="A17" s="2" t="s">
        <v>15</v>
      </c>
    </row>
    <row r="18" spans="1:19" x14ac:dyDescent="0.25">
      <c r="A18" s="4" t="s">
        <v>16</v>
      </c>
      <c r="B18" s="4">
        <v>500000</v>
      </c>
      <c r="S18" s="4">
        <f t="shared" si="1"/>
        <v>500000</v>
      </c>
    </row>
    <row r="19" spans="1:19" x14ac:dyDescent="0.25">
      <c r="A19" s="4" t="s">
        <v>53</v>
      </c>
      <c r="C19" s="4">
        <v>800000</v>
      </c>
      <c r="S19" s="4">
        <f t="shared" si="1"/>
        <v>800000</v>
      </c>
    </row>
    <row r="20" spans="1:19" x14ac:dyDescent="0.25">
      <c r="A20" s="4" t="s">
        <v>54</v>
      </c>
      <c r="C20" s="4">
        <v>1300000</v>
      </c>
      <c r="S20" s="4">
        <f t="shared" si="1"/>
        <v>1300000</v>
      </c>
    </row>
    <row r="21" spans="1:19" x14ac:dyDescent="0.25">
      <c r="A21" s="4" t="s">
        <v>18</v>
      </c>
      <c r="C21" s="4">
        <v>838000</v>
      </c>
      <c r="S21" s="4">
        <f t="shared" si="1"/>
        <v>838000</v>
      </c>
    </row>
    <row r="22" spans="1:19" x14ac:dyDescent="0.25">
      <c r="A22" s="4" t="s">
        <v>19</v>
      </c>
      <c r="C22" s="4">
        <v>576000</v>
      </c>
      <c r="S22" s="4">
        <f t="shared" si="1"/>
        <v>576000</v>
      </c>
    </row>
    <row r="23" spans="1:19" x14ac:dyDescent="0.25">
      <c r="A23" s="4" t="s">
        <v>20</v>
      </c>
      <c r="C23" s="4">
        <v>708000</v>
      </c>
      <c r="S23" s="4">
        <f t="shared" si="1"/>
        <v>708000</v>
      </c>
    </row>
    <row r="24" spans="1:19" x14ac:dyDescent="0.25">
      <c r="A24" s="4" t="s">
        <v>42</v>
      </c>
      <c r="C24" s="4">
        <v>708000</v>
      </c>
      <c r="S24" s="4">
        <f t="shared" si="1"/>
        <v>708000</v>
      </c>
    </row>
    <row r="25" spans="1:19" x14ac:dyDescent="0.25">
      <c r="A25" s="4" t="s">
        <v>43</v>
      </c>
      <c r="C25" s="4">
        <v>555000</v>
      </c>
      <c r="S25" s="4">
        <f t="shared" si="1"/>
        <v>555000</v>
      </c>
    </row>
    <row r="26" spans="1:19" x14ac:dyDescent="0.25">
      <c r="A26" s="4" t="s">
        <v>44</v>
      </c>
      <c r="C26" s="4">
        <v>708000</v>
      </c>
      <c r="S26" s="4">
        <f t="shared" si="1"/>
        <v>708000</v>
      </c>
    </row>
    <row r="27" spans="1:19" x14ac:dyDescent="0.25">
      <c r="A27" s="4" t="s">
        <v>45</v>
      </c>
      <c r="C27" s="4">
        <v>838000</v>
      </c>
      <c r="S27" s="4">
        <f t="shared" si="1"/>
        <v>838000</v>
      </c>
    </row>
    <row r="28" spans="1:19" x14ac:dyDescent="0.25">
      <c r="A28" s="4" t="s">
        <v>21</v>
      </c>
      <c r="C28" s="4">
        <v>50000</v>
      </c>
      <c r="S28" s="4">
        <f t="shared" si="1"/>
        <v>50000</v>
      </c>
    </row>
    <row r="29" spans="1:19" x14ac:dyDescent="0.25">
      <c r="A29" s="4" t="s">
        <v>22</v>
      </c>
      <c r="C29" s="4">
        <v>100000</v>
      </c>
      <c r="S29" s="4">
        <f t="shared" si="1"/>
        <v>100000</v>
      </c>
    </row>
    <row r="30" spans="1:19" x14ac:dyDescent="0.25">
      <c r="A30" s="4" t="s">
        <v>23</v>
      </c>
      <c r="C30" s="4">
        <v>30000</v>
      </c>
      <c r="S30" s="4">
        <f t="shared" si="1"/>
        <v>30000</v>
      </c>
    </row>
    <row r="31" spans="1:19" x14ac:dyDescent="0.25">
      <c r="A31" s="4" t="s">
        <v>24</v>
      </c>
      <c r="C31" s="4">
        <v>100003.2</v>
      </c>
      <c r="S31" s="4">
        <f t="shared" si="1"/>
        <v>100003.2</v>
      </c>
    </row>
    <row r="32" spans="1:19" x14ac:dyDescent="0.25">
      <c r="A32" s="4" t="s">
        <v>25</v>
      </c>
      <c r="C32" s="4">
        <v>200000</v>
      </c>
      <c r="S32" s="4">
        <f t="shared" si="1"/>
        <v>200000</v>
      </c>
    </row>
    <row r="33" spans="1:19" x14ac:dyDescent="0.25">
      <c r="A33" s="4" t="s">
        <v>26</v>
      </c>
      <c r="C33" s="4">
        <v>100000</v>
      </c>
      <c r="S33" s="4">
        <f t="shared" si="1"/>
        <v>100000</v>
      </c>
    </row>
    <row r="34" spans="1:19" x14ac:dyDescent="0.25">
      <c r="A34" s="4" t="s">
        <v>46</v>
      </c>
      <c r="C34" s="4">
        <v>249996.79999999999</v>
      </c>
      <c r="S34" s="4">
        <f t="shared" si="1"/>
        <v>249996.79999999999</v>
      </c>
    </row>
    <row r="35" spans="1:19" x14ac:dyDescent="0.25">
      <c r="A35" s="4" t="s">
        <v>47</v>
      </c>
      <c r="C35" s="4">
        <v>300003.20000000001</v>
      </c>
      <c r="S35" s="4">
        <f t="shared" si="1"/>
        <v>300003.20000000001</v>
      </c>
    </row>
    <row r="36" spans="1:19" x14ac:dyDescent="0.25">
      <c r="A36" s="4" t="s">
        <v>48</v>
      </c>
      <c r="D36" s="4">
        <v>150000</v>
      </c>
      <c r="S36" s="4">
        <f t="shared" si="1"/>
        <v>150000</v>
      </c>
    </row>
    <row r="37" spans="1:19" x14ac:dyDescent="0.25">
      <c r="A37" s="4" t="s">
        <v>49</v>
      </c>
      <c r="C37" s="4">
        <v>299995.2</v>
      </c>
      <c r="S37" s="4">
        <f t="shared" si="1"/>
        <v>299995.2</v>
      </c>
    </row>
    <row r="38" spans="1:19" x14ac:dyDescent="0.25">
      <c r="A38" s="4" t="s">
        <v>50</v>
      </c>
      <c r="C38" s="4">
        <v>350003.20000000001</v>
      </c>
      <c r="S38" s="4">
        <f t="shared" si="1"/>
        <v>350003.20000000001</v>
      </c>
    </row>
    <row r="39" spans="1:19" x14ac:dyDescent="0.25">
      <c r="A39" s="4" t="s">
        <v>51</v>
      </c>
      <c r="D39" s="4">
        <v>180000</v>
      </c>
      <c r="S39" s="4">
        <f t="shared" si="1"/>
        <v>180000</v>
      </c>
    </row>
    <row r="41" spans="1:19" x14ac:dyDescent="0.25">
      <c r="A41" s="2" t="s">
        <v>27</v>
      </c>
    </row>
    <row r="42" spans="1:19" x14ac:dyDescent="0.25">
      <c r="A42" s="4" t="s">
        <v>28</v>
      </c>
      <c r="D42" s="4">
        <v>40000</v>
      </c>
      <c r="S42" s="4">
        <f t="shared" si="1"/>
        <v>40000</v>
      </c>
    </row>
    <row r="43" spans="1:19" x14ac:dyDescent="0.25">
      <c r="A43" s="4" t="s">
        <v>29</v>
      </c>
      <c r="D43" s="4">
        <v>70000</v>
      </c>
      <c r="S43" s="4">
        <f t="shared" si="1"/>
        <v>70000</v>
      </c>
    </row>
    <row r="45" spans="1:19" x14ac:dyDescent="0.25">
      <c r="A45" s="2" t="s">
        <v>30</v>
      </c>
      <c r="D45" s="4">
        <v>40000</v>
      </c>
      <c r="S45" s="4">
        <f t="shared" si="1"/>
        <v>40000</v>
      </c>
    </row>
    <row r="47" spans="1:19" x14ac:dyDescent="0.25">
      <c r="A47" s="2" t="s">
        <v>31</v>
      </c>
      <c r="C47" s="4">
        <v>1050000</v>
      </c>
      <c r="S47" s="4">
        <f t="shared" si="1"/>
        <v>1050000</v>
      </c>
    </row>
    <row r="49" spans="1:19" x14ac:dyDescent="0.25">
      <c r="A49" s="2" t="s">
        <v>34</v>
      </c>
      <c r="B49" s="4">
        <f>SUM(B9:B47)</f>
        <v>12700000</v>
      </c>
      <c r="C49" s="4">
        <f t="shared" ref="C49:R49" si="2">SUM(C9:C47)</f>
        <v>10151001.599999998</v>
      </c>
      <c r="D49" s="4">
        <f t="shared" si="2"/>
        <v>480000</v>
      </c>
      <c r="E49" s="4">
        <f t="shared" si="2"/>
        <v>0</v>
      </c>
      <c r="F49" s="4">
        <f t="shared" si="2"/>
        <v>0</v>
      </c>
      <c r="G49" s="4">
        <f t="shared" si="2"/>
        <v>0</v>
      </c>
      <c r="H49" s="4">
        <f t="shared" si="2"/>
        <v>0</v>
      </c>
      <c r="I49" s="4">
        <f t="shared" si="2"/>
        <v>0</v>
      </c>
      <c r="J49" s="4">
        <f t="shared" si="2"/>
        <v>0</v>
      </c>
      <c r="K49" s="4">
        <f t="shared" si="2"/>
        <v>0</v>
      </c>
      <c r="L49" s="4">
        <f t="shared" si="2"/>
        <v>0</v>
      </c>
      <c r="M49" s="4">
        <f t="shared" si="2"/>
        <v>0</v>
      </c>
      <c r="N49" s="4">
        <f t="shared" si="2"/>
        <v>0</v>
      </c>
      <c r="O49" s="4">
        <f t="shared" si="2"/>
        <v>0</v>
      </c>
      <c r="P49" s="4">
        <f t="shared" si="2"/>
        <v>0</v>
      </c>
      <c r="Q49" s="4">
        <f t="shared" si="2"/>
        <v>0</v>
      </c>
      <c r="R49" s="4">
        <f t="shared" si="2"/>
        <v>0</v>
      </c>
      <c r="S49" s="4">
        <f t="shared" si="1"/>
        <v>23331001.599999998</v>
      </c>
    </row>
    <row r="51" spans="1:19" x14ac:dyDescent="0.25">
      <c r="A51" s="2" t="s">
        <v>32</v>
      </c>
      <c r="D51" s="1">
        <f t="shared" ref="D51:R51" si="3">$B$5</f>
        <v>2400000</v>
      </c>
      <c r="E51" s="1">
        <f t="shared" si="3"/>
        <v>2400000</v>
      </c>
      <c r="F51" s="1">
        <f t="shared" si="3"/>
        <v>2400000</v>
      </c>
      <c r="G51" s="1">
        <f t="shared" si="3"/>
        <v>2400000</v>
      </c>
      <c r="H51" s="1">
        <f t="shared" si="3"/>
        <v>2400000</v>
      </c>
      <c r="I51" s="1">
        <f t="shared" si="3"/>
        <v>2400000</v>
      </c>
      <c r="J51" s="1">
        <f t="shared" si="3"/>
        <v>2400000</v>
      </c>
      <c r="K51" s="1">
        <f t="shared" si="3"/>
        <v>2400000</v>
      </c>
      <c r="L51" s="1">
        <f t="shared" si="3"/>
        <v>2400000</v>
      </c>
      <c r="M51" s="1">
        <f t="shared" si="3"/>
        <v>2400000</v>
      </c>
      <c r="N51" s="1">
        <f t="shared" si="3"/>
        <v>2400000</v>
      </c>
      <c r="O51" s="1">
        <f t="shared" si="3"/>
        <v>2400000</v>
      </c>
      <c r="P51" s="1">
        <f t="shared" si="3"/>
        <v>2400000</v>
      </c>
      <c r="Q51" s="1">
        <f t="shared" si="3"/>
        <v>2400000</v>
      </c>
      <c r="R51" s="1">
        <f t="shared" si="3"/>
        <v>2400000</v>
      </c>
      <c r="S51" s="4">
        <f t="shared" si="1"/>
        <v>36000000</v>
      </c>
    </row>
    <row r="53" spans="1:19" x14ac:dyDescent="0.25">
      <c r="A53" s="2" t="s">
        <v>33</v>
      </c>
      <c r="B53" s="4">
        <f>SUM(B49,B51)</f>
        <v>12700000</v>
      </c>
      <c r="C53" s="4">
        <f t="shared" ref="C53:R53" si="4">SUM(C49,C51)</f>
        <v>10151001.599999998</v>
      </c>
      <c r="D53" s="4">
        <f t="shared" si="4"/>
        <v>2880000</v>
      </c>
      <c r="E53" s="4">
        <f t="shared" si="4"/>
        <v>2400000</v>
      </c>
      <c r="F53" s="4">
        <f t="shared" si="4"/>
        <v>2400000</v>
      </c>
      <c r="G53" s="4">
        <f t="shared" si="4"/>
        <v>2400000</v>
      </c>
      <c r="H53" s="4">
        <f t="shared" si="4"/>
        <v>2400000</v>
      </c>
      <c r="I53" s="4">
        <f t="shared" si="4"/>
        <v>2400000</v>
      </c>
      <c r="J53" s="4">
        <f t="shared" si="4"/>
        <v>2400000</v>
      </c>
      <c r="K53" s="4">
        <f t="shared" si="4"/>
        <v>2400000</v>
      </c>
      <c r="L53" s="4">
        <f t="shared" si="4"/>
        <v>2400000</v>
      </c>
      <c r="M53" s="4">
        <f t="shared" si="4"/>
        <v>2400000</v>
      </c>
      <c r="N53" s="4">
        <f t="shared" si="4"/>
        <v>2400000</v>
      </c>
      <c r="O53" s="4">
        <f t="shared" si="4"/>
        <v>2400000</v>
      </c>
      <c r="P53" s="4">
        <f t="shared" si="4"/>
        <v>2400000</v>
      </c>
      <c r="Q53" s="4">
        <f t="shared" si="4"/>
        <v>2400000</v>
      </c>
      <c r="R53" s="4">
        <f t="shared" si="4"/>
        <v>2400000</v>
      </c>
      <c r="S53" s="4">
        <f t="shared" si="1"/>
        <v>59331001.599999994</v>
      </c>
    </row>
    <row r="55" spans="1:19" x14ac:dyDescent="0.25">
      <c r="A55" s="2" t="s">
        <v>35</v>
      </c>
      <c r="D55" s="4">
        <f>$B$3*$B$4</f>
        <v>5600000</v>
      </c>
      <c r="E55" s="4">
        <f t="shared" ref="E55:R55" si="5">$B$3*$B$4</f>
        <v>5600000</v>
      </c>
      <c r="F55" s="4">
        <f t="shared" si="5"/>
        <v>5600000</v>
      </c>
      <c r="G55" s="4">
        <f t="shared" si="5"/>
        <v>5600000</v>
      </c>
      <c r="H55" s="4">
        <f t="shared" si="5"/>
        <v>5600000</v>
      </c>
      <c r="I55" s="4">
        <f t="shared" si="5"/>
        <v>5600000</v>
      </c>
      <c r="J55" s="4">
        <f t="shared" si="5"/>
        <v>5600000</v>
      </c>
      <c r="K55" s="4">
        <f t="shared" si="5"/>
        <v>5600000</v>
      </c>
      <c r="L55" s="4">
        <f t="shared" si="5"/>
        <v>5600000</v>
      </c>
      <c r="M55" s="4">
        <f t="shared" si="5"/>
        <v>5600000</v>
      </c>
      <c r="N55" s="4">
        <f t="shared" si="5"/>
        <v>5600000</v>
      </c>
      <c r="O55" s="4">
        <f t="shared" si="5"/>
        <v>5600000</v>
      </c>
      <c r="P55" s="4">
        <f t="shared" si="5"/>
        <v>5600000</v>
      </c>
      <c r="Q55" s="4">
        <f t="shared" si="5"/>
        <v>5600000</v>
      </c>
      <c r="R55" s="4">
        <f t="shared" si="5"/>
        <v>5600000</v>
      </c>
      <c r="S55" s="4">
        <f t="shared" si="1"/>
        <v>84000000</v>
      </c>
    </row>
    <row r="57" spans="1:19" x14ac:dyDescent="0.25">
      <c r="A57" s="2" t="s">
        <v>36</v>
      </c>
      <c r="B57" s="4">
        <f>B55-B53</f>
        <v>-12700000</v>
      </c>
      <c r="C57" s="4">
        <f t="shared" ref="C57:Q57" si="6">C55-C53</f>
        <v>-10151001.599999998</v>
      </c>
      <c r="D57" s="4">
        <f t="shared" si="6"/>
        <v>2720000</v>
      </c>
      <c r="E57" s="4">
        <f t="shared" si="6"/>
        <v>3200000</v>
      </c>
      <c r="F57" s="4">
        <f t="shared" si="6"/>
        <v>3200000</v>
      </c>
      <c r="G57" s="4">
        <f t="shared" si="6"/>
        <v>3200000</v>
      </c>
      <c r="H57" s="4">
        <f t="shared" si="6"/>
        <v>3200000</v>
      </c>
      <c r="I57" s="4">
        <f t="shared" si="6"/>
        <v>3200000</v>
      </c>
      <c r="J57" s="4">
        <f t="shared" si="6"/>
        <v>3200000</v>
      </c>
      <c r="K57" s="4">
        <f t="shared" si="6"/>
        <v>3200000</v>
      </c>
      <c r="L57" s="4">
        <f t="shared" si="6"/>
        <v>3200000</v>
      </c>
      <c r="M57" s="4">
        <f t="shared" si="6"/>
        <v>3200000</v>
      </c>
      <c r="N57" s="4">
        <f t="shared" si="6"/>
        <v>3200000</v>
      </c>
      <c r="O57" s="4">
        <f>O55-O53</f>
        <v>3200000</v>
      </c>
      <c r="P57" s="4">
        <f t="shared" si="6"/>
        <v>3200000</v>
      </c>
      <c r="Q57" s="4">
        <f t="shared" si="6"/>
        <v>3200000</v>
      </c>
      <c r="R57" s="4">
        <f>R55-R53</f>
        <v>3200000</v>
      </c>
      <c r="S57" s="4">
        <f t="shared" si="1"/>
        <v>24668998.400000002</v>
      </c>
    </row>
    <row r="58" spans="1:19" x14ac:dyDescent="0.25">
      <c r="A58" s="2" t="s">
        <v>37</v>
      </c>
      <c r="B58" s="4">
        <f>B57</f>
        <v>-12700000</v>
      </c>
      <c r="C58" s="4">
        <f>B58+C57</f>
        <v>-22851001.599999998</v>
      </c>
      <c r="D58" s="4">
        <f t="shared" ref="D58:N58" si="7">C58+D57</f>
        <v>-20131001.599999998</v>
      </c>
      <c r="E58" s="4">
        <f t="shared" si="7"/>
        <v>-16931001.599999998</v>
      </c>
      <c r="F58" s="4">
        <f t="shared" si="7"/>
        <v>-13731001.599999998</v>
      </c>
      <c r="G58" s="4">
        <f t="shared" si="7"/>
        <v>-10531001.599999998</v>
      </c>
      <c r="H58" s="4">
        <f t="shared" si="7"/>
        <v>-7331001.5999999978</v>
      </c>
      <c r="I58" s="4">
        <f t="shared" si="7"/>
        <v>-4131001.5999999978</v>
      </c>
      <c r="J58" s="4">
        <f t="shared" si="7"/>
        <v>-931001.59999999776</v>
      </c>
      <c r="K58" s="4">
        <f t="shared" si="7"/>
        <v>2268998.4000000022</v>
      </c>
      <c r="L58" s="4">
        <f t="shared" si="7"/>
        <v>5468998.4000000022</v>
      </c>
      <c r="M58" s="4">
        <f t="shared" si="7"/>
        <v>8668998.4000000022</v>
      </c>
      <c r="N58" s="4">
        <f t="shared" si="7"/>
        <v>11868998.400000002</v>
      </c>
      <c r="O58" s="4">
        <f>N58+O57</f>
        <v>15068998.400000002</v>
      </c>
      <c r="P58" s="4">
        <f t="shared" ref="P58:R58" si="8">O58+P57</f>
        <v>18268998.400000002</v>
      </c>
      <c r="Q58" s="4">
        <f t="shared" si="8"/>
        <v>21468998.400000002</v>
      </c>
      <c r="R58" s="4">
        <f t="shared" si="8"/>
        <v>24668998.400000002</v>
      </c>
    </row>
    <row r="59" spans="1:19" x14ac:dyDescent="0.25">
      <c r="A59" s="2" t="s">
        <v>0</v>
      </c>
      <c r="B59" s="4">
        <f>S57/SUM(B53:C53)</f>
        <v>1.079558735841146</v>
      </c>
    </row>
    <row r="60" spans="1:19" x14ac:dyDescent="0.25">
      <c r="A60" s="2" t="s">
        <v>38</v>
      </c>
      <c r="B60" s="8">
        <v>9.8409999999999997E-2</v>
      </c>
    </row>
    <row r="61" spans="1:19" x14ac:dyDescent="0.25">
      <c r="A61" s="2" t="s">
        <v>39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>
        <v>14</v>
      </c>
      <c r="P61" s="4">
        <v>15</v>
      </c>
      <c r="Q61" s="4">
        <v>16</v>
      </c>
      <c r="R61" s="4">
        <v>17</v>
      </c>
    </row>
    <row r="62" spans="1:19" x14ac:dyDescent="0.25">
      <c r="A62" s="2" t="s">
        <v>40</v>
      </c>
      <c r="B62" s="4">
        <f>1/(1+$B$60)^(B61-1)</f>
        <v>1</v>
      </c>
      <c r="C62" s="4">
        <f t="shared" ref="C62:R62" si="9">1/(1+$B$60)^(C61-1)</f>
        <v>0.91040686082610323</v>
      </c>
      <c r="D62" s="4">
        <f t="shared" si="9"/>
        <v>0.82884065223923975</v>
      </c>
      <c r="E62" s="4">
        <f t="shared" si="9"/>
        <v>0.7545822163301863</v>
      </c>
      <c r="F62" s="4">
        <f t="shared" si="9"/>
        <v>0.68697682680436845</v>
      </c>
      <c r="G62" s="4">
        <f t="shared" si="9"/>
        <v>0.62542841635124269</v>
      </c>
      <c r="H62" s="4">
        <f t="shared" si="9"/>
        <v>0.56939432120177591</v>
      </c>
      <c r="I62" s="4">
        <f t="shared" si="9"/>
        <v>0.51838049653751883</v>
      </c>
      <c r="J62" s="4">
        <f t="shared" si="9"/>
        <v>0.47193716056619917</v>
      </c>
      <c r="K62" s="4">
        <f t="shared" si="9"/>
        <v>0.42965482885825806</v>
      </c>
      <c r="L62" s="4">
        <f t="shared" si="9"/>
        <v>0.39116070397962338</v>
      </c>
      <c r="M62" s="4">
        <f t="shared" si="9"/>
        <v>0.35611538858861758</v>
      </c>
      <c r="N62" s="4">
        <f t="shared" si="9"/>
        <v>0.32420989301683123</v>
      </c>
      <c r="O62" s="4">
        <f>1/(1+$B$60)^(O61-1)</f>
        <v>0.29516291095022007</v>
      </c>
      <c r="P62" s="4">
        <f t="shared" si="9"/>
        <v>0.26871833919048455</v>
      </c>
      <c r="Q62" s="4">
        <f t="shared" si="9"/>
        <v>0.2446430196288131</v>
      </c>
      <c r="R62" s="4">
        <f t="shared" si="9"/>
        <v>0.22272468352328648</v>
      </c>
    </row>
    <row r="63" spans="1:19" x14ac:dyDescent="0.25">
      <c r="A63" s="2" t="s">
        <v>1</v>
      </c>
      <c r="B63" s="4">
        <f>B57*B62/1000000</f>
        <v>-12.7</v>
      </c>
      <c r="C63" s="4">
        <f t="shared" ref="C63:R63" si="10">C57*C62/1000000</f>
        <v>-9.2415415008967496</v>
      </c>
      <c r="D63" s="4">
        <f t="shared" si="10"/>
        <v>2.2544465740907325</v>
      </c>
      <c r="E63" s="4">
        <f t="shared" si="10"/>
        <v>2.4146630922565961</v>
      </c>
      <c r="F63" s="4">
        <f t="shared" si="10"/>
        <v>2.1983258457739789</v>
      </c>
      <c r="G63" s="4">
        <f t="shared" si="10"/>
        <v>2.0013709323239768</v>
      </c>
      <c r="H63" s="4">
        <f t="shared" si="10"/>
        <v>1.8220618278456828</v>
      </c>
      <c r="I63" s="4">
        <f t="shared" si="10"/>
        <v>1.6588175889200603</v>
      </c>
      <c r="J63" s="4">
        <f t="shared" si="10"/>
        <v>1.5101989138118372</v>
      </c>
      <c r="K63" s="4">
        <f t="shared" si="10"/>
        <v>1.3748954523464256</v>
      </c>
      <c r="L63" s="4">
        <f t="shared" si="10"/>
        <v>1.2517142527347946</v>
      </c>
      <c r="M63" s="4">
        <f t="shared" si="10"/>
        <v>1.1395692434835762</v>
      </c>
      <c r="N63" s="4">
        <f t="shared" si="10"/>
        <v>1.0374716576538598</v>
      </c>
      <c r="O63" s="4">
        <f t="shared" si="10"/>
        <v>0.94452131504070425</v>
      </c>
      <c r="P63" s="4">
        <f t="shared" si="10"/>
        <v>0.8598986854095505</v>
      </c>
      <c r="Q63" s="4">
        <f t="shared" si="10"/>
        <v>0.78285766281220193</v>
      </c>
      <c r="R63" s="4">
        <f t="shared" si="10"/>
        <v>0.71271898727451677</v>
      </c>
      <c r="S63" s="4">
        <f t="shared" si="1"/>
        <v>2.1990530881747183E-2</v>
      </c>
    </row>
    <row r="64" spans="1:19" x14ac:dyDescent="0.25">
      <c r="A64" s="2" t="s">
        <v>2</v>
      </c>
      <c r="B64" s="8">
        <f>IRR(B57:R57)</f>
        <v>9.8567714526366812E-2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MacAllan Option 1</vt:lpstr>
      <vt:lpstr>uCan Option 1</vt:lpstr>
      <vt:lpstr>MacAllan Option 2</vt:lpstr>
      <vt:lpstr>uCan Option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Rimza</dc:creator>
  <cp:lastModifiedBy>Arpit Rimza</cp:lastModifiedBy>
  <cp:lastPrinted>2022-04-02T22:44:13Z</cp:lastPrinted>
  <dcterms:created xsi:type="dcterms:W3CDTF">2015-06-05T18:17:20Z</dcterms:created>
  <dcterms:modified xsi:type="dcterms:W3CDTF">2022-04-04T02:35:13Z</dcterms:modified>
</cp:coreProperties>
</file>