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X-SKU Master" sheetId="1" r:id="rId4"/>
    <sheet state="visible" name=" X- Order Report" sheetId="2" r:id="rId5"/>
    <sheet state="visible" name="X- Pincode Zones" sheetId="3" r:id="rId6"/>
    <sheet state="visible" name="Courier Invoice" sheetId="4" r:id="rId7"/>
    <sheet state="visible" name="Courier Rates" sheetId="5" r:id="rId8"/>
    <sheet state="visible" name="SUMMARY" sheetId="6" r:id="rId9"/>
    <sheet state="visible" name="Calculations" sheetId="7" r:id="rId10"/>
    <sheet state="visible" name="Misc" sheetId="8" r:id="rId11"/>
  </sheets>
  <definedNames/>
  <calcPr/>
  <extLst>
    <ext uri="GoogleSheetsCustomDataVersion2">
      <go:sheetsCustomData xmlns:go="http://customooxmlschemas.google.com/" r:id="rId12" roundtripDataChecksum="XyhvOOy+WZo8jAGupWZsumSD/Mc6br4topWGGuJVYJs="/>
    </ext>
  </extLst>
</workbook>
</file>

<file path=xl/sharedStrings.xml><?xml version="1.0" encoding="utf-8"?>
<sst xmlns="http://schemas.openxmlformats.org/spreadsheetml/2006/main" count="2788" uniqueCount="527">
  <si>
    <t>SKU</t>
  </si>
  <si>
    <t>Weight (g)</t>
  </si>
  <si>
    <t>GIFTBOX202001</t>
  </si>
  <si>
    <t>GIFTBOX202004</t>
  </si>
  <si>
    <t>GIFTBOX202002</t>
  </si>
  <si>
    <t>GIFTBOX202003</t>
  </si>
  <si>
    <t>SACHETS001</t>
  </si>
  <si>
    <t>ExternOrderNo</t>
  </si>
  <si>
    <t>Order Qty</t>
  </si>
  <si>
    <t>Total Weight (g)</t>
  </si>
  <si>
    <t>Weight Slab</t>
  </si>
  <si>
    <t>Zone</t>
  </si>
  <si>
    <t>Type of Shipment</t>
  </si>
  <si>
    <t>Fwd_Chrg</t>
  </si>
  <si>
    <t>RTO_Chrg</t>
  </si>
  <si>
    <t>2001827036</t>
  </si>
  <si>
    <t>1.00</t>
  </si>
  <si>
    <t>2.00</t>
  </si>
  <si>
    <t>2001825261</t>
  </si>
  <si>
    <t>4.00</t>
  </si>
  <si>
    <t>3.00</t>
  </si>
  <si>
    <t>2001823564</t>
  </si>
  <si>
    <t>2001822466</t>
  </si>
  <si>
    <t>8.00</t>
  </si>
  <si>
    <t>2001821995</t>
  </si>
  <si>
    <t>2001821766</t>
  </si>
  <si>
    <t>2001821750</t>
  </si>
  <si>
    <t>2001821742</t>
  </si>
  <si>
    <t>2001821679</t>
  </si>
  <si>
    <t>2001821502</t>
  </si>
  <si>
    <t>2001821284</t>
  </si>
  <si>
    <t>2001821190</t>
  </si>
  <si>
    <t>2001821185</t>
  </si>
  <si>
    <t>2001820978</t>
  </si>
  <si>
    <t>2001820690</t>
  </si>
  <si>
    <t>2001819252</t>
  </si>
  <si>
    <t>2001818390</t>
  </si>
  <si>
    <t>2001817160</t>
  </si>
  <si>
    <t>2001817093</t>
  </si>
  <si>
    <t>2001816996</t>
  </si>
  <si>
    <t>2001816684</t>
  </si>
  <si>
    <t>2001816131</t>
  </si>
  <si>
    <t>2001815688</t>
  </si>
  <si>
    <t>2001814580</t>
  </si>
  <si>
    <t>2001813009</t>
  </si>
  <si>
    <t>2001812941</t>
  </si>
  <si>
    <t>2001812854</t>
  </si>
  <si>
    <t>2001812838</t>
  </si>
  <si>
    <t>2001812650</t>
  </si>
  <si>
    <t>2001812195</t>
  </si>
  <si>
    <t>2001811809</t>
  </si>
  <si>
    <t>2001811604</t>
  </si>
  <si>
    <t>2001811475</t>
  </si>
  <si>
    <t>2001811466</t>
  </si>
  <si>
    <t>2001811363</t>
  </si>
  <si>
    <t>2001811306</t>
  </si>
  <si>
    <t>2001811305</t>
  </si>
  <si>
    <t>2001811229</t>
  </si>
  <si>
    <t>2001811192</t>
  </si>
  <si>
    <t>2001811153</t>
  </si>
  <si>
    <t>2001811058</t>
  </si>
  <si>
    <t>2001811039</t>
  </si>
  <si>
    <t>2001810697</t>
  </si>
  <si>
    <t>2001810549</t>
  </si>
  <si>
    <t>2001810281</t>
  </si>
  <si>
    <t>2001810125</t>
  </si>
  <si>
    <t>2001810104</t>
  </si>
  <si>
    <t>2001809934</t>
  </si>
  <si>
    <t>2001809917</t>
  </si>
  <si>
    <t>2001809820</t>
  </si>
  <si>
    <t>2001809794</t>
  </si>
  <si>
    <t>2001809592</t>
  </si>
  <si>
    <t>2001809383</t>
  </si>
  <si>
    <t>2001809270</t>
  </si>
  <si>
    <t>2001808992</t>
  </si>
  <si>
    <t>2001808883</t>
  </si>
  <si>
    <t>2001808837</t>
  </si>
  <si>
    <t>2001808832</t>
  </si>
  <si>
    <t>2001808801</t>
  </si>
  <si>
    <t>2001808739</t>
  </si>
  <si>
    <t>2001808679</t>
  </si>
  <si>
    <t>2001808675</t>
  </si>
  <si>
    <t>2001808585</t>
  </si>
  <si>
    <t>2001808542</t>
  </si>
  <si>
    <t>2001808507</t>
  </si>
  <si>
    <t>2001808475</t>
  </si>
  <si>
    <t>2001808295</t>
  </si>
  <si>
    <t>2001808286</t>
  </si>
  <si>
    <t>2001808207</t>
  </si>
  <si>
    <t>2001808118</t>
  </si>
  <si>
    <t>2001808102</t>
  </si>
  <si>
    <t>2001807981</t>
  </si>
  <si>
    <t>2001807976</t>
  </si>
  <si>
    <t>2001807970</t>
  </si>
  <si>
    <t>2001807960</t>
  </si>
  <si>
    <t>2001807956</t>
  </si>
  <si>
    <t>2001807931</t>
  </si>
  <si>
    <t>2001807930</t>
  </si>
  <si>
    <t>2001807852</t>
  </si>
  <si>
    <t>2001807814</t>
  </si>
  <si>
    <t>2001807785</t>
  </si>
  <si>
    <t>2001807613</t>
  </si>
  <si>
    <t>2001807415</t>
  </si>
  <si>
    <t>2001807362</t>
  </si>
  <si>
    <t>6.00</t>
  </si>
  <si>
    <t>2001807329</t>
  </si>
  <si>
    <t>2001807328</t>
  </si>
  <si>
    <t>2001807290</t>
  </si>
  <si>
    <t>2001807241</t>
  </si>
  <si>
    <t>2001807186</t>
  </si>
  <si>
    <t>2001807084</t>
  </si>
  <si>
    <t>2001807058</t>
  </si>
  <si>
    <t>2001807036</t>
  </si>
  <si>
    <t>2001807012</t>
  </si>
  <si>
    <t>2001807004</t>
  </si>
  <si>
    <t>2001806968</t>
  </si>
  <si>
    <t>2001806885</t>
  </si>
  <si>
    <t>2001806828</t>
  </si>
  <si>
    <t>2001806823</t>
  </si>
  <si>
    <t>2001806801</t>
  </si>
  <si>
    <t>2001806776</t>
  </si>
  <si>
    <t>2001806768</t>
  </si>
  <si>
    <t>2001806735</t>
  </si>
  <si>
    <t>2001806733</t>
  </si>
  <si>
    <t>2001806726</t>
  </si>
  <si>
    <t>2001806686</t>
  </si>
  <si>
    <t>2001806652</t>
  </si>
  <si>
    <t>2001806616</t>
  </si>
  <si>
    <t>2001806575</t>
  </si>
  <si>
    <t>2001806567</t>
  </si>
  <si>
    <t>2001806547</t>
  </si>
  <si>
    <t>2001806533</t>
  </si>
  <si>
    <t>2001806471</t>
  </si>
  <si>
    <t>2001806458</t>
  </si>
  <si>
    <t>2001806446</t>
  </si>
  <si>
    <t>2001806408</t>
  </si>
  <si>
    <t>2001806338</t>
  </si>
  <si>
    <t>2001806304</t>
  </si>
  <si>
    <t>2001806273</t>
  </si>
  <si>
    <t>2001806251</t>
  </si>
  <si>
    <t>2001806233</t>
  </si>
  <si>
    <t>2001806232</t>
  </si>
  <si>
    <t>2001806229</t>
  </si>
  <si>
    <t>2001806226</t>
  </si>
  <si>
    <t>2001806210</t>
  </si>
  <si>
    <t>Customer Pincode</t>
  </si>
  <si>
    <t>Warehouse Pincode</t>
  </si>
  <si>
    <t xml:space="preserve">pincode </t>
  </si>
  <si>
    <t>Delivery zone as per X</t>
  </si>
  <si>
    <t>d</t>
  </si>
  <si>
    <t>b</t>
  </si>
  <si>
    <t>e</t>
  </si>
  <si>
    <t>AWB Code</t>
  </si>
  <si>
    <t>Order ID</t>
  </si>
  <si>
    <t>Charged Weight</t>
  </si>
  <si>
    <t>Billing Amount (Rs.)</t>
  </si>
  <si>
    <t>fwd Charge</t>
  </si>
  <si>
    <t>rto Charge</t>
  </si>
  <si>
    <t>1091117222124</t>
  </si>
  <si>
    <t>1.3</t>
  </si>
  <si>
    <t>507101</t>
  </si>
  <si>
    <t>Forward charges</t>
  </si>
  <si>
    <t>1091117222194</t>
  </si>
  <si>
    <t>1</t>
  </si>
  <si>
    <t>486886</t>
  </si>
  <si>
    <t>90.2</t>
  </si>
  <si>
    <t>1091117222931</t>
  </si>
  <si>
    <t>2.5</t>
  </si>
  <si>
    <t>532484</t>
  </si>
  <si>
    <t>224.6</t>
  </si>
  <si>
    <t>1091117223244</t>
  </si>
  <si>
    <t>143001</t>
  </si>
  <si>
    <t>61.3</t>
  </si>
  <si>
    <t>1091117229345</t>
  </si>
  <si>
    <t>0.15</t>
  </si>
  <si>
    <t>515591</t>
  </si>
  <si>
    <t>45.4</t>
  </si>
  <si>
    <t>1091117229555</t>
  </si>
  <si>
    <t>326502</t>
  </si>
  <si>
    <t>1091117229776</t>
  </si>
  <si>
    <t>208019</t>
  </si>
  <si>
    <t>1091117323112</t>
  </si>
  <si>
    <t>1.15</t>
  </si>
  <si>
    <t>140301</t>
  </si>
  <si>
    <t>89.6</t>
  </si>
  <si>
    <t>1091117323812</t>
  </si>
  <si>
    <t>0.5</t>
  </si>
  <si>
    <t>396001</t>
  </si>
  <si>
    <t>1091117324206</t>
  </si>
  <si>
    <t>711106</t>
  </si>
  <si>
    <t>1091117326612</t>
  </si>
  <si>
    <t>0.79</t>
  </si>
  <si>
    <t>284001</t>
  </si>
  <si>
    <t>1091117327172</t>
  </si>
  <si>
    <t>0.72</t>
  </si>
  <si>
    <t>441601</t>
  </si>
  <si>
    <t>1091117327275</t>
  </si>
  <si>
    <t>1.08</t>
  </si>
  <si>
    <t>248006</t>
  </si>
  <si>
    <t>1091117327312</t>
  </si>
  <si>
    <t>485001</t>
  </si>
  <si>
    <t>1091117327695</t>
  </si>
  <si>
    <t>845438</t>
  </si>
  <si>
    <t>1091117435005</t>
  </si>
  <si>
    <t>1.28</t>
  </si>
  <si>
    <t>463106</t>
  </si>
  <si>
    <t>135</t>
  </si>
  <si>
    <t>1091117435134</t>
  </si>
  <si>
    <t>33</t>
  </si>
  <si>
    <t>1091117435370</t>
  </si>
  <si>
    <t>495671</t>
  </si>
  <si>
    <t>1091117435661</t>
  </si>
  <si>
    <t>0.2</t>
  </si>
  <si>
    <t>673002</t>
  </si>
  <si>
    <t>Forward and RTO charges</t>
  </si>
  <si>
    <t>107.3</t>
  </si>
  <si>
    <t>1091117436383</t>
  </si>
  <si>
    <t>208002</t>
  </si>
  <si>
    <t>1091117436464</t>
  </si>
  <si>
    <t>0.86</t>
  </si>
  <si>
    <t>416010</t>
  </si>
  <si>
    <t>1091117437050</t>
  </si>
  <si>
    <t>1.2</t>
  </si>
  <si>
    <t>226010</t>
  </si>
  <si>
    <t>1091117327496</t>
  </si>
  <si>
    <t>0.7</t>
  </si>
  <si>
    <t>400705</t>
  </si>
  <si>
    <t>172.8</t>
  </si>
  <si>
    <t>1091118547832</t>
  </si>
  <si>
    <t>0.6</t>
  </si>
  <si>
    <t>262405</t>
  </si>
  <si>
    <t>102.3</t>
  </si>
  <si>
    <t>1091119398844</t>
  </si>
  <si>
    <t>0.99</t>
  </si>
  <si>
    <t>394210</t>
  </si>
  <si>
    <t>1091119630264</t>
  </si>
  <si>
    <t>411014</t>
  </si>
  <si>
    <t>1091120014461</t>
  </si>
  <si>
    <t>0.8</t>
  </si>
  <si>
    <t>783301</t>
  </si>
  <si>
    <t>213.5</t>
  </si>
  <si>
    <t>1091120959015</t>
  </si>
  <si>
    <t>486661</t>
  </si>
  <si>
    <t>258.9</t>
  </si>
  <si>
    <t>1091121485824</t>
  </si>
  <si>
    <t>244001</t>
  </si>
  <si>
    <t>151.1</t>
  </si>
  <si>
    <t>1091121666133</t>
  </si>
  <si>
    <t>492001</t>
  </si>
  <si>
    <t>1091121981575</t>
  </si>
  <si>
    <t>1.6</t>
  </si>
  <si>
    <t>517128</t>
  </si>
  <si>
    <t>345</t>
  </si>
  <si>
    <t>1091117957780</t>
  </si>
  <si>
    <t>1.13</t>
  </si>
  <si>
    <t>562110</t>
  </si>
  <si>
    <t>1091121482593</t>
  </si>
  <si>
    <t>831006</t>
  </si>
  <si>
    <t>1091117221940</t>
  </si>
  <si>
    <t>2.92</t>
  </si>
  <si>
    <t>140604</t>
  </si>
  <si>
    <t>174.5</t>
  </si>
  <si>
    <t>1091117222065</t>
  </si>
  <si>
    <t>0.68</t>
  </si>
  <si>
    <t>723146</t>
  </si>
  <si>
    <t>1091117222080</t>
  </si>
  <si>
    <t>0.71</t>
  </si>
  <si>
    <t>421204</t>
  </si>
  <si>
    <t>1091117222135</t>
  </si>
  <si>
    <t>0.78</t>
  </si>
  <si>
    <t>263139</t>
  </si>
  <si>
    <t>1091117222146</t>
  </si>
  <si>
    <t>1.27</t>
  </si>
  <si>
    <t>743263</t>
  </si>
  <si>
    <t>1091117222570</t>
  </si>
  <si>
    <t>392150</t>
  </si>
  <si>
    <t>1091117223211</t>
  </si>
  <si>
    <t>0.69</t>
  </si>
  <si>
    <t>382830</t>
  </si>
  <si>
    <t>1091117224353</t>
  </si>
  <si>
    <t>711303</t>
  </si>
  <si>
    <t>1091117224611</t>
  </si>
  <si>
    <t>283102</t>
  </si>
  <si>
    <t>1091117224902</t>
  </si>
  <si>
    <t>1.16</t>
  </si>
  <si>
    <t>370201</t>
  </si>
  <si>
    <t>1091117225016</t>
  </si>
  <si>
    <t>248001</t>
  </si>
  <si>
    <t>1091117225484</t>
  </si>
  <si>
    <t>144001</t>
  </si>
  <si>
    <t>1091117226221</t>
  </si>
  <si>
    <t>403401</t>
  </si>
  <si>
    <t>1091117226674</t>
  </si>
  <si>
    <t>452001</t>
  </si>
  <si>
    <t>1091117226711</t>
  </si>
  <si>
    <t>721636</t>
  </si>
  <si>
    <t>1091117226910</t>
  </si>
  <si>
    <t>831002</t>
  </si>
  <si>
    <t>1091117227573</t>
  </si>
  <si>
    <t>2.86</t>
  </si>
  <si>
    <t>226004</t>
  </si>
  <si>
    <t>1091117227816</t>
  </si>
  <si>
    <t>1.35</t>
  </si>
  <si>
    <t>1091117229290</t>
  </si>
  <si>
    <t>410206</t>
  </si>
  <si>
    <t>1091117323005</t>
  </si>
  <si>
    <t>1.64</t>
  </si>
  <si>
    <t>516503</t>
  </si>
  <si>
    <t>179.8</t>
  </si>
  <si>
    <t>1091117323215</t>
  </si>
  <si>
    <t>0.67</t>
  </si>
  <si>
    <t>742103</t>
  </si>
  <si>
    <t>1091117324394</t>
  </si>
  <si>
    <t>2</t>
  </si>
  <si>
    <t>452018</t>
  </si>
  <si>
    <t>1091117325094</t>
  </si>
  <si>
    <t>208001</t>
  </si>
  <si>
    <t>1091117616121</t>
  </si>
  <si>
    <t>1.5</t>
  </si>
  <si>
    <t>244713</t>
  </si>
  <si>
    <t>1091117795531</t>
  </si>
  <si>
    <t>580007</t>
  </si>
  <si>
    <t>1091117795623</t>
  </si>
  <si>
    <t>3</t>
  </si>
  <si>
    <t>360005</t>
  </si>
  <si>
    <t>269.4</t>
  </si>
  <si>
    <t>1091117223351</t>
  </si>
  <si>
    <t>1.7</t>
  </si>
  <si>
    <t>313027</t>
  </si>
  <si>
    <t>1091117324011</t>
  </si>
  <si>
    <t>341001</t>
  </si>
  <si>
    <t>1091117327570</t>
  </si>
  <si>
    <t>332715</t>
  </si>
  <si>
    <t>1091117435602</t>
  </si>
  <si>
    <t>0.77</t>
  </si>
  <si>
    <t>302031</t>
  </si>
  <si>
    <t>1091117437680</t>
  </si>
  <si>
    <t>335001</t>
  </si>
  <si>
    <t>1091117804200</t>
  </si>
  <si>
    <t>0.76</t>
  </si>
  <si>
    <t>334004</t>
  </si>
  <si>
    <t>1091117957533</t>
  </si>
  <si>
    <t>321001</t>
  </si>
  <si>
    <t>1091117957942</t>
  </si>
  <si>
    <t>324001</t>
  </si>
  <si>
    <t>1091117958395</t>
  </si>
  <si>
    <t>0.59</t>
  </si>
  <si>
    <t>321608</t>
  </si>
  <si>
    <t>1091118001865</t>
  </si>
  <si>
    <t>302002</t>
  </si>
  <si>
    <t>1091118009786</t>
  </si>
  <si>
    <t>311011</t>
  </si>
  <si>
    <t>86.7</t>
  </si>
  <si>
    <t>1091118548333</t>
  </si>
  <si>
    <t>2.94</t>
  </si>
  <si>
    <t>306302</t>
  </si>
  <si>
    <t>1091118553701</t>
  </si>
  <si>
    <t>313001</t>
  </si>
  <si>
    <t>1091118591534</t>
  </si>
  <si>
    <t>0.61</t>
  </si>
  <si>
    <t>1091118925110</t>
  </si>
  <si>
    <t>322255</t>
  </si>
  <si>
    <t>1091119169701</t>
  </si>
  <si>
    <t>302017</t>
  </si>
  <si>
    <t>1091119367193</t>
  </si>
  <si>
    <t>1091119429202</t>
  </si>
  <si>
    <t>335512</t>
  </si>
  <si>
    <t>1091120959225</t>
  </si>
  <si>
    <t>2.1</t>
  </si>
  <si>
    <t>1091120962515</t>
  </si>
  <si>
    <t>1091121031745</t>
  </si>
  <si>
    <t>307026</t>
  </si>
  <si>
    <t>1091121034114</t>
  </si>
  <si>
    <t>327025</t>
  </si>
  <si>
    <t>1091121034350</t>
  </si>
  <si>
    <t>313333</t>
  </si>
  <si>
    <t>1091121034641</t>
  </si>
  <si>
    <t>1091121183730</t>
  </si>
  <si>
    <t>342008</t>
  </si>
  <si>
    <t>1091121185863</t>
  </si>
  <si>
    <t>314401</t>
  </si>
  <si>
    <t>1091121305541</t>
  </si>
  <si>
    <t>1.1</t>
  </si>
  <si>
    <t>342301</t>
  </si>
  <si>
    <t>1091121306101</t>
  </si>
  <si>
    <t>313003</t>
  </si>
  <si>
    <t>1091118004245</t>
  </si>
  <si>
    <t>173212</t>
  </si>
  <si>
    <t>1091120352712</t>
  </si>
  <si>
    <t>0.3</t>
  </si>
  <si>
    <t>174101</t>
  </si>
  <si>
    <t>1091122418320</t>
  </si>
  <si>
    <t>173213</t>
  </si>
  <si>
    <t>117.9</t>
  </si>
  <si>
    <t>1091117222360</t>
  </si>
  <si>
    <t>1091117227116</t>
  </si>
  <si>
    <t>1.02</t>
  </si>
  <si>
    <t>322201</t>
  </si>
  <si>
    <t>1091117228133</t>
  </si>
  <si>
    <t>314001</t>
  </si>
  <si>
    <t>1091117228192</t>
  </si>
  <si>
    <t>331022</t>
  </si>
  <si>
    <t>1091117229183</t>
  </si>
  <si>
    <t>305801</t>
  </si>
  <si>
    <t>1091117324346</t>
  </si>
  <si>
    <t>2.28</t>
  </si>
  <si>
    <t>335502</t>
  </si>
  <si>
    <t>1091117326424</t>
  </si>
  <si>
    <t>306116</t>
  </si>
  <si>
    <t>1091117326925</t>
  </si>
  <si>
    <t>0.74</t>
  </si>
  <si>
    <t>311001</t>
  </si>
  <si>
    <t>1091117327474</t>
  </si>
  <si>
    <t>4.13</t>
  </si>
  <si>
    <t>302019</t>
  </si>
  <si>
    <t>403.8</t>
  </si>
  <si>
    <t>1091117333100</t>
  </si>
  <si>
    <t>0.73</t>
  </si>
  <si>
    <t>302039</t>
  </si>
  <si>
    <t>1091117333251</t>
  </si>
  <si>
    <t>1.04</t>
  </si>
  <si>
    <t>335803</t>
  </si>
  <si>
    <t>1091117436346</t>
  </si>
  <si>
    <t>1091117436652</t>
  </si>
  <si>
    <t>175101</t>
  </si>
  <si>
    <t>1091117437035</t>
  </si>
  <si>
    <t>303903</t>
  </si>
  <si>
    <t>1091117437293</t>
  </si>
  <si>
    <t>1.63</t>
  </si>
  <si>
    <t>342012</t>
  </si>
  <si>
    <t>1091117437864</t>
  </si>
  <si>
    <t>2.47</t>
  </si>
  <si>
    <t>334001</t>
  </si>
  <si>
    <t>1091117437890</t>
  </si>
  <si>
    <t>1091117438074</t>
  </si>
  <si>
    <t>302012</t>
  </si>
  <si>
    <t>1091117611501</t>
  </si>
  <si>
    <t>342014</t>
  </si>
  <si>
    <t>1091117613962</t>
  </si>
  <si>
    <t>324005</t>
  </si>
  <si>
    <t>1091117803511</t>
  </si>
  <si>
    <t>0.82</t>
  </si>
  <si>
    <t>302001</t>
  </si>
  <si>
    <t>1091117804314</t>
  </si>
  <si>
    <t>0.66</t>
  </si>
  <si>
    <t>302004</t>
  </si>
  <si>
    <t>1091117805390</t>
  </si>
  <si>
    <t>302018</t>
  </si>
  <si>
    <t>1091117806263</t>
  </si>
  <si>
    <t>1.86</t>
  </si>
  <si>
    <t>1091117807140</t>
  </si>
  <si>
    <t>2.27</t>
  </si>
  <si>
    <t>324008</t>
  </si>
  <si>
    <t>1091117904860</t>
  </si>
  <si>
    <t>302020</t>
  </si>
  <si>
    <t>1091117905022</t>
  </si>
  <si>
    <t>1091117958163</t>
  </si>
  <si>
    <t>1091118442390</t>
  </si>
  <si>
    <t>1091118551656</t>
  </si>
  <si>
    <t>325207</t>
  </si>
  <si>
    <t>1091117614452</t>
  </si>
  <si>
    <t>303702</t>
  </si>
  <si>
    <t>1091120922803</t>
  </si>
  <si>
    <t>313301</t>
  </si>
  <si>
    <t>1091121844806</t>
  </si>
  <si>
    <t>1091121846136</t>
  </si>
  <si>
    <t>FIXED &amp; ADDITIONAL CHARGES</t>
  </si>
  <si>
    <t>RTO FIXED &amp; ADDITIONAL CHARGES</t>
  </si>
  <si>
    <t>Forward Fixed Charge</t>
  </si>
  <si>
    <t>RTO Fixed Charge</t>
  </si>
  <si>
    <t>Forward Additional Weight Slab Charge</t>
  </si>
  <si>
    <t>RTO Additional Weight Slab Charge</t>
  </si>
  <si>
    <t>fwd_a_fixed</t>
  </si>
  <si>
    <t>rto_a_fixed</t>
  </si>
  <si>
    <t>a</t>
  </si>
  <si>
    <t>fwd_a_additional</t>
  </si>
  <si>
    <t>rto_a_additional</t>
  </si>
  <si>
    <t>fwd_b_fixed</t>
  </si>
  <si>
    <t>rto_b_fixed</t>
  </si>
  <si>
    <t>c</t>
  </si>
  <si>
    <t>fwd_b_additional</t>
  </si>
  <si>
    <t>rto_b_additional</t>
  </si>
  <si>
    <t>fwd_c_fixed</t>
  </si>
  <si>
    <t>rto_c_fixed</t>
  </si>
  <si>
    <t>fwd_c_additional</t>
  </si>
  <si>
    <t>rto_c_additional</t>
  </si>
  <si>
    <t>fwd_d_fixed</t>
  </si>
  <si>
    <t>rto_d_fixed</t>
  </si>
  <si>
    <t>fwd_d_additional</t>
  </si>
  <si>
    <t>rto_d_additional</t>
  </si>
  <si>
    <t>fwd_e_fixed</t>
  </si>
  <si>
    <t>rto_e_fixed</t>
  </si>
  <si>
    <t>fwd_e_additional</t>
  </si>
  <si>
    <t>rto_e_additional</t>
  </si>
  <si>
    <t>SUMMARY STATUS OF CORRECTLY/OVERCHARGED AND UNDERCHARGED</t>
  </si>
  <si>
    <t>Count</t>
  </si>
  <si>
    <t>Amount</t>
  </si>
  <si>
    <t>AWB Number</t>
  </si>
  <si>
    <t>Total Orders - Correctly Charged</t>
  </si>
  <si>
    <t>Total weight as per X (KG)</t>
  </si>
  <si>
    <t>Total Orders - Over Charged</t>
  </si>
  <si>
    <t>Weight slab as per X (KG)</t>
  </si>
  <si>
    <t>Total Orders - Under Charged</t>
  </si>
  <si>
    <t>Total weight as per Courier Company (KG)</t>
  </si>
  <si>
    <t>Weight slab charged by Courier Company (KG)</t>
  </si>
  <si>
    <t>Delivery Zone as per X</t>
  </si>
  <si>
    <t>D</t>
  </si>
  <si>
    <t>B</t>
  </si>
  <si>
    <t>Delivery Zone charged by Courier Company</t>
  </si>
  <si>
    <t>Expected Charge as per X (Rs.)</t>
  </si>
  <si>
    <t xml:space="preserve">Charges Billed by Courier Company (Rs.) </t>
  </si>
  <si>
    <t>Difference Between Expected Charges and Billed Charges (Rs.)</t>
  </si>
  <si>
    <t>OrderNo</t>
  </si>
  <si>
    <t>Forward Charges Applicable</t>
  </si>
  <si>
    <t>RTO Charges Applicable</t>
  </si>
  <si>
    <t>Total weight as per X (G)</t>
  </si>
  <si>
    <t>Weight slab as per X (G)</t>
  </si>
  <si>
    <t>Forward_fixed _charges(X)</t>
  </si>
  <si>
    <t>Forward_additional_charges(X)</t>
  </si>
  <si>
    <t>RTO_Fixed_Charges(X)</t>
  </si>
  <si>
    <t>RTO_additional_Charges(X)</t>
  </si>
  <si>
    <t>Expected_charge as per X (Rs)</t>
  </si>
  <si>
    <t>Charges Billed by Courier Company (Rs.)</t>
  </si>
  <si>
    <t>Discount Applied (%)</t>
  </si>
  <si>
    <t>Net Forward Charges per KG (Rs./KG)</t>
  </si>
  <si>
    <t>Net RTO Charges per KG (Rs./KG)</t>
  </si>
  <si>
    <t>Yes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</si>
</sst>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9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</font>
    <font>
      <sz val="9.0"/>
      <color rgb="FF000000"/>
      <name val="Arial"/>
    </font>
    <font>
      <sz val="11.0"/>
      <color rgb="FF000000"/>
      <name val="Calibri"/>
    </font>
    <font>
      <b/>
      <sz val="12.0"/>
      <color rgb="FF000000"/>
      <name val="Calibri"/>
    </font>
    <font>
      <sz val="12.0"/>
      <color rgb="FF000000"/>
      <name val="Arial"/>
    </font>
    <font>
      <b/>
      <sz val="11.0"/>
      <color theme="1"/>
      <name val="Calibri"/>
    </font>
    <font>
      <b/>
      <sz val="12.0"/>
      <color theme="1"/>
      <name val="Calibri"/>
    </font>
    <font>
      <b/>
      <sz val="12.0"/>
      <color rgb="FF000000"/>
      <name val="Arial"/>
    </font>
    <font>
      <sz val="12.0"/>
      <color theme="1"/>
      <name val="Calibri"/>
    </font>
    <font>
      <sz val="10.0"/>
      <color rgb="FF000000"/>
      <name val="Arial"/>
    </font>
    <font>
      <sz val="10.0"/>
      <color theme="1"/>
      <name val="Calibri"/>
    </font>
    <font>
      <color rgb="FF000000"/>
      <name val="Calibri"/>
    </font>
    <font>
      <b/>
      <sz val="14.0"/>
      <color rgb="FF000000"/>
      <name val="Calibri"/>
    </font>
    <font>
      <b/>
      <sz val="15.0"/>
      <color theme="1"/>
      <name val="Calibri"/>
    </font>
    <font>
      <sz val="9.0"/>
      <color rgb="FF1155CC"/>
      <name val="Arial"/>
    </font>
    <font>
      <sz val="11.0"/>
      <color theme="1"/>
      <name val="Arial"/>
    </font>
    <font>
      <sz val="9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1" xfId="0" applyAlignment="1" applyBorder="1" applyFill="1" applyFont="1" applyNumberFormat="1">
      <alignment horizontal="center" vertical="center"/>
    </xf>
    <xf borderId="1" fillId="2" fontId="1" numFmtId="0" xfId="0" applyAlignment="1" applyBorder="1" applyFont="1">
      <alignment horizontal="center" vertical="center"/>
    </xf>
    <xf borderId="1" fillId="0" fontId="1" numFmtId="1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1" fillId="3" fontId="3" numFmtId="0" xfId="0" applyBorder="1" applyFill="1" applyFont="1"/>
    <xf borderId="1" fillId="3" fontId="3" numFmtId="0" xfId="0" applyAlignment="1" applyBorder="1" applyFont="1">
      <alignment horizontal="center"/>
    </xf>
    <xf borderId="0" fillId="0" fontId="1" numFmtId="0" xfId="0" applyAlignment="1" applyFont="1">
      <alignment horizontal="center" vertical="center"/>
    </xf>
    <xf borderId="0" fillId="0" fontId="1" numFmtId="1" xfId="0" applyAlignment="1" applyFont="1" applyNumberFormat="1">
      <alignment horizontal="center" vertical="center"/>
    </xf>
    <xf borderId="0" fillId="0" fontId="2" numFmtId="0" xfId="0" applyAlignment="1" applyFont="1">
      <alignment horizontal="center"/>
    </xf>
    <xf borderId="1" fillId="2" fontId="4" numFmtId="0" xfId="0" applyAlignment="1" applyBorder="1" applyFont="1">
      <alignment horizontal="center" shrinkToFit="0" vertical="bottom" wrapText="0"/>
    </xf>
    <xf borderId="1" fillId="4" fontId="5" numFmtId="0" xfId="0" applyAlignment="1" applyBorder="1" applyFill="1" applyFont="1">
      <alignment horizontal="center" vertical="bottom"/>
    </xf>
    <xf borderId="1" fillId="0" fontId="4" numFmtId="0" xfId="0" applyAlignment="1" applyBorder="1" applyFont="1">
      <alignment horizontal="center" shrinkToFit="0" vertical="bottom" wrapText="0"/>
    </xf>
    <xf borderId="1" fillId="3" fontId="6" numFmtId="0" xfId="0" applyAlignment="1" applyBorder="1" applyFont="1">
      <alignment horizontal="center" vertical="bottom"/>
    </xf>
    <xf borderId="2" fillId="3" fontId="6" numFmtId="0" xfId="0" applyAlignment="1" applyBorder="1" applyFont="1">
      <alignment horizontal="center" vertical="bottom"/>
    </xf>
    <xf borderId="0" fillId="3" fontId="6" numFmtId="0" xfId="0" applyAlignment="1" applyFont="1">
      <alignment horizontal="center" vertical="bottom"/>
    </xf>
    <xf borderId="2" fillId="0" fontId="1" numFmtId="0" xfId="0" applyAlignment="1" applyBorder="1" applyFont="1">
      <alignment horizontal="center" vertical="center"/>
    </xf>
    <xf borderId="0" fillId="2" fontId="7" numFmtId="0" xfId="0" applyAlignment="1" applyFont="1">
      <alignment horizontal="center" shrinkToFit="0" vertical="center" wrapText="1"/>
    </xf>
    <xf borderId="1" fillId="4" fontId="8" numFmtId="0" xfId="0" applyAlignment="1" applyBorder="1" applyFont="1">
      <alignment horizontal="center" vertical="bottom"/>
    </xf>
    <xf borderId="1" fillId="4" fontId="9" numFmtId="0" xfId="0" applyAlignment="1" applyBorder="1" applyFont="1">
      <alignment horizontal="center" shrinkToFit="0" vertical="bottom" wrapText="1"/>
    </xf>
    <xf borderId="0" fillId="0" fontId="8" numFmtId="0" xfId="0" applyAlignment="1" applyFont="1">
      <alignment horizontal="center"/>
    </xf>
    <xf borderId="1" fillId="0" fontId="10" numFmtId="0" xfId="0" applyAlignment="1" applyBorder="1" applyFont="1">
      <alignment horizontal="center" vertical="bottom"/>
    </xf>
    <xf borderId="1" fillId="0" fontId="10" numFmtId="0" xfId="0" applyAlignment="1" applyBorder="1" applyFont="1">
      <alignment horizontal="center"/>
    </xf>
    <xf borderId="0" fillId="0" fontId="10" numFmtId="0" xfId="0" applyAlignment="1" applyFont="1">
      <alignment horizontal="center"/>
    </xf>
    <xf borderId="0" fillId="3" fontId="11" numFmtId="0" xfId="0" applyAlignment="1" applyFont="1">
      <alignment horizontal="center" shrinkToFit="0" vertical="bottom" wrapText="1"/>
    </xf>
    <xf borderId="0" fillId="0" fontId="12" numFmtId="0" xfId="0" applyAlignment="1" applyFont="1">
      <alignment shrinkToFit="0" wrapText="1"/>
    </xf>
    <xf borderId="0" fillId="3" fontId="6" numFmtId="0" xfId="0" applyAlignment="1" applyFont="1">
      <alignment horizontal="center" shrinkToFit="0" vertical="bottom" wrapText="0"/>
    </xf>
    <xf borderId="0" fillId="0" fontId="13" numFmtId="0" xfId="0" applyAlignment="1" applyFont="1">
      <alignment horizontal="center" shrinkToFit="0" wrapText="1"/>
    </xf>
    <xf borderId="0" fillId="2" fontId="14" numFmtId="0" xfId="0" applyAlignment="1" applyFont="1">
      <alignment horizontal="center" shrinkToFit="0" vertical="center" wrapText="1"/>
    </xf>
    <xf borderId="1" fillId="0" fontId="15" numFmtId="0" xfId="0" applyAlignment="1" applyBorder="1" applyFont="1">
      <alignment horizontal="center" vertical="center"/>
    </xf>
    <xf borderId="1" fillId="0" fontId="15" numFmtId="0" xfId="0" applyAlignment="1" applyBorder="1" applyFont="1">
      <alignment horizontal="left" vertical="center"/>
    </xf>
    <xf borderId="1" fillId="0" fontId="15" numFmtId="164" xfId="0" applyAlignment="1" applyBorder="1" applyFont="1" applyNumberFormat="1">
      <alignment horizontal="center" vertical="center"/>
    </xf>
    <xf borderId="0" fillId="3" fontId="16" numFmtId="0" xfId="0" applyFont="1"/>
    <xf borderId="3" fillId="2" fontId="17" numFmtId="0" xfId="0" applyAlignment="1" applyBorder="1" applyFont="1">
      <alignment horizontal="center" shrinkToFit="0" vertical="center" wrapText="1"/>
    </xf>
    <xf borderId="0" fillId="2" fontId="17" numFmtId="0" xfId="0" applyAlignment="1" applyFont="1">
      <alignment horizontal="center" shrinkToFit="0" vertical="center" wrapText="1"/>
    </xf>
    <xf borderId="1" fillId="2" fontId="17" numFmtId="0" xfId="0" applyAlignment="1" applyBorder="1" applyFont="1">
      <alignment horizontal="center" shrinkToFit="0" vertical="center" wrapText="1"/>
    </xf>
    <xf borderId="0" fillId="3" fontId="18" numFmtId="0" xfId="0" applyAlignment="1" applyFont="1">
      <alignment vertical="center"/>
    </xf>
    <xf borderId="0" fillId="3" fontId="2" numFmtId="0" xfId="0" applyAlignment="1" applyFont="1">
      <alignment vertical="center"/>
    </xf>
    <xf borderId="1" fillId="3" fontId="3" numFmtId="0" xfId="0" applyAlignment="1" applyBorder="1" applyFont="1">
      <alignment horizontal="center" vertical="center"/>
    </xf>
    <xf borderId="1" fillId="0" fontId="2" numFmtId="10" xfId="0" applyAlignment="1" applyBorder="1" applyFont="1" applyNumberFormat="1">
      <alignment horizontal="center"/>
    </xf>
    <xf borderId="4" fillId="0" fontId="2" numFmtId="0" xfId="0" applyAlignment="1" applyBorder="1" applyFont="1">
      <alignment horizontal="center"/>
    </xf>
    <xf borderId="0" fillId="3" fontId="3" numFmtId="0" xfId="0" applyAlignment="1" applyFont="1">
      <alignment horizontal="center" vertical="bottom"/>
    </xf>
    <xf borderId="0" fillId="3" fontId="2" numFmtId="0" xfId="0" applyFont="1"/>
    <xf borderId="2" fillId="0" fontId="2" numFmtId="0" xfId="0" applyAlignment="1" applyBorder="1" applyFont="1">
      <alignment horizontal="center"/>
    </xf>
    <xf borderId="2" fillId="3" fontId="3" numFmtId="0" xfId="0" applyAlignment="1" applyBorder="1" applyFont="1">
      <alignment horizontal="center"/>
    </xf>
    <xf borderId="2" fillId="3" fontId="3" numFmtId="0" xfId="0" applyAlignment="1" applyBorder="1" applyFont="1">
      <alignment horizontal="center" vertical="center"/>
    </xf>
    <xf borderId="2" fillId="0" fontId="2" numFmtId="10" xfId="0" applyAlignment="1" applyBorder="1" applyFont="1" applyNumberFormat="1">
      <alignment horizontal="center"/>
    </xf>
    <xf borderId="5" fillId="0" fontId="2" numFmtId="0" xfId="0" applyAlignment="1" applyBorder="1" applyFont="1">
      <alignment horizontal="center"/>
    </xf>
    <xf borderId="0" fillId="3" fontId="2" numFmtId="0" xfId="0" applyAlignment="1" applyFont="1">
      <alignment horizontal="center" vertical="center"/>
    </xf>
    <xf borderId="0" fillId="3" fontId="2" numFmtId="0" xfId="0" applyAlignment="1" applyFont="1">
      <alignment horizontal="center"/>
    </xf>
    <xf borderId="0" fillId="3" fontId="3" numFmtId="0" xfId="0" applyAlignment="1" applyFont="1">
      <alignment horizontal="center"/>
    </xf>
    <xf borderId="0" fillId="3" fontId="2" numFmtId="10" xfId="0" applyAlignment="1" applyFont="1" applyNumberFormat="1">
      <alignment horizontal="center"/>
    </xf>
    <xf borderId="0" fillId="3" fontId="18" numFmtId="0" xfId="0" applyFont="1"/>
    <xf borderId="0" fillId="0" fontId="2" numFmtId="0" xfId="0" applyAlignment="1" applyFont="1">
      <alignment horizontal="center" vertical="center"/>
    </xf>
    <xf borderId="0" fillId="0" fontId="2" numFmtId="0" xfId="0" applyFont="1"/>
    <xf borderId="0" fillId="2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29"/>
    <col customWidth="1" min="2" max="2" width="10.29"/>
    <col customWidth="1" min="3" max="6" width="8.71"/>
  </cols>
  <sheetData>
    <row r="1">
      <c r="A1" s="1" t="s">
        <v>0</v>
      </c>
      <c r="B1" s="2" t="s">
        <v>1</v>
      </c>
    </row>
    <row r="2">
      <c r="A2" s="3">
        <v>8.904223815682E12</v>
      </c>
      <c r="B2" s="4">
        <v>210.0</v>
      </c>
    </row>
    <row r="3">
      <c r="A3" s="3">
        <v>8.904223815859E12</v>
      </c>
      <c r="B3" s="4">
        <v>165.0</v>
      </c>
    </row>
    <row r="4">
      <c r="A4" s="3">
        <v>8.904223815866E12</v>
      </c>
      <c r="B4" s="4">
        <v>113.0</v>
      </c>
    </row>
    <row r="5">
      <c r="A5" s="3">
        <v>8.904223815873E12</v>
      </c>
      <c r="B5" s="4">
        <v>65.0</v>
      </c>
    </row>
    <row r="6">
      <c r="A6" s="3">
        <v>8.904223816214E12</v>
      </c>
      <c r="B6" s="4">
        <v>120.0</v>
      </c>
    </row>
    <row r="7">
      <c r="A7" s="3">
        <v>8.904223816665E12</v>
      </c>
      <c r="B7" s="4">
        <v>102.0</v>
      </c>
    </row>
    <row r="8">
      <c r="A8" s="3">
        <v>8.904223817273E12</v>
      </c>
      <c r="B8" s="4">
        <v>65.0</v>
      </c>
    </row>
    <row r="9">
      <c r="A9" s="3">
        <v>8.904223817334E12</v>
      </c>
      <c r="B9" s="4">
        <v>170.0</v>
      </c>
    </row>
    <row r="10">
      <c r="A10" s="3">
        <v>8.904223817501E12</v>
      </c>
      <c r="B10" s="4">
        <v>350.0</v>
      </c>
    </row>
    <row r="11">
      <c r="A11" s="3">
        <v>8.90422381843E12</v>
      </c>
      <c r="B11" s="4">
        <v>165.0</v>
      </c>
    </row>
    <row r="12">
      <c r="A12" s="3">
        <v>8.904223818478E12</v>
      </c>
      <c r="B12" s="4">
        <v>350.0</v>
      </c>
    </row>
    <row r="13">
      <c r="A13" s="3">
        <v>8.904223818553E12</v>
      </c>
      <c r="B13" s="4">
        <v>115.0</v>
      </c>
    </row>
    <row r="14">
      <c r="A14" s="3">
        <v>8.904223818577E12</v>
      </c>
      <c r="B14" s="4">
        <v>150.0</v>
      </c>
    </row>
    <row r="15">
      <c r="A15" s="3">
        <v>8.904223818591E12</v>
      </c>
      <c r="B15" s="4">
        <v>120.0</v>
      </c>
    </row>
    <row r="16">
      <c r="A16" s="3">
        <v>8.904223818614E12</v>
      </c>
      <c r="B16" s="4">
        <v>65.0</v>
      </c>
    </row>
    <row r="17">
      <c r="A17" s="3">
        <v>8.904223818638E12</v>
      </c>
      <c r="B17" s="4">
        <v>137.0</v>
      </c>
    </row>
    <row r="18">
      <c r="A18" s="3">
        <v>8.904223818645E12</v>
      </c>
      <c r="B18" s="4">
        <v>137.0</v>
      </c>
    </row>
    <row r="19">
      <c r="A19" s="3">
        <v>8.904223818669E12</v>
      </c>
      <c r="B19" s="4">
        <v>240.0</v>
      </c>
    </row>
    <row r="20">
      <c r="A20" s="3">
        <v>8.904223818683E12</v>
      </c>
      <c r="B20" s="4">
        <v>121.0</v>
      </c>
    </row>
    <row r="21" ht="15.75" customHeight="1">
      <c r="A21" s="3">
        <v>8.904223818706E12</v>
      </c>
      <c r="B21" s="4">
        <v>127.0</v>
      </c>
    </row>
    <row r="22" ht="15.75" customHeight="1">
      <c r="A22" s="3">
        <v>8.904223818713E12</v>
      </c>
      <c r="B22" s="4">
        <v>120.0</v>
      </c>
    </row>
    <row r="23" ht="15.75" customHeight="1">
      <c r="A23" s="3">
        <v>8.904223815804E12</v>
      </c>
      <c r="B23" s="4">
        <v>160.0</v>
      </c>
    </row>
    <row r="24" ht="15.75" customHeight="1">
      <c r="A24" s="3">
        <v>8.904223818454E12</v>
      </c>
      <c r="B24" s="4">
        <v>232.0</v>
      </c>
    </row>
    <row r="25" ht="15.75" customHeight="1">
      <c r="A25" s="3">
        <v>8.904223818751E12</v>
      </c>
      <c r="B25" s="4">
        <v>113.0</v>
      </c>
    </row>
    <row r="26" ht="15.75" customHeight="1">
      <c r="A26" s="3">
        <v>8.90422381885E12</v>
      </c>
      <c r="B26" s="4">
        <v>240.0</v>
      </c>
    </row>
    <row r="27" ht="15.75" customHeight="1">
      <c r="A27" s="3">
        <v>8.904223818935E12</v>
      </c>
      <c r="B27" s="4">
        <v>120.0</v>
      </c>
    </row>
    <row r="28" ht="15.75" customHeight="1">
      <c r="A28" s="3">
        <v>8.904223818874E12</v>
      </c>
      <c r="B28" s="4">
        <v>100.0</v>
      </c>
    </row>
    <row r="29" ht="15.75" customHeight="1">
      <c r="A29" s="3">
        <v>8.904223818997E12</v>
      </c>
      <c r="B29" s="4">
        <v>490.0</v>
      </c>
    </row>
    <row r="30" ht="15.75" customHeight="1">
      <c r="A30" s="3">
        <v>8.904223818942E12</v>
      </c>
      <c r="B30" s="4">
        <v>133.0</v>
      </c>
    </row>
    <row r="31" ht="15.75" customHeight="1">
      <c r="A31" s="3">
        <v>8.904223819024E12</v>
      </c>
      <c r="B31" s="4">
        <v>112.0</v>
      </c>
    </row>
    <row r="32" ht="15.75" customHeight="1">
      <c r="A32" s="3">
        <v>8.904223819031E12</v>
      </c>
      <c r="B32" s="4">
        <v>112.0</v>
      </c>
    </row>
    <row r="33" ht="15.75" customHeight="1">
      <c r="A33" s="3">
        <v>8.90422381898E12</v>
      </c>
      <c r="B33" s="4">
        <v>110.0</v>
      </c>
    </row>
    <row r="34" ht="15.75" customHeight="1">
      <c r="A34" s="3">
        <v>8.904223819017E12</v>
      </c>
      <c r="B34" s="4">
        <v>115.0</v>
      </c>
    </row>
    <row r="35" ht="15.75" customHeight="1">
      <c r="A35" s="3">
        <v>8.904223819093E12</v>
      </c>
      <c r="B35" s="4">
        <v>150.0</v>
      </c>
    </row>
    <row r="36" ht="15.75" customHeight="1">
      <c r="A36" s="3">
        <v>8.904223819109E12</v>
      </c>
      <c r="B36" s="4">
        <v>100.0</v>
      </c>
    </row>
    <row r="37" ht="15.75" customHeight="1">
      <c r="A37" s="3">
        <v>8.904223819116E12</v>
      </c>
      <c r="B37" s="4">
        <v>30.0</v>
      </c>
    </row>
    <row r="38" ht="15.75" customHeight="1">
      <c r="A38" s="3">
        <v>8.904223819161E12</v>
      </c>
      <c r="B38" s="4">
        <v>115.0</v>
      </c>
    </row>
    <row r="39" ht="15.75" customHeight="1">
      <c r="A39" s="3">
        <v>8.904223819147E12</v>
      </c>
      <c r="B39" s="4">
        <v>240.0</v>
      </c>
    </row>
    <row r="40" ht="15.75" customHeight="1">
      <c r="A40" s="3">
        <v>8.90422381913E12</v>
      </c>
      <c r="B40" s="4">
        <v>350.0</v>
      </c>
    </row>
    <row r="41" ht="15.75" customHeight="1">
      <c r="A41" s="3">
        <v>8.904223818881E12</v>
      </c>
      <c r="B41" s="4">
        <v>140.0</v>
      </c>
    </row>
    <row r="42" ht="15.75" customHeight="1">
      <c r="A42" s="3">
        <v>8.904223818898E12</v>
      </c>
      <c r="B42" s="4">
        <v>140.0</v>
      </c>
    </row>
    <row r="43" ht="15.75" customHeight="1">
      <c r="A43" s="3">
        <v>8.904223819277E12</v>
      </c>
      <c r="B43" s="4">
        <v>350.0</v>
      </c>
    </row>
    <row r="44" ht="15.75" customHeight="1">
      <c r="A44" s="3">
        <v>8.904223819284E12</v>
      </c>
      <c r="B44" s="4">
        <v>350.0</v>
      </c>
    </row>
    <row r="45" ht="15.75" customHeight="1">
      <c r="A45" s="3">
        <v>8.904223819345E12</v>
      </c>
      <c r="B45" s="4">
        <v>165.0</v>
      </c>
    </row>
    <row r="46" ht="15.75" customHeight="1">
      <c r="A46" s="3">
        <v>8.904223819352E12</v>
      </c>
      <c r="B46" s="4">
        <v>165.0</v>
      </c>
    </row>
    <row r="47" ht="15.75" customHeight="1">
      <c r="A47" s="3">
        <v>8.904223819239E12</v>
      </c>
      <c r="B47" s="4">
        <v>290.0</v>
      </c>
    </row>
    <row r="48" ht="15.75" customHeight="1">
      <c r="A48" s="3">
        <v>8.904223819246E12</v>
      </c>
      <c r="B48" s="4">
        <v>290.0</v>
      </c>
    </row>
    <row r="49" ht="15.75" customHeight="1">
      <c r="A49" s="3">
        <v>8.904223819253E12</v>
      </c>
      <c r="B49" s="4">
        <v>290.0</v>
      </c>
    </row>
    <row r="50" ht="15.75" customHeight="1">
      <c r="A50" s="3">
        <v>8.904223819291E12</v>
      </c>
      <c r="B50" s="4">
        <v>112.0</v>
      </c>
    </row>
    <row r="51" ht="15.75" customHeight="1">
      <c r="A51" s="3">
        <v>8.904223819437E12</v>
      </c>
      <c r="B51" s="4">
        <v>552.0</v>
      </c>
    </row>
    <row r="52" ht="15.75" customHeight="1">
      <c r="A52" s="3" t="s">
        <v>2</v>
      </c>
      <c r="B52" s="4">
        <v>500.0</v>
      </c>
    </row>
    <row r="53" ht="15.75" customHeight="1">
      <c r="A53" s="3" t="s">
        <v>3</v>
      </c>
      <c r="B53" s="4">
        <v>500.0</v>
      </c>
    </row>
    <row r="54" ht="15.75" customHeight="1">
      <c r="A54" s="3" t="s">
        <v>4</v>
      </c>
      <c r="B54" s="4">
        <v>500.0</v>
      </c>
    </row>
    <row r="55" ht="15.75" customHeight="1">
      <c r="A55" s="3">
        <v>8.904223819369E12</v>
      </c>
      <c r="B55" s="4">
        <v>170.0</v>
      </c>
    </row>
    <row r="56" ht="15.75" customHeight="1">
      <c r="A56" s="3" t="s">
        <v>5</v>
      </c>
      <c r="B56" s="4">
        <v>500.0</v>
      </c>
    </row>
    <row r="57" ht="15.75" customHeight="1">
      <c r="A57" s="3">
        <v>8.904223819123E12</v>
      </c>
      <c r="B57" s="4">
        <v>250.0</v>
      </c>
    </row>
    <row r="58" ht="15.75" customHeight="1">
      <c r="A58" s="3" t="s">
        <v>4</v>
      </c>
      <c r="B58" s="4">
        <v>500.0</v>
      </c>
    </row>
    <row r="59" ht="15.75" customHeight="1">
      <c r="A59" s="3">
        <v>8.904223819468E12</v>
      </c>
      <c r="B59" s="4">
        <v>240.0</v>
      </c>
    </row>
    <row r="60" ht="15.75" customHeight="1">
      <c r="A60" s="3">
        <v>8.90422381926E12</v>
      </c>
      <c r="B60" s="4">
        <v>130.0</v>
      </c>
    </row>
    <row r="61" ht="15.75" customHeight="1">
      <c r="A61" s="3">
        <v>8.904223819321E12</v>
      </c>
      <c r="B61" s="4">
        <v>600.0</v>
      </c>
    </row>
    <row r="62" ht="15.75" customHeight="1">
      <c r="A62" s="3">
        <v>8.904223819338E12</v>
      </c>
      <c r="B62" s="4">
        <v>600.0</v>
      </c>
    </row>
    <row r="63" ht="15.75" customHeight="1">
      <c r="A63" s="3">
        <v>8.904223819505E12</v>
      </c>
      <c r="B63" s="4">
        <v>210.0</v>
      </c>
    </row>
    <row r="64" ht="15.75" customHeight="1">
      <c r="A64" s="3">
        <v>8.904223819499E12</v>
      </c>
      <c r="B64" s="4">
        <v>210.0</v>
      </c>
    </row>
    <row r="65" ht="15.75" customHeight="1">
      <c r="A65" s="3">
        <v>8.904223819512E12</v>
      </c>
      <c r="B65" s="4">
        <v>210.0</v>
      </c>
    </row>
    <row r="66" ht="15.75" customHeight="1">
      <c r="A66" s="3">
        <v>8.904223819543E12</v>
      </c>
      <c r="B66" s="4">
        <v>300.0</v>
      </c>
    </row>
    <row r="67" ht="15.75" customHeight="1">
      <c r="A67" s="3" t="s">
        <v>6</v>
      </c>
      <c r="B67" s="4">
        <v>10.0</v>
      </c>
    </row>
    <row r="68" ht="15.75" customHeight="1">
      <c r="A68" s="3"/>
      <c r="B68" s="4"/>
    </row>
    <row r="69" ht="15.75" customHeight="1">
      <c r="A69" s="3"/>
      <c r="B69" s="4"/>
    </row>
    <row r="70" ht="15.75" customHeight="1">
      <c r="A70" s="3"/>
      <c r="B70" s="4"/>
    </row>
    <row r="71" ht="15.75" customHeight="1">
      <c r="A71" s="3"/>
      <c r="B71" s="4"/>
    </row>
    <row r="72" ht="15.75" customHeight="1">
      <c r="A72" s="3"/>
      <c r="B72" s="4"/>
    </row>
    <row r="73" ht="15.75" customHeight="1">
      <c r="A73" s="3"/>
      <c r="B73" s="4"/>
    </row>
    <row r="74" ht="15.75" customHeight="1">
      <c r="A74" s="3"/>
      <c r="B74" s="4"/>
    </row>
    <row r="75" ht="15.75" customHeight="1">
      <c r="A75" s="3"/>
      <c r="B75" s="4"/>
    </row>
    <row r="76" ht="15.75" customHeight="1">
      <c r="A76" s="3"/>
      <c r="B76" s="4"/>
    </row>
    <row r="77" ht="15.75" customHeight="1">
      <c r="A77" s="3"/>
      <c r="B77" s="4"/>
    </row>
    <row r="78" ht="15.75" customHeight="1">
      <c r="A78" s="3"/>
      <c r="B78" s="4"/>
    </row>
    <row r="79" ht="15.75" customHeight="1">
      <c r="A79" s="3"/>
      <c r="B79" s="4"/>
    </row>
    <row r="80" ht="15.75" customHeight="1">
      <c r="A80" s="3"/>
      <c r="B80" s="4"/>
    </row>
    <row r="81" ht="15.75" customHeight="1">
      <c r="A81" s="3"/>
      <c r="B81" s="4"/>
    </row>
    <row r="82" ht="15.75" customHeight="1">
      <c r="A82" s="3"/>
      <c r="B82" s="4"/>
    </row>
    <row r="83" ht="15.75" customHeight="1">
      <c r="A83" s="3"/>
      <c r="B83" s="4"/>
    </row>
    <row r="84" ht="15.75" customHeight="1">
      <c r="A84" s="3"/>
      <c r="B84" s="4"/>
    </row>
    <row r="85" ht="15.75" customHeight="1">
      <c r="A85" s="3"/>
      <c r="B85" s="4"/>
    </row>
    <row r="86" ht="15.75" customHeight="1">
      <c r="A86" s="3"/>
      <c r="B86" s="4"/>
    </row>
    <row r="87" ht="15.75" customHeight="1">
      <c r="A87" s="3"/>
      <c r="B87" s="4"/>
    </row>
    <row r="88" ht="15.75" customHeight="1">
      <c r="A88" s="3"/>
      <c r="B88" s="4"/>
    </row>
    <row r="89" ht="15.75" customHeight="1">
      <c r="A89" s="3"/>
      <c r="B89" s="4"/>
    </row>
    <row r="90" ht="15.75" customHeight="1">
      <c r="A90" s="3"/>
      <c r="B90" s="4"/>
    </row>
    <row r="91" ht="15.75" customHeight="1">
      <c r="A91" s="3"/>
      <c r="B91" s="4"/>
    </row>
    <row r="92" ht="15.75" customHeight="1">
      <c r="A92" s="3"/>
      <c r="B92" s="4"/>
    </row>
    <row r="93" ht="15.75" customHeight="1">
      <c r="A93" s="3"/>
      <c r="B93" s="4"/>
    </row>
    <row r="94" ht="15.75" customHeight="1">
      <c r="A94" s="3"/>
      <c r="B94" s="4"/>
    </row>
    <row r="95" ht="15.75" customHeight="1">
      <c r="A95" s="3"/>
      <c r="B95" s="4"/>
    </row>
    <row r="96" ht="15.75" customHeight="1">
      <c r="A96" s="3"/>
      <c r="B96" s="4"/>
    </row>
    <row r="97" ht="15.75" customHeight="1">
      <c r="A97" s="3"/>
      <c r="B97" s="4"/>
    </row>
    <row r="98" ht="15.75" customHeight="1">
      <c r="A98" s="3"/>
      <c r="B98" s="4"/>
    </row>
    <row r="99" ht="15.75" customHeight="1">
      <c r="A99" s="3"/>
      <c r="B99" s="4"/>
    </row>
    <row r="100" ht="15.75" customHeight="1">
      <c r="A100" s="3"/>
      <c r="B100" s="4"/>
    </row>
    <row r="101" ht="15.75" customHeight="1">
      <c r="A101" s="3"/>
      <c r="B101" s="4"/>
    </row>
    <row r="102" ht="15.75" customHeight="1">
      <c r="A102" s="3"/>
      <c r="B102" s="4"/>
    </row>
    <row r="103" ht="15.75" customHeight="1">
      <c r="A103" s="3"/>
      <c r="B103" s="4"/>
    </row>
    <row r="104" ht="15.75" customHeight="1">
      <c r="A104" s="3"/>
      <c r="B104" s="4"/>
    </row>
    <row r="105" ht="15.75" customHeight="1">
      <c r="A105" s="3"/>
      <c r="B105" s="4"/>
    </row>
    <row r="106" ht="15.75" customHeight="1">
      <c r="A106" s="3"/>
      <c r="B106" s="4"/>
    </row>
    <row r="107" ht="15.75" customHeight="1">
      <c r="A107" s="3"/>
      <c r="B107" s="4"/>
    </row>
    <row r="108" ht="15.75" customHeight="1">
      <c r="A108" s="3"/>
      <c r="B108" s="4"/>
    </row>
    <row r="109" ht="15.75" customHeight="1">
      <c r="A109" s="3"/>
      <c r="B109" s="4"/>
    </row>
    <row r="110" ht="15.75" customHeight="1">
      <c r="A110" s="3"/>
      <c r="B110" s="4"/>
    </row>
    <row r="111" ht="15.75" customHeight="1">
      <c r="A111" s="3"/>
      <c r="B111" s="4"/>
    </row>
    <row r="112" ht="15.75" customHeight="1">
      <c r="A112" s="3"/>
      <c r="B112" s="4"/>
    </row>
    <row r="113" ht="15.75" customHeight="1">
      <c r="A113" s="3"/>
      <c r="B113" s="4"/>
    </row>
    <row r="114" ht="15.75" customHeight="1">
      <c r="A114" s="3"/>
      <c r="B114" s="4"/>
    </row>
    <row r="115" ht="15.75" customHeight="1">
      <c r="A115" s="3"/>
      <c r="B115" s="4"/>
    </row>
    <row r="116" ht="15.75" customHeight="1">
      <c r="A116" s="3"/>
      <c r="B116" s="4"/>
    </row>
    <row r="117" ht="15.75" customHeight="1">
      <c r="A117" s="3"/>
      <c r="B117" s="4"/>
    </row>
    <row r="118" ht="15.75" customHeight="1">
      <c r="A118" s="3"/>
      <c r="B118" s="4"/>
    </row>
    <row r="119" ht="15.75" customHeight="1">
      <c r="A119" s="3"/>
      <c r="B119" s="4"/>
    </row>
    <row r="120" ht="15.75" customHeight="1">
      <c r="A120" s="3"/>
      <c r="B120" s="4"/>
    </row>
    <row r="121" ht="15.75" customHeight="1">
      <c r="A121" s="3"/>
      <c r="B121" s="4"/>
    </row>
    <row r="122" ht="15.75" customHeight="1">
      <c r="A122" s="3"/>
      <c r="B122" s="4"/>
    </row>
    <row r="123" ht="15.75" customHeight="1">
      <c r="A123" s="3"/>
      <c r="B123" s="4"/>
    </row>
    <row r="124" ht="15.75" customHeight="1">
      <c r="A124" s="3"/>
      <c r="B124" s="4"/>
    </row>
    <row r="125" ht="15.75" customHeight="1">
      <c r="A125" s="3"/>
      <c r="B125" s="4"/>
    </row>
    <row r="126" ht="15.75" customHeight="1">
      <c r="A126" s="3"/>
      <c r="B126" s="4"/>
    </row>
    <row r="127" ht="15.75" customHeight="1">
      <c r="A127" s="3"/>
      <c r="B127" s="4"/>
    </row>
    <row r="128" ht="15.75" customHeight="1">
      <c r="A128" s="3"/>
      <c r="B128" s="4"/>
    </row>
    <row r="129" ht="15.75" customHeight="1">
      <c r="A129" s="3"/>
      <c r="B129" s="4"/>
    </row>
    <row r="130" ht="15.75" customHeight="1">
      <c r="A130" s="3"/>
      <c r="B130" s="4"/>
    </row>
    <row r="131" ht="15.75" customHeight="1">
      <c r="A131" s="3"/>
      <c r="B131" s="4"/>
    </row>
    <row r="132" ht="15.75" customHeight="1">
      <c r="A132" s="3"/>
      <c r="B132" s="4"/>
    </row>
    <row r="133" ht="15.75" customHeight="1">
      <c r="A133" s="3"/>
      <c r="B133" s="4"/>
    </row>
    <row r="134" ht="15.75" customHeight="1">
      <c r="A134" s="3"/>
      <c r="B134" s="4"/>
    </row>
    <row r="135" ht="15.75" customHeight="1">
      <c r="A135" s="3"/>
      <c r="B135" s="4"/>
    </row>
    <row r="136" ht="15.75" customHeight="1">
      <c r="A136" s="3"/>
      <c r="B136" s="4"/>
    </row>
    <row r="137" ht="15.75" customHeight="1">
      <c r="A137" s="3"/>
      <c r="B137" s="4"/>
    </row>
    <row r="138" ht="15.75" customHeight="1">
      <c r="A138" s="3"/>
      <c r="B138" s="4"/>
    </row>
    <row r="139" ht="15.75" customHeight="1">
      <c r="A139" s="3"/>
      <c r="B139" s="4"/>
    </row>
    <row r="140" ht="15.75" customHeight="1">
      <c r="A140" s="3"/>
      <c r="B140" s="4"/>
    </row>
    <row r="141" ht="15.75" customHeight="1">
      <c r="A141" s="3"/>
      <c r="B141" s="4"/>
    </row>
    <row r="142" ht="15.75" customHeight="1">
      <c r="A142" s="3"/>
      <c r="B142" s="4"/>
    </row>
    <row r="143" ht="15.75" customHeight="1">
      <c r="A143" s="3"/>
      <c r="B143" s="4"/>
    </row>
    <row r="144" ht="15.75" customHeight="1">
      <c r="A144" s="3"/>
      <c r="B144" s="4"/>
    </row>
    <row r="145" ht="15.75" customHeight="1">
      <c r="A145" s="3"/>
      <c r="B145" s="4"/>
    </row>
    <row r="146" ht="15.75" customHeight="1">
      <c r="A146" s="3"/>
      <c r="B146" s="4"/>
    </row>
    <row r="147" ht="15.75" customHeight="1">
      <c r="A147" s="3"/>
      <c r="B147" s="4"/>
    </row>
    <row r="148" ht="15.75" customHeight="1">
      <c r="A148" s="3"/>
      <c r="B148" s="4"/>
    </row>
    <row r="149" ht="15.75" customHeight="1">
      <c r="A149" s="3"/>
      <c r="B149" s="4"/>
    </row>
    <row r="150" ht="15.75" customHeight="1">
      <c r="A150" s="3"/>
      <c r="B150" s="4"/>
    </row>
    <row r="151" ht="15.75" customHeight="1">
      <c r="A151" s="3"/>
      <c r="B151" s="4"/>
    </row>
    <row r="152" ht="15.75" customHeight="1">
      <c r="A152" s="3"/>
      <c r="B152" s="4"/>
    </row>
    <row r="153" ht="15.75" customHeight="1">
      <c r="A153" s="3"/>
      <c r="B153" s="4"/>
    </row>
    <row r="154" ht="15.75" customHeight="1">
      <c r="A154" s="3"/>
      <c r="B154" s="4"/>
    </row>
    <row r="155" ht="15.75" customHeight="1">
      <c r="A155" s="3"/>
      <c r="B155" s="4"/>
    </row>
    <row r="156" ht="15.75" customHeight="1">
      <c r="A156" s="3"/>
      <c r="B156" s="4"/>
    </row>
    <row r="157" ht="15.75" customHeight="1">
      <c r="A157" s="3"/>
      <c r="B157" s="4"/>
    </row>
    <row r="158" ht="15.75" customHeight="1">
      <c r="A158" s="3"/>
      <c r="B158" s="4"/>
    </row>
    <row r="159" ht="15.75" customHeight="1">
      <c r="A159" s="3"/>
      <c r="B159" s="4"/>
    </row>
    <row r="160" ht="15.75" customHeight="1">
      <c r="A160" s="3"/>
      <c r="B160" s="4"/>
    </row>
    <row r="161" ht="15.75" customHeight="1">
      <c r="A161" s="3"/>
      <c r="B161" s="4"/>
    </row>
    <row r="162" ht="15.75" customHeight="1">
      <c r="A162" s="3"/>
      <c r="B162" s="4"/>
    </row>
    <row r="163" ht="15.75" customHeight="1">
      <c r="A163" s="3"/>
      <c r="B163" s="4"/>
    </row>
    <row r="164" ht="15.75" customHeight="1">
      <c r="A164" s="3"/>
      <c r="B164" s="4"/>
    </row>
    <row r="165" ht="15.75" customHeight="1">
      <c r="A165" s="3"/>
      <c r="B165" s="4"/>
    </row>
    <row r="166" ht="15.75" customHeight="1">
      <c r="A166" s="3"/>
      <c r="B166" s="4"/>
    </row>
    <row r="167" ht="15.75" customHeight="1">
      <c r="A167" s="3"/>
      <c r="B167" s="4"/>
    </row>
    <row r="168" ht="15.75" customHeight="1">
      <c r="A168" s="3"/>
      <c r="B168" s="4"/>
    </row>
    <row r="169" ht="15.75" customHeight="1">
      <c r="A169" s="3"/>
      <c r="B169" s="4"/>
    </row>
    <row r="170" ht="15.75" customHeight="1">
      <c r="A170" s="3"/>
      <c r="B170" s="4"/>
    </row>
    <row r="171" ht="15.75" customHeight="1">
      <c r="A171" s="3"/>
      <c r="B171" s="4"/>
    </row>
    <row r="172" ht="15.75" customHeight="1">
      <c r="A172" s="3"/>
      <c r="B172" s="4"/>
    </row>
    <row r="173" ht="15.75" customHeight="1">
      <c r="A173" s="3"/>
      <c r="B173" s="4"/>
    </row>
    <row r="174" ht="15.75" customHeight="1">
      <c r="A174" s="3"/>
      <c r="B174" s="4"/>
    </row>
    <row r="175" ht="15.75" customHeight="1">
      <c r="A175" s="3"/>
      <c r="B175" s="4"/>
    </row>
    <row r="176" ht="15.75" customHeight="1">
      <c r="A176" s="3"/>
      <c r="B176" s="4"/>
    </row>
    <row r="177" ht="15.75" customHeight="1">
      <c r="A177" s="3"/>
      <c r="B177" s="4"/>
    </row>
    <row r="178" ht="15.75" customHeight="1">
      <c r="A178" s="3"/>
      <c r="B178" s="4"/>
    </row>
    <row r="179" ht="15.75" customHeight="1">
      <c r="A179" s="3"/>
      <c r="B179" s="4"/>
    </row>
    <row r="180" ht="15.75" customHeight="1">
      <c r="A180" s="3"/>
      <c r="B180" s="4"/>
    </row>
    <row r="181" ht="15.75" customHeight="1">
      <c r="A181" s="3"/>
      <c r="B181" s="4"/>
    </row>
    <row r="182" ht="15.75" customHeight="1">
      <c r="A182" s="3"/>
      <c r="B182" s="4"/>
    </row>
    <row r="183" ht="15.75" customHeight="1">
      <c r="A183" s="3"/>
      <c r="B183" s="4"/>
    </row>
    <row r="184" ht="15.75" customHeight="1">
      <c r="A184" s="3"/>
      <c r="B184" s="4"/>
    </row>
    <row r="185" ht="15.75" customHeight="1">
      <c r="A185" s="3"/>
      <c r="B185" s="4"/>
    </row>
    <row r="186" ht="15.75" customHeight="1">
      <c r="A186" s="3"/>
      <c r="B186" s="4"/>
    </row>
    <row r="187" ht="15.75" customHeight="1">
      <c r="A187" s="3"/>
      <c r="B187" s="4"/>
    </row>
    <row r="188" ht="15.75" customHeight="1">
      <c r="A188" s="3"/>
      <c r="B188" s="4"/>
    </row>
    <row r="189" ht="15.75" customHeight="1">
      <c r="A189" s="3"/>
      <c r="B189" s="4"/>
    </row>
    <row r="190" ht="15.75" customHeight="1">
      <c r="A190" s="3"/>
      <c r="B190" s="4"/>
    </row>
    <row r="191" ht="15.75" customHeight="1">
      <c r="A191" s="3"/>
      <c r="B191" s="4"/>
    </row>
    <row r="192" ht="15.75" customHeight="1">
      <c r="A192" s="3"/>
      <c r="B192" s="4"/>
    </row>
    <row r="193" ht="15.75" customHeight="1">
      <c r="A193" s="3"/>
      <c r="B193" s="4"/>
    </row>
    <row r="194" ht="15.75" customHeight="1">
      <c r="A194" s="3"/>
      <c r="B194" s="4"/>
    </row>
    <row r="195" ht="15.75" customHeight="1">
      <c r="A195" s="3"/>
      <c r="B195" s="4"/>
    </row>
    <row r="196" ht="15.75" customHeight="1">
      <c r="A196" s="3"/>
      <c r="B196" s="4"/>
    </row>
    <row r="197" ht="15.75" customHeight="1">
      <c r="A197" s="3"/>
      <c r="B197" s="4"/>
    </row>
    <row r="198" ht="15.75" customHeight="1">
      <c r="A198" s="3"/>
      <c r="B198" s="4"/>
    </row>
    <row r="199" ht="15.75" customHeight="1">
      <c r="A199" s="3"/>
      <c r="B199" s="4"/>
    </row>
    <row r="200" ht="15.75" customHeight="1">
      <c r="A200" s="3"/>
      <c r="B200" s="4"/>
    </row>
    <row r="201" ht="15.75" customHeight="1">
      <c r="A201" s="3"/>
      <c r="B201" s="4"/>
    </row>
    <row r="202" ht="15.75" customHeight="1">
      <c r="A202" s="3"/>
      <c r="B202" s="4"/>
    </row>
    <row r="203" ht="15.75" customHeight="1">
      <c r="A203" s="3"/>
      <c r="B203" s="4"/>
    </row>
    <row r="204" ht="15.75" customHeight="1">
      <c r="A204" s="3"/>
      <c r="B204" s="4"/>
    </row>
    <row r="205" ht="15.75" customHeight="1">
      <c r="A205" s="3"/>
      <c r="B205" s="4"/>
    </row>
    <row r="206" ht="15.75" customHeight="1">
      <c r="A206" s="3"/>
      <c r="B206" s="4"/>
    </row>
    <row r="207" ht="15.75" customHeight="1">
      <c r="A207" s="3"/>
      <c r="B207" s="4"/>
    </row>
    <row r="208" ht="15.75" customHeight="1">
      <c r="A208" s="3"/>
      <c r="B208" s="4"/>
    </row>
    <row r="209" ht="15.75" customHeight="1">
      <c r="A209" s="3"/>
      <c r="B209" s="4"/>
    </row>
    <row r="210" ht="15.75" customHeight="1">
      <c r="A210" s="3"/>
      <c r="B210" s="4"/>
    </row>
    <row r="211" ht="15.75" customHeight="1">
      <c r="A211" s="3"/>
      <c r="B211" s="4"/>
    </row>
    <row r="212" ht="15.75" customHeight="1">
      <c r="A212" s="3"/>
      <c r="B212" s="4"/>
    </row>
    <row r="213" ht="15.75" customHeight="1">
      <c r="A213" s="3"/>
      <c r="B213" s="4"/>
    </row>
    <row r="214" ht="15.75" customHeight="1">
      <c r="A214" s="3"/>
      <c r="B214" s="4"/>
    </row>
    <row r="215" ht="15.75" customHeight="1">
      <c r="A215" s="3"/>
      <c r="B215" s="4"/>
    </row>
    <row r="216" ht="15.75" customHeight="1">
      <c r="A216" s="3"/>
      <c r="B216" s="4"/>
    </row>
    <row r="217" ht="15.75" customHeight="1">
      <c r="A217" s="3"/>
      <c r="B217" s="4"/>
    </row>
    <row r="218" ht="15.75" customHeight="1">
      <c r="A218" s="3"/>
      <c r="B218" s="4"/>
    </row>
    <row r="219" ht="15.75" customHeight="1">
      <c r="A219" s="3"/>
      <c r="B219" s="4"/>
    </row>
    <row r="220" ht="15.75" customHeight="1">
      <c r="A220" s="3"/>
      <c r="B220" s="4"/>
    </row>
    <row r="221" ht="15.75" customHeight="1">
      <c r="A221" s="3"/>
      <c r="B221" s="4"/>
    </row>
    <row r="222" ht="15.75" customHeight="1">
      <c r="A222" s="3"/>
      <c r="B222" s="4"/>
    </row>
    <row r="223" ht="15.75" customHeight="1">
      <c r="A223" s="3"/>
      <c r="B223" s="4"/>
    </row>
    <row r="224" ht="15.75" customHeight="1">
      <c r="A224" s="3"/>
      <c r="B224" s="4"/>
    </row>
    <row r="225" ht="15.75" customHeight="1">
      <c r="A225" s="3"/>
      <c r="B225" s="4"/>
    </row>
    <row r="226" ht="15.75" customHeight="1">
      <c r="A226" s="3"/>
      <c r="B226" s="4"/>
    </row>
    <row r="227" ht="15.75" customHeight="1">
      <c r="A227" s="3"/>
      <c r="B227" s="4"/>
    </row>
    <row r="228" ht="15.75" customHeight="1">
      <c r="A228" s="3"/>
      <c r="B228" s="4"/>
    </row>
    <row r="229" ht="15.75" customHeight="1">
      <c r="A229" s="3"/>
      <c r="B229" s="4"/>
    </row>
    <row r="230" ht="15.75" customHeight="1">
      <c r="A230" s="3"/>
      <c r="B230" s="4"/>
    </row>
    <row r="231" ht="15.75" customHeight="1">
      <c r="A231" s="3"/>
      <c r="B231" s="4"/>
    </row>
    <row r="232" ht="15.75" customHeight="1">
      <c r="A232" s="3"/>
      <c r="B232" s="4"/>
    </row>
    <row r="233" ht="15.75" customHeight="1">
      <c r="A233" s="3"/>
      <c r="B233" s="4"/>
    </row>
    <row r="234" ht="15.75" customHeight="1">
      <c r="A234" s="3"/>
      <c r="B234" s="4"/>
    </row>
    <row r="235" ht="15.75" customHeight="1">
      <c r="A235" s="3"/>
      <c r="B235" s="4"/>
    </row>
    <row r="236" ht="15.75" customHeight="1">
      <c r="A236" s="3"/>
      <c r="B236" s="4"/>
    </row>
    <row r="237" ht="15.75" customHeight="1">
      <c r="A237" s="3"/>
      <c r="B237" s="4"/>
    </row>
    <row r="238" ht="15.75" customHeight="1">
      <c r="A238" s="3"/>
      <c r="B238" s="4"/>
    </row>
    <row r="239" ht="15.75" customHeight="1">
      <c r="A239" s="3"/>
      <c r="B239" s="4"/>
    </row>
    <row r="240" ht="15.75" customHeight="1">
      <c r="A240" s="3"/>
      <c r="B240" s="4"/>
    </row>
    <row r="241" ht="15.75" customHeight="1">
      <c r="A241" s="3"/>
      <c r="B241" s="4"/>
    </row>
    <row r="242" ht="15.75" customHeight="1">
      <c r="A242" s="3"/>
      <c r="B242" s="4"/>
    </row>
    <row r="243" ht="15.75" customHeight="1">
      <c r="A243" s="3"/>
      <c r="B243" s="4"/>
    </row>
    <row r="244" ht="15.75" customHeight="1">
      <c r="A244" s="3"/>
      <c r="B244" s="4"/>
    </row>
    <row r="245" ht="15.75" customHeight="1">
      <c r="A245" s="3"/>
      <c r="B245" s="4"/>
    </row>
    <row r="246" ht="15.75" customHeight="1">
      <c r="A246" s="3"/>
      <c r="B246" s="4"/>
    </row>
    <row r="247" ht="15.75" customHeight="1">
      <c r="A247" s="3"/>
      <c r="B247" s="4"/>
    </row>
    <row r="248" ht="15.75" customHeight="1">
      <c r="A248" s="3"/>
      <c r="B248" s="4"/>
    </row>
    <row r="249" ht="15.75" customHeight="1">
      <c r="A249" s="3"/>
      <c r="B249" s="4"/>
    </row>
    <row r="250" ht="15.75" customHeight="1">
      <c r="A250" s="3"/>
      <c r="B250" s="4"/>
    </row>
    <row r="251" ht="15.75" customHeight="1">
      <c r="A251" s="3"/>
      <c r="B251" s="4"/>
    </row>
    <row r="252" ht="15.75" customHeight="1">
      <c r="A252" s="3"/>
      <c r="B252" s="4"/>
    </row>
    <row r="253" ht="15.75" customHeight="1">
      <c r="A253" s="3"/>
      <c r="B253" s="4"/>
    </row>
    <row r="254" ht="15.75" customHeight="1">
      <c r="A254" s="3"/>
      <c r="B254" s="4"/>
    </row>
    <row r="255" ht="15.75" customHeight="1">
      <c r="A255" s="3"/>
      <c r="B255" s="4"/>
    </row>
    <row r="256" ht="15.75" customHeight="1">
      <c r="A256" s="3"/>
      <c r="B256" s="4"/>
    </row>
    <row r="257" ht="15.75" customHeight="1">
      <c r="A257" s="3"/>
      <c r="B257" s="4"/>
    </row>
    <row r="258" ht="15.75" customHeight="1">
      <c r="A258" s="3"/>
      <c r="B258" s="4"/>
    </row>
    <row r="259" ht="15.75" customHeight="1">
      <c r="A259" s="3"/>
      <c r="B259" s="4"/>
    </row>
    <row r="260" ht="15.75" customHeight="1">
      <c r="A260" s="3"/>
      <c r="B260" s="4"/>
    </row>
    <row r="261" ht="15.75" customHeight="1">
      <c r="A261" s="3"/>
      <c r="B261" s="4"/>
    </row>
    <row r="262" ht="15.75" customHeight="1">
      <c r="A262" s="3"/>
      <c r="B262" s="4"/>
    </row>
    <row r="263" ht="15.75" customHeight="1">
      <c r="A263" s="3"/>
      <c r="B263" s="4"/>
    </row>
    <row r="264" ht="15.75" customHeight="1">
      <c r="A264" s="3"/>
      <c r="B264" s="4"/>
    </row>
    <row r="265" ht="15.75" customHeight="1">
      <c r="A265" s="3"/>
      <c r="B265" s="4"/>
    </row>
    <row r="266" ht="15.75" customHeight="1">
      <c r="A266" s="3"/>
      <c r="B266" s="4"/>
    </row>
    <row r="267" ht="15.75" customHeight="1">
      <c r="A267" s="3"/>
      <c r="B267" s="4"/>
    </row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86"/>
    <col customWidth="1" min="2" max="2" width="24.57"/>
    <col customWidth="1" min="3" max="3" width="18.86"/>
    <col customWidth="1" min="4" max="4" width="23.71"/>
    <col customWidth="1" min="5" max="5" width="14.71"/>
    <col customWidth="1" min="6" max="6" width="24.57"/>
    <col customWidth="1" min="7" max="7" width="5.29"/>
    <col customWidth="1" min="8" max="8" width="24.86"/>
    <col customWidth="1" min="9" max="9" width="15.0"/>
    <col customWidth="1" min="10" max="10" width="11.71"/>
  </cols>
  <sheetData>
    <row r="1">
      <c r="A1" s="2" t="s">
        <v>7</v>
      </c>
      <c r="B1" s="1" t="s">
        <v>0</v>
      </c>
      <c r="C1" s="1" t="s">
        <v>8</v>
      </c>
      <c r="D1" s="2" t="s">
        <v>1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</row>
    <row r="2">
      <c r="A2" s="4" t="s">
        <v>15</v>
      </c>
      <c r="B2" s="3">
        <v>8.904223818706E12</v>
      </c>
      <c r="C2" s="3">
        <v>1.0</v>
      </c>
      <c r="D2" s="6">
        <f>VLOOKUP(B2,' X-SKU Master'!$A:$B,2,false)</f>
        <v>127</v>
      </c>
      <c r="E2" s="6">
        <f t="shared" ref="E2:E401" si="1">C2*D2</f>
        <v>127</v>
      </c>
      <c r="F2" s="6">
        <f t="shared" ref="F2:F401" si="2">IFS(E2&lt;=500,0.5,E2&lt;=1000,1,E2&lt;=1500,1.5,E2&lt;=2000,2,E2&lt;=2500,2.5)</f>
        <v>0.5</v>
      </c>
      <c r="G2" s="7" t="str">
        <f>VLOOKUP(A2,'Courier Invoice'!$B:$F,5,false)</f>
        <v>b</v>
      </c>
      <c r="H2" s="7" t="str">
        <f>VLOOKUP(A2,'Courier Invoice'!$B:$G,6,false)</f>
        <v>Forward charges</v>
      </c>
      <c r="I2" s="8">
        <f>VLOOKUP(G2,'Courier Rates'!$H:$I,2,false)</f>
        <v>33</v>
      </c>
      <c r="J2" s="8">
        <f>if(H2="Forward and RTO charges", VLOOKUP(G2,'Courier Rates'!$H:$J,3,false),0)</f>
        <v>0</v>
      </c>
    </row>
    <row r="3">
      <c r="A3" s="4" t="s">
        <v>15</v>
      </c>
      <c r="B3" s="3">
        <v>8.904223819093E12</v>
      </c>
      <c r="C3" s="3" t="s">
        <v>16</v>
      </c>
      <c r="D3" s="6">
        <f>VLOOKUP(B3,' X-SKU Master'!$A:$B,2,false)</f>
        <v>150</v>
      </c>
      <c r="E3" s="6">
        <f t="shared" si="1"/>
        <v>150</v>
      </c>
      <c r="F3" s="6">
        <f t="shared" si="2"/>
        <v>0.5</v>
      </c>
      <c r="G3" s="7" t="str">
        <f>VLOOKUP(A3,'Courier Invoice'!$B:$F,5,false)</f>
        <v>b</v>
      </c>
      <c r="H3" s="7" t="str">
        <f>VLOOKUP(A3,'Courier Invoice'!$B:$G,6,false)</f>
        <v>Forward charges</v>
      </c>
      <c r="I3" s="8">
        <f>VLOOKUP(G3,'Courier Rates'!$H:$I,2,false)</f>
        <v>33</v>
      </c>
      <c r="J3" s="8">
        <f>if(H3="Forward and RTO charges", VLOOKUP(G3,'Courier Rates'!$H:$J,3,false),0)</f>
        <v>0</v>
      </c>
    </row>
    <row r="4">
      <c r="A4" s="4" t="s">
        <v>15</v>
      </c>
      <c r="B4" s="3">
        <v>8.904223819109E12</v>
      </c>
      <c r="C4" s="3" t="s">
        <v>16</v>
      </c>
      <c r="D4" s="6">
        <f>VLOOKUP(B4,' X-SKU Master'!$A:$B,2,false)</f>
        <v>100</v>
      </c>
      <c r="E4" s="6">
        <f t="shared" si="1"/>
        <v>100</v>
      </c>
      <c r="F4" s="6">
        <f t="shared" si="2"/>
        <v>0.5</v>
      </c>
      <c r="G4" s="7" t="str">
        <f>VLOOKUP(A4,'Courier Invoice'!$B:$F,5,false)</f>
        <v>b</v>
      </c>
      <c r="H4" s="7" t="str">
        <f>VLOOKUP(A4,'Courier Invoice'!$B:$G,6,false)</f>
        <v>Forward charges</v>
      </c>
      <c r="I4" s="8">
        <f>VLOOKUP(G4,'Courier Rates'!$H:$I,2,false)</f>
        <v>33</v>
      </c>
      <c r="J4" s="8">
        <f>if(H4="Forward and RTO charges", VLOOKUP(G4,'Courier Rates'!$H:$J,3,false),0)</f>
        <v>0</v>
      </c>
    </row>
    <row r="5">
      <c r="A5" s="4" t="s">
        <v>15</v>
      </c>
      <c r="B5" s="3">
        <v>8.90422381843E12</v>
      </c>
      <c r="C5" s="3" t="s">
        <v>16</v>
      </c>
      <c r="D5" s="6">
        <f>VLOOKUP(B5,' X-SKU Master'!$A:$B,2,false)</f>
        <v>165</v>
      </c>
      <c r="E5" s="6">
        <f t="shared" si="1"/>
        <v>165</v>
      </c>
      <c r="F5" s="6">
        <f t="shared" si="2"/>
        <v>0.5</v>
      </c>
      <c r="G5" s="7" t="str">
        <f>VLOOKUP(A5,'Courier Invoice'!$B:$F,5,false)</f>
        <v>b</v>
      </c>
      <c r="H5" s="7" t="str">
        <f>VLOOKUP(A5,'Courier Invoice'!$B:$G,6,false)</f>
        <v>Forward charges</v>
      </c>
      <c r="I5" s="8">
        <f>VLOOKUP(G5,'Courier Rates'!$H:$I,2,false)</f>
        <v>33</v>
      </c>
      <c r="J5" s="8">
        <f>if(H5="Forward and RTO charges", VLOOKUP(G5,'Courier Rates'!$H:$J,3,false),0)</f>
        <v>0</v>
      </c>
    </row>
    <row r="6">
      <c r="A6" s="4" t="s">
        <v>15</v>
      </c>
      <c r="B6" s="3">
        <v>8.904223819277E12</v>
      </c>
      <c r="C6" s="3" t="s">
        <v>16</v>
      </c>
      <c r="D6" s="6">
        <f>VLOOKUP(B6,' X-SKU Master'!$A:$B,2,false)</f>
        <v>350</v>
      </c>
      <c r="E6" s="6">
        <f t="shared" si="1"/>
        <v>350</v>
      </c>
      <c r="F6" s="6">
        <f t="shared" si="2"/>
        <v>0.5</v>
      </c>
      <c r="G6" s="7" t="str">
        <f>VLOOKUP(A6,'Courier Invoice'!$B:$F,5,false)</f>
        <v>b</v>
      </c>
      <c r="H6" s="7" t="str">
        <f>VLOOKUP(A6,'Courier Invoice'!$B:$G,6,false)</f>
        <v>Forward charges</v>
      </c>
      <c r="I6" s="8">
        <f>VLOOKUP(G6,'Courier Rates'!$H:$I,2,false)</f>
        <v>33</v>
      </c>
      <c r="J6" s="8">
        <f>if(H6="Forward and RTO charges", VLOOKUP(G6,'Courier Rates'!$H:$J,3,false),0)</f>
        <v>0</v>
      </c>
    </row>
    <row r="7">
      <c r="A7" s="4" t="s">
        <v>15</v>
      </c>
      <c r="B7" s="3" t="s">
        <v>4</v>
      </c>
      <c r="C7" s="3" t="s">
        <v>16</v>
      </c>
      <c r="D7" s="6">
        <f>VLOOKUP(B7,' X-SKU Master'!$A:$B,2,false)</f>
        <v>500</v>
      </c>
      <c r="E7" s="6">
        <f t="shared" si="1"/>
        <v>500</v>
      </c>
      <c r="F7" s="6">
        <f t="shared" si="2"/>
        <v>0.5</v>
      </c>
      <c r="G7" s="7" t="str">
        <f>VLOOKUP(A7,'Courier Invoice'!$B:$F,5,false)</f>
        <v>b</v>
      </c>
      <c r="H7" s="7" t="str">
        <f>VLOOKUP(A7,'Courier Invoice'!$B:$G,6,false)</f>
        <v>Forward charges</v>
      </c>
      <c r="I7" s="8">
        <f>VLOOKUP(G7,'Courier Rates'!$H:$I,2,false)</f>
        <v>33</v>
      </c>
      <c r="J7" s="8">
        <f>if(H7="Forward and RTO charges", VLOOKUP(G7,'Courier Rates'!$H:$J,3,false),0)</f>
        <v>0</v>
      </c>
    </row>
    <row r="8">
      <c r="A8" s="4" t="s">
        <v>15</v>
      </c>
      <c r="B8" s="3">
        <v>8.904223818638E12</v>
      </c>
      <c r="C8" s="3" t="s">
        <v>17</v>
      </c>
      <c r="D8" s="6">
        <f>VLOOKUP(B8,' X-SKU Master'!$A:$B,2,false)</f>
        <v>137</v>
      </c>
      <c r="E8" s="6">
        <f t="shared" si="1"/>
        <v>274</v>
      </c>
      <c r="F8" s="6">
        <f t="shared" si="2"/>
        <v>0.5</v>
      </c>
      <c r="G8" s="7" t="str">
        <f>VLOOKUP(A8,'Courier Invoice'!$B:$F,5,false)</f>
        <v>b</v>
      </c>
      <c r="H8" s="7" t="str">
        <f>VLOOKUP(A8,'Courier Invoice'!$B:$G,6,false)</f>
        <v>Forward charges</v>
      </c>
      <c r="I8" s="8">
        <f>VLOOKUP(G8,'Courier Rates'!$H:$I,2,false)</f>
        <v>33</v>
      </c>
      <c r="J8" s="8">
        <f>if(H8="Forward and RTO charges", VLOOKUP(G8,'Courier Rates'!$H:$J,3,false),0)</f>
        <v>0</v>
      </c>
    </row>
    <row r="9">
      <c r="A9" s="4" t="s">
        <v>15</v>
      </c>
      <c r="B9" s="3" t="s">
        <v>6</v>
      </c>
      <c r="C9" s="3" t="s">
        <v>16</v>
      </c>
      <c r="D9" s="6">
        <f>VLOOKUP(B9,' X-SKU Master'!$A:$B,2,false)</f>
        <v>10</v>
      </c>
      <c r="E9" s="6">
        <f t="shared" si="1"/>
        <v>10</v>
      </c>
      <c r="F9" s="6">
        <f t="shared" si="2"/>
        <v>0.5</v>
      </c>
      <c r="G9" s="7" t="str">
        <f>VLOOKUP(A9,'Courier Invoice'!$B:$F,5,false)</f>
        <v>b</v>
      </c>
      <c r="H9" s="7" t="str">
        <f>VLOOKUP(A9,'Courier Invoice'!$B:$G,6,false)</f>
        <v>Forward charges</v>
      </c>
      <c r="I9" s="8">
        <f>VLOOKUP(G9,'Courier Rates'!$H:$I,2,false)</f>
        <v>33</v>
      </c>
      <c r="J9" s="8">
        <f>if(H9="Forward and RTO charges", VLOOKUP(G9,'Courier Rates'!$H:$J,3,false),0)</f>
        <v>0</v>
      </c>
    </row>
    <row r="10">
      <c r="A10" s="4" t="s">
        <v>18</v>
      </c>
      <c r="B10" s="3">
        <v>8.904223819024E12</v>
      </c>
      <c r="C10" s="3" t="s">
        <v>19</v>
      </c>
      <c r="D10" s="6">
        <f>VLOOKUP(B10,' X-SKU Master'!$A:$B,2,false)</f>
        <v>112</v>
      </c>
      <c r="E10" s="6">
        <f t="shared" si="1"/>
        <v>448</v>
      </c>
      <c r="F10" s="6">
        <f t="shared" si="2"/>
        <v>0.5</v>
      </c>
      <c r="G10" s="7" t="str">
        <f>VLOOKUP(A10,'Courier Invoice'!$B:$F,5,false)</f>
        <v>d</v>
      </c>
      <c r="H10" s="7" t="str">
        <f>VLOOKUP(A10,'Courier Invoice'!$B:$G,6,false)</f>
        <v>Forward and RTO charges</v>
      </c>
      <c r="I10" s="8">
        <f>VLOOKUP(G10,'Courier Rates'!$H:$I,2,false)</f>
        <v>45.4</v>
      </c>
      <c r="J10" s="8">
        <f>if(H10="Forward and RTO charges", VLOOKUP(G10,'Courier Rates'!$H:$J,3,false),0)</f>
        <v>41.3</v>
      </c>
    </row>
    <row r="11">
      <c r="A11" s="4" t="s">
        <v>18</v>
      </c>
      <c r="B11" s="3">
        <v>8.904223819291E12</v>
      </c>
      <c r="C11" s="3" t="s">
        <v>19</v>
      </c>
      <c r="D11" s="6">
        <f>VLOOKUP(B11,' X-SKU Master'!$A:$B,2,false)</f>
        <v>112</v>
      </c>
      <c r="E11" s="6">
        <f t="shared" si="1"/>
        <v>448</v>
      </c>
      <c r="F11" s="6">
        <f t="shared" si="2"/>
        <v>0.5</v>
      </c>
      <c r="G11" s="7" t="str">
        <f>VLOOKUP(A11,'Courier Invoice'!$B:$F,5,false)</f>
        <v>d</v>
      </c>
      <c r="H11" s="7" t="str">
        <f>VLOOKUP(A11,'Courier Invoice'!$B:$G,6,false)</f>
        <v>Forward and RTO charges</v>
      </c>
      <c r="I11" s="8">
        <f>VLOOKUP(G11,'Courier Rates'!$H:$I,2,false)</f>
        <v>45.4</v>
      </c>
      <c r="J11" s="8">
        <f>if(H11="Forward and RTO charges", VLOOKUP(G11,'Courier Rates'!$H:$J,3,false),0)</f>
        <v>41.3</v>
      </c>
    </row>
    <row r="12">
      <c r="A12" s="4" t="s">
        <v>18</v>
      </c>
      <c r="B12" s="3">
        <v>8.904223818638E12</v>
      </c>
      <c r="C12" s="3" t="s">
        <v>20</v>
      </c>
      <c r="D12" s="6">
        <f>VLOOKUP(B12,' X-SKU Master'!$A:$B,2,false)</f>
        <v>137</v>
      </c>
      <c r="E12" s="6">
        <f t="shared" si="1"/>
        <v>411</v>
      </c>
      <c r="F12" s="6">
        <f t="shared" si="2"/>
        <v>0.5</v>
      </c>
      <c r="G12" s="7" t="str">
        <f>VLOOKUP(A12,'Courier Invoice'!$B:$F,5,false)</f>
        <v>d</v>
      </c>
      <c r="H12" s="7" t="str">
        <f>VLOOKUP(A12,'Courier Invoice'!$B:$G,6,false)</f>
        <v>Forward and RTO charges</v>
      </c>
      <c r="I12" s="8">
        <f>VLOOKUP(G12,'Courier Rates'!$H:$I,2,false)</f>
        <v>45.4</v>
      </c>
      <c r="J12" s="8">
        <f>if(H12="Forward and RTO charges", VLOOKUP(G12,'Courier Rates'!$H:$J,3,false),0)</f>
        <v>41.3</v>
      </c>
    </row>
    <row r="13">
      <c r="A13" s="4" t="s">
        <v>18</v>
      </c>
      <c r="B13" s="3">
        <v>8.904223818669E12</v>
      </c>
      <c r="C13" s="3" t="s">
        <v>16</v>
      </c>
      <c r="D13" s="6">
        <f>VLOOKUP(B13,' X-SKU Master'!$A:$B,2,false)</f>
        <v>240</v>
      </c>
      <c r="E13" s="6">
        <f t="shared" si="1"/>
        <v>240</v>
      </c>
      <c r="F13" s="6">
        <f t="shared" si="2"/>
        <v>0.5</v>
      </c>
      <c r="G13" s="7" t="str">
        <f>VLOOKUP(A13,'Courier Invoice'!$B:$F,5,false)</f>
        <v>d</v>
      </c>
      <c r="H13" s="7" t="str">
        <f>VLOOKUP(A13,'Courier Invoice'!$B:$G,6,false)</f>
        <v>Forward and RTO charges</v>
      </c>
      <c r="I13" s="8">
        <f>VLOOKUP(G13,'Courier Rates'!$H:$I,2,false)</f>
        <v>45.4</v>
      </c>
      <c r="J13" s="8">
        <f>if(H13="Forward and RTO charges", VLOOKUP(G13,'Courier Rates'!$H:$J,3,false),0)</f>
        <v>41.3</v>
      </c>
    </row>
    <row r="14">
      <c r="A14" s="4" t="s">
        <v>18</v>
      </c>
      <c r="B14" s="3" t="s">
        <v>6</v>
      </c>
      <c r="C14" s="3" t="s">
        <v>16</v>
      </c>
      <c r="D14" s="6">
        <f>VLOOKUP(B14,' X-SKU Master'!$A:$B,2,false)</f>
        <v>10</v>
      </c>
      <c r="E14" s="6">
        <f t="shared" si="1"/>
        <v>10</v>
      </c>
      <c r="F14" s="6">
        <f t="shared" si="2"/>
        <v>0.5</v>
      </c>
      <c r="G14" s="7" t="str">
        <f>VLOOKUP(A14,'Courier Invoice'!$B:$F,5,false)</f>
        <v>d</v>
      </c>
      <c r="H14" s="7" t="str">
        <f>VLOOKUP(A14,'Courier Invoice'!$B:$G,6,false)</f>
        <v>Forward and RTO charges</v>
      </c>
      <c r="I14" s="8">
        <f>VLOOKUP(G14,'Courier Rates'!$H:$I,2,false)</f>
        <v>45.4</v>
      </c>
      <c r="J14" s="8">
        <f>if(H14="Forward and RTO charges", VLOOKUP(G14,'Courier Rates'!$H:$J,3,false),0)</f>
        <v>41.3</v>
      </c>
    </row>
    <row r="15">
      <c r="A15" s="4" t="s">
        <v>21</v>
      </c>
      <c r="B15" s="3">
        <v>8.904223819291E12</v>
      </c>
      <c r="C15" s="3" t="s">
        <v>17</v>
      </c>
      <c r="D15" s="6">
        <f>VLOOKUP(B15,' X-SKU Master'!$A:$B,2,false)</f>
        <v>112</v>
      </c>
      <c r="E15" s="6">
        <f t="shared" si="1"/>
        <v>224</v>
      </c>
      <c r="F15" s="6">
        <f t="shared" si="2"/>
        <v>0.5</v>
      </c>
      <c r="G15" s="7" t="str">
        <f>VLOOKUP(A15,'Courier Invoice'!$B:$F,5,false)</f>
        <v>d</v>
      </c>
      <c r="H15" s="7" t="str">
        <f>VLOOKUP(A15,'Courier Invoice'!$B:$G,6,false)</f>
        <v>Forward and RTO charges</v>
      </c>
      <c r="I15" s="8">
        <f>VLOOKUP(G15,'Courier Rates'!$H:$I,2,false)</f>
        <v>45.4</v>
      </c>
      <c r="J15" s="8">
        <f>if(H15="Forward and RTO charges", VLOOKUP(G15,'Courier Rates'!$H:$J,3,false),0)</f>
        <v>41.3</v>
      </c>
    </row>
    <row r="16">
      <c r="A16" s="4" t="s">
        <v>21</v>
      </c>
      <c r="B16" s="3">
        <v>8.904223819031E12</v>
      </c>
      <c r="C16" s="3" t="s">
        <v>17</v>
      </c>
      <c r="D16" s="6">
        <f>VLOOKUP(B16,' X-SKU Master'!$A:$B,2,false)</f>
        <v>112</v>
      </c>
      <c r="E16" s="6">
        <f t="shared" si="1"/>
        <v>224</v>
      </c>
      <c r="F16" s="6">
        <f t="shared" si="2"/>
        <v>0.5</v>
      </c>
      <c r="G16" s="7" t="str">
        <f>VLOOKUP(A16,'Courier Invoice'!$B:$F,5,false)</f>
        <v>d</v>
      </c>
      <c r="H16" s="7" t="str">
        <f>VLOOKUP(A16,'Courier Invoice'!$B:$G,6,false)</f>
        <v>Forward and RTO charges</v>
      </c>
      <c r="I16" s="8">
        <f>VLOOKUP(G16,'Courier Rates'!$H:$I,2,false)</f>
        <v>45.4</v>
      </c>
      <c r="J16" s="8">
        <f>if(H16="Forward and RTO charges", VLOOKUP(G16,'Courier Rates'!$H:$J,3,false),0)</f>
        <v>41.3</v>
      </c>
    </row>
    <row r="17">
      <c r="A17" s="4" t="s">
        <v>21</v>
      </c>
      <c r="B17" s="3">
        <v>8.904223819024E12</v>
      </c>
      <c r="C17" s="3" t="s">
        <v>17</v>
      </c>
      <c r="D17" s="6">
        <f>VLOOKUP(B17,' X-SKU Master'!$A:$B,2,false)</f>
        <v>112</v>
      </c>
      <c r="E17" s="6">
        <f t="shared" si="1"/>
        <v>224</v>
      </c>
      <c r="F17" s="6">
        <f t="shared" si="2"/>
        <v>0.5</v>
      </c>
      <c r="G17" s="7" t="str">
        <f>VLOOKUP(A17,'Courier Invoice'!$B:$F,5,false)</f>
        <v>d</v>
      </c>
      <c r="H17" s="7" t="str">
        <f>VLOOKUP(A17,'Courier Invoice'!$B:$G,6,false)</f>
        <v>Forward and RTO charges</v>
      </c>
      <c r="I17" s="8">
        <f>VLOOKUP(G17,'Courier Rates'!$H:$I,2,false)</f>
        <v>45.4</v>
      </c>
      <c r="J17" s="8">
        <f>if(H17="Forward and RTO charges", VLOOKUP(G17,'Courier Rates'!$H:$J,3,false),0)</f>
        <v>41.3</v>
      </c>
    </row>
    <row r="18">
      <c r="A18" s="4" t="s">
        <v>22</v>
      </c>
      <c r="B18" s="3">
        <v>8.904223819468E12</v>
      </c>
      <c r="C18" s="3" t="s">
        <v>17</v>
      </c>
      <c r="D18" s="6">
        <f>VLOOKUP(B18,' X-SKU Master'!$A:$B,2,false)</f>
        <v>240</v>
      </c>
      <c r="E18" s="6">
        <f t="shared" si="1"/>
        <v>480</v>
      </c>
      <c r="F18" s="6">
        <f t="shared" si="2"/>
        <v>0.5</v>
      </c>
      <c r="G18" s="7" t="str">
        <f>VLOOKUP(A18,'Courier Invoice'!$B:$F,5,false)</f>
        <v>d</v>
      </c>
      <c r="H18" s="7" t="str">
        <f>VLOOKUP(A18,'Courier Invoice'!$B:$G,6,false)</f>
        <v>Forward charges</v>
      </c>
      <c r="I18" s="8">
        <f>VLOOKUP(G18,'Courier Rates'!$H:$I,2,false)</f>
        <v>45.4</v>
      </c>
      <c r="J18" s="8">
        <f>if(H18="Forward and RTO charges", VLOOKUP(G18,'Courier Rates'!$H:$J,3,false),0)</f>
        <v>0</v>
      </c>
    </row>
    <row r="19">
      <c r="A19" s="4" t="s">
        <v>22</v>
      </c>
      <c r="B19" s="3">
        <v>8.904223819291E12</v>
      </c>
      <c r="C19" s="3" t="s">
        <v>23</v>
      </c>
      <c r="D19" s="6">
        <f>VLOOKUP(B19,' X-SKU Master'!$A:$B,2,false)</f>
        <v>112</v>
      </c>
      <c r="E19" s="6">
        <f t="shared" si="1"/>
        <v>896</v>
      </c>
      <c r="F19" s="6">
        <f t="shared" si="2"/>
        <v>1</v>
      </c>
      <c r="G19" s="7" t="str">
        <f>VLOOKUP(A19,'Courier Invoice'!$B:$F,5,false)</f>
        <v>d</v>
      </c>
      <c r="H19" s="7" t="str">
        <f>VLOOKUP(A19,'Courier Invoice'!$B:$G,6,false)</f>
        <v>Forward charges</v>
      </c>
      <c r="I19" s="8">
        <f>VLOOKUP(G19,'Courier Rates'!$H:$I,2,false)</f>
        <v>45.4</v>
      </c>
      <c r="J19" s="8">
        <f>if(H19="Forward and RTO charges", VLOOKUP(G19,'Courier Rates'!$H:$J,3,false),0)</f>
        <v>0</v>
      </c>
    </row>
    <row r="20">
      <c r="A20" s="4" t="s">
        <v>24</v>
      </c>
      <c r="B20" s="3">
        <v>8.90422381913E12</v>
      </c>
      <c r="C20" s="3" t="s">
        <v>16</v>
      </c>
      <c r="D20" s="6">
        <f>VLOOKUP(B20,' X-SKU Master'!$A:$B,2,false)</f>
        <v>350</v>
      </c>
      <c r="E20" s="6">
        <f t="shared" si="1"/>
        <v>350</v>
      </c>
      <c r="F20" s="6">
        <f t="shared" si="2"/>
        <v>0.5</v>
      </c>
      <c r="G20" s="7" t="str">
        <f>VLOOKUP(A20,'Courier Invoice'!$B:$F,5,false)</f>
        <v>d</v>
      </c>
      <c r="H20" s="7" t="str">
        <f>VLOOKUP(A20,'Courier Invoice'!$B:$G,6,false)</f>
        <v>Forward charges</v>
      </c>
      <c r="I20" s="8">
        <f>VLOOKUP(G20,'Courier Rates'!$H:$I,2,false)</f>
        <v>45.4</v>
      </c>
      <c r="J20" s="8">
        <f>if(H20="Forward and RTO charges", VLOOKUP(G20,'Courier Rates'!$H:$J,3,false),0)</f>
        <v>0</v>
      </c>
    </row>
    <row r="21" ht="15.75" customHeight="1">
      <c r="A21" s="4" t="s">
        <v>24</v>
      </c>
      <c r="B21" s="3">
        <v>8.904223818706E12</v>
      </c>
      <c r="C21" s="3" t="s">
        <v>16</v>
      </c>
      <c r="D21" s="6">
        <f>VLOOKUP(B21,' X-SKU Master'!$A:$B,2,false)</f>
        <v>127</v>
      </c>
      <c r="E21" s="6">
        <f t="shared" si="1"/>
        <v>127</v>
      </c>
      <c r="F21" s="6">
        <f t="shared" si="2"/>
        <v>0.5</v>
      </c>
      <c r="G21" s="7" t="str">
        <f>VLOOKUP(A21,'Courier Invoice'!$B:$F,5,false)</f>
        <v>d</v>
      </c>
      <c r="H21" s="7" t="str">
        <f>VLOOKUP(A21,'Courier Invoice'!$B:$G,6,false)</f>
        <v>Forward charges</v>
      </c>
      <c r="I21" s="8">
        <f>VLOOKUP(G21,'Courier Rates'!$H:$I,2,false)</f>
        <v>45.4</v>
      </c>
      <c r="J21" s="8">
        <f>if(H21="Forward and RTO charges", VLOOKUP(G21,'Courier Rates'!$H:$J,3,false),0)</f>
        <v>0</v>
      </c>
    </row>
    <row r="22" ht="15.75" customHeight="1">
      <c r="A22" s="4" t="s">
        <v>25</v>
      </c>
      <c r="B22" s="3">
        <v>8.904223818591E12</v>
      </c>
      <c r="C22" s="3" t="s">
        <v>17</v>
      </c>
      <c r="D22" s="6">
        <f>VLOOKUP(B22,' X-SKU Master'!$A:$B,2,false)</f>
        <v>120</v>
      </c>
      <c r="E22" s="6">
        <f t="shared" si="1"/>
        <v>240</v>
      </c>
      <c r="F22" s="6">
        <f t="shared" si="2"/>
        <v>0.5</v>
      </c>
      <c r="G22" s="7" t="str">
        <f>VLOOKUP(A22,'Courier Invoice'!$B:$F,5,false)</f>
        <v>d</v>
      </c>
      <c r="H22" s="7" t="str">
        <f>VLOOKUP(A22,'Courier Invoice'!$B:$G,6,false)</f>
        <v>Forward charges</v>
      </c>
      <c r="I22" s="8">
        <f>VLOOKUP(G22,'Courier Rates'!$H:$I,2,false)</f>
        <v>45.4</v>
      </c>
      <c r="J22" s="8">
        <f>if(H22="Forward and RTO charges", VLOOKUP(G22,'Courier Rates'!$H:$J,3,false),0)</f>
        <v>0</v>
      </c>
    </row>
    <row r="23" ht="15.75" customHeight="1">
      <c r="A23" s="4" t="s">
        <v>26</v>
      </c>
      <c r="B23" s="3">
        <v>8.90422381885E12</v>
      </c>
      <c r="C23" s="3" t="s">
        <v>16</v>
      </c>
      <c r="D23" s="6">
        <f>VLOOKUP(B23,' X-SKU Master'!$A:$B,2,false)</f>
        <v>240</v>
      </c>
      <c r="E23" s="6">
        <f t="shared" si="1"/>
        <v>240</v>
      </c>
      <c r="F23" s="6">
        <f t="shared" si="2"/>
        <v>0.5</v>
      </c>
      <c r="G23" s="7" t="str">
        <f>VLOOKUP(A23,'Courier Invoice'!$B:$F,5,false)</f>
        <v>d</v>
      </c>
      <c r="H23" s="7" t="str">
        <f>VLOOKUP(A23,'Courier Invoice'!$B:$G,6,false)</f>
        <v>Forward charges</v>
      </c>
      <c r="I23" s="8">
        <f>VLOOKUP(G23,'Courier Rates'!$H:$I,2,false)</f>
        <v>45.4</v>
      </c>
      <c r="J23" s="8">
        <f>if(H23="Forward and RTO charges", VLOOKUP(G23,'Courier Rates'!$H:$J,3,false),0)</f>
        <v>0</v>
      </c>
    </row>
    <row r="24" ht="15.75" customHeight="1">
      <c r="A24" s="4" t="s">
        <v>26</v>
      </c>
      <c r="B24" s="3">
        <v>8.90422381843E12</v>
      </c>
      <c r="C24" s="3" t="s">
        <v>16</v>
      </c>
      <c r="D24" s="6">
        <f>VLOOKUP(B24,' X-SKU Master'!$A:$B,2,false)</f>
        <v>165</v>
      </c>
      <c r="E24" s="6">
        <f t="shared" si="1"/>
        <v>165</v>
      </c>
      <c r="F24" s="6">
        <f t="shared" si="2"/>
        <v>0.5</v>
      </c>
      <c r="G24" s="7" t="str">
        <f>VLOOKUP(A24,'Courier Invoice'!$B:$F,5,false)</f>
        <v>d</v>
      </c>
      <c r="H24" s="7" t="str">
        <f>VLOOKUP(A24,'Courier Invoice'!$B:$G,6,false)</f>
        <v>Forward charges</v>
      </c>
      <c r="I24" s="8">
        <f>VLOOKUP(G24,'Courier Rates'!$H:$I,2,false)</f>
        <v>45.4</v>
      </c>
      <c r="J24" s="8">
        <f>if(H24="Forward and RTO charges", VLOOKUP(G24,'Courier Rates'!$H:$J,3,false),0)</f>
        <v>0</v>
      </c>
    </row>
    <row r="25" ht="15.75" customHeight="1">
      <c r="A25" s="4" t="s">
        <v>26</v>
      </c>
      <c r="B25" s="3">
        <v>8.90422381913E12</v>
      </c>
      <c r="C25" s="3" t="s">
        <v>16</v>
      </c>
      <c r="D25" s="6">
        <f>VLOOKUP(B25,' X-SKU Master'!$A:$B,2,false)</f>
        <v>350</v>
      </c>
      <c r="E25" s="6">
        <f t="shared" si="1"/>
        <v>350</v>
      </c>
      <c r="F25" s="6">
        <f t="shared" si="2"/>
        <v>0.5</v>
      </c>
      <c r="G25" s="7" t="str">
        <f>VLOOKUP(A25,'Courier Invoice'!$B:$F,5,false)</f>
        <v>d</v>
      </c>
      <c r="H25" s="7" t="str">
        <f>VLOOKUP(A25,'Courier Invoice'!$B:$G,6,false)</f>
        <v>Forward charges</v>
      </c>
      <c r="I25" s="8">
        <f>VLOOKUP(G25,'Courier Rates'!$H:$I,2,false)</f>
        <v>45.4</v>
      </c>
      <c r="J25" s="8">
        <f>if(H25="Forward and RTO charges", VLOOKUP(G25,'Courier Rates'!$H:$J,3,false),0)</f>
        <v>0</v>
      </c>
    </row>
    <row r="26" ht="15.75" customHeight="1">
      <c r="A26" s="4" t="s">
        <v>27</v>
      </c>
      <c r="B26" s="3">
        <v>8.904223819468E12</v>
      </c>
      <c r="C26" s="3" t="s">
        <v>16</v>
      </c>
      <c r="D26" s="6">
        <f>VLOOKUP(B26,' X-SKU Master'!$A:$B,2,false)</f>
        <v>240</v>
      </c>
      <c r="E26" s="6">
        <f t="shared" si="1"/>
        <v>240</v>
      </c>
      <c r="F26" s="6">
        <f t="shared" si="2"/>
        <v>0.5</v>
      </c>
      <c r="G26" s="7" t="str">
        <f>VLOOKUP(A26,'Courier Invoice'!$B:$F,5,false)</f>
        <v>d</v>
      </c>
      <c r="H26" s="7" t="str">
        <f>VLOOKUP(A26,'Courier Invoice'!$B:$G,6,false)</f>
        <v>Forward charges</v>
      </c>
      <c r="I26" s="8">
        <f>VLOOKUP(G26,'Courier Rates'!$H:$I,2,false)</f>
        <v>45.4</v>
      </c>
      <c r="J26" s="8">
        <f>if(H26="Forward and RTO charges", VLOOKUP(G26,'Courier Rates'!$H:$J,3,false),0)</f>
        <v>0</v>
      </c>
    </row>
    <row r="27" ht="15.75" customHeight="1">
      <c r="A27" s="4" t="s">
        <v>28</v>
      </c>
      <c r="B27" s="3">
        <v>8.90422381843E12</v>
      </c>
      <c r="C27" s="3" t="s">
        <v>16</v>
      </c>
      <c r="D27" s="6">
        <f>VLOOKUP(B27,' X-SKU Master'!$A:$B,2,false)</f>
        <v>165</v>
      </c>
      <c r="E27" s="6">
        <f t="shared" si="1"/>
        <v>165</v>
      </c>
      <c r="F27" s="6">
        <f t="shared" si="2"/>
        <v>0.5</v>
      </c>
      <c r="G27" s="7" t="str">
        <f>VLOOKUP(A27,'Courier Invoice'!$B:$F,5,false)</f>
        <v>d</v>
      </c>
      <c r="H27" s="7" t="str">
        <f>VLOOKUP(A27,'Courier Invoice'!$B:$G,6,false)</f>
        <v>Forward charges</v>
      </c>
      <c r="I27" s="8">
        <f>VLOOKUP(G27,'Courier Rates'!$H:$I,2,false)</f>
        <v>45.4</v>
      </c>
      <c r="J27" s="8">
        <f>if(H27="Forward and RTO charges", VLOOKUP(G27,'Courier Rates'!$H:$J,3,false),0)</f>
        <v>0</v>
      </c>
    </row>
    <row r="28" ht="15.75" customHeight="1">
      <c r="A28" s="4" t="s">
        <v>29</v>
      </c>
      <c r="B28" s="3">
        <v>8.90422381898E12</v>
      </c>
      <c r="C28" s="3" t="s">
        <v>16</v>
      </c>
      <c r="D28" s="6">
        <f>VLOOKUP(B28,' X-SKU Master'!$A:$B,2,false)</f>
        <v>110</v>
      </c>
      <c r="E28" s="6">
        <f t="shared" si="1"/>
        <v>110</v>
      </c>
      <c r="F28" s="6">
        <f t="shared" si="2"/>
        <v>0.5</v>
      </c>
      <c r="G28" s="7" t="str">
        <f>VLOOKUP(A28,'Courier Invoice'!$B:$F,5,false)</f>
        <v>d</v>
      </c>
      <c r="H28" s="7" t="str">
        <f>VLOOKUP(A28,'Courier Invoice'!$B:$G,6,false)</f>
        <v>Forward charges</v>
      </c>
      <c r="I28" s="8">
        <f>VLOOKUP(G28,'Courier Rates'!$H:$I,2,false)</f>
        <v>45.4</v>
      </c>
      <c r="J28" s="8">
        <f>if(H28="Forward and RTO charges", VLOOKUP(G28,'Courier Rates'!$H:$J,3,false),0)</f>
        <v>0</v>
      </c>
    </row>
    <row r="29" ht="15.75" customHeight="1">
      <c r="A29" s="4" t="s">
        <v>29</v>
      </c>
      <c r="B29" s="3">
        <v>8.904223819031E12</v>
      </c>
      <c r="C29" s="3" t="s">
        <v>17</v>
      </c>
      <c r="D29" s="6">
        <f>VLOOKUP(B29,' X-SKU Master'!$A:$B,2,false)</f>
        <v>112</v>
      </c>
      <c r="E29" s="6">
        <f t="shared" si="1"/>
        <v>224</v>
      </c>
      <c r="F29" s="6">
        <f t="shared" si="2"/>
        <v>0.5</v>
      </c>
      <c r="G29" s="7" t="str">
        <f>VLOOKUP(A29,'Courier Invoice'!$B:$F,5,false)</f>
        <v>d</v>
      </c>
      <c r="H29" s="7" t="str">
        <f>VLOOKUP(A29,'Courier Invoice'!$B:$G,6,false)</f>
        <v>Forward charges</v>
      </c>
      <c r="I29" s="8">
        <f>VLOOKUP(G29,'Courier Rates'!$H:$I,2,false)</f>
        <v>45.4</v>
      </c>
      <c r="J29" s="8">
        <f>if(H29="Forward and RTO charges", VLOOKUP(G29,'Courier Rates'!$H:$J,3,false),0)</f>
        <v>0</v>
      </c>
    </row>
    <row r="30" ht="15.75" customHeight="1">
      <c r="A30" s="4" t="s">
        <v>29</v>
      </c>
      <c r="B30" s="3">
        <v>8.904223819024E12</v>
      </c>
      <c r="C30" s="3" t="s">
        <v>17</v>
      </c>
      <c r="D30" s="6">
        <f>VLOOKUP(B30,' X-SKU Master'!$A:$B,2,false)</f>
        <v>112</v>
      </c>
      <c r="E30" s="6">
        <f t="shared" si="1"/>
        <v>224</v>
      </c>
      <c r="F30" s="6">
        <f t="shared" si="2"/>
        <v>0.5</v>
      </c>
      <c r="G30" s="7" t="str">
        <f>VLOOKUP(A30,'Courier Invoice'!$B:$F,5,false)</f>
        <v>d</v>
      </c>
      <c r="H30" s="7" t="str">
        <f>VLOOKUP(A30,'Courier Invoice'!$B:$G,6,false)</f>
        <v>Forward charges</v>
      </c>
      <c r="I30" s="8">
        <f>VLOOKUP(G30,'Courier Rates'!$H:$I,2,false)</f>
        <v>45.4</v>
      </c>
      <c r="J30" s="8">
        <f>if(H30="Forward and RTO charges", VLOOKUP(G30,'Courier Rates'!$H:$J,3,false),0)</f>
        <v>0</v>
      </c>
    </row>
    <row r="31" ht="15.75" customHeight="1">
      <c r="A31" s="4" t="s">
        <v>30</v>
      </c>
      <c r="B31" s="3">
        <v>8.904223818614E12</v>
      </c>
      <c r="C31" s="3" t="s">
        <v>16</v>
      </c>
      <c r="D31" s="6">
        <f>VLOOKUP(B31,' X-SKU Master'!$A:$B,2,false)</f>
        <v>65</v>
      </c>
      <c r="E31" s="6">
        <f t="shared" si="1"/>
        <v>65</v>
      </c>
      <c r="F31" s="6">
        <f t="shared" si="2"/>
        <v>0.5</v>
      </c>
      <c r="G31" s="7" t="str">
        <f>VLOOKUP(A31,'Courier Invoice'!$B:$F,5,false)</f>
        <v>d</v>
      </c>
      <c r="H31" s="7" t="str">
        <f>VLOOKUP(A31,'Courier Invoice'!$B:$G,6,false)</f>
        <v>Forward charges</v>
      </c>
      <c r="I31" s="8">
        <f>VLOOKUP(G31,'Courier Rates'!$H:$I,2,false)</f>
        <v>45.4</v>
      </c>
      <c r="J31" s="8">
        <f>if(H31="Forward and RTO charges", VLOOKUP(G31,'Courier Rates'!$H:$J,3,false),0)</f>
        <v>0</v>
      </c>
    </row>
    <row r="32" ht="15.75" customHeight="1">
      <c r="A32" s="4" t="s">
        <v>30</v>
      </c>
      <c r="B32" s="3">
        <v>8.904223819024E12</v>
      </c>
      <c r="C32" s="3" t="s">
        <v>16</v>
      </c>
      <c r="D32" s="6">
        <f>VLOOKUP(B32,' X-SKU Master'!$A:$B,2,false)</f>
        <v>112</v>
      </c>
      <c r="E32" s="6">
        <f t="shared" si="1"/>
        <v>112</v>
      </c>
      <c r="F32" s="6">
        <f t="shared" si="2"/>
        <v>0.5</v>
      </c>
      <c r="G32" s="7" t="str">
        <f>VLOOKUP(A32,'Courier Invoice'!$B:$F,5,false)</f>
        <v>d</v>
      </c>
      <c r="H32" s="7" t="str">
        <f>VLOOKUP(A32,'Courier Invoice'!$B:$G,6,false)</f>
        <v>Forward charges</v>
      </c>
      <c r="I32" s="8">
        <f>VLOOKUP(G32,'Courier Rates'!$H:$I,2,false)</f>
        <v>45.4</v>
      </c>
      <c r="J32" s="8">
        <f>if(H32="Forward and RTO charges", VLOOKUP(G32,'Courier Rates'!$H:$J,3,false),0)</f>
        <v>0</v>
      </c>
    </row>
    <row r="33" ht="15.75" customHeight="1">
      <c r="A33" s="4" t="s">
        <v>31</v>
      </c>
      <c r="B33" s="3">
        <v>8.904223819321E12</v>
      </c>
      <c r="C33" s="3" t="s">
        <v>16</v>
      </c>
      <c r="D33" s="6">
        <f>VLOOKUP(B33,' X-SKU Master'!$A:$B,2,false)</f>
        <v>600</v>
      </c>
      <c r="E33" s="6">
        <f t="shared" si="1"/>
        <v>600</v>
      </c>
      <c r="F33" s="6">
        <f t="shared" si="2"/>
        <v>1</v>
      </c>
      <c r="G33" s="7" t="str">
        <f>VLOOKUP(A33,'Courier Invoice'!$B:$F,5,false)</f>
        <v>d</v>
      </c>
      <c r="H33" s="7" t="str">
        <f>VLOOKUP(A33,'Courier Invoice'!$B:$G,6,false)</f>
        <v>Forward and RTO charges</v>
      </c>
      <c r="I33" s="8">
        <f>VLOOKUP(G33,'Courier Rates'!$H:$I,2,false)</f>
        <v>45.4</v>
      </c>
      <c r="J33" s="8">
        <f>if(H33="Forward and RTO charges", VLOOKUP(G33,'Courier Rates'!$H:$J,3,false),0)</f>
        <v>41.3</v>
      </c>
    </row>
    <row r="34" ht="15.75" customHeight="1">
      <c r="A34" s="4" t="s">
        <v>31</v>
      </c>
      <c r="B34" s="3">
        <v>8.904223819338E12</v>
      </c>
      <c r="C34" s="3" t="s">
        <v>16</v>
      </c>
      <c r="D34" s="6">
        <f>VLOOKUP(B34,' X-SKU Master'!$A:$B,2,false)</f>
        <v>600</v>
      </c>
      <c r="E34" s="6">
        <f t="shared" si="1"/>
        <v>600</v>
      </c>
      <c r="F34" s="6">
        <f t="shared" si="2"/>
        <v>1</v>
      </c>
      <c r="G34" s="7" t="str">
        <f>VLOOKUP(A34,'Courier Invoice'!$B:$F,5,false)</f>
        <v>d</v>
      </c>
      <c r="H34" s="7" t="str">
        <f>VLOOKUP(A34,'Courier Invoice'!$B:$G,6,false)</f>
        <v>Forward and RTO charges</v>
      </c>
      <c r="I34" s="8">
        <f>VLOOKUP(G34,'Courier Rates'!$H:$I,2,false)</f>
        <v>45.4</v>
      </c>
      <c r="J34" s="8">
        <f>if(H34="Forward and RTO charges", VLOOKUP(G34,'Courier Rates'!$H:$J,3,false),0)</f>
        <v>41.3</v>
      </c>
    </row>
    <row r="35" ht="15.75" customHeight="1">
      <c r="A35" s="4" t="s">
        <v>32</v>
      </c>
      <c r="B35" s="3">
        <v>8.904223818942E12</v>
      </c>
      <c r="C35" s="3" t="s">
        <v>17</v>
      </c>
      <c r="D35" s="6">
        <f>VLOOKUP(B35,' X-SKU Master'!$A:$B,2,false)</f>
        <v>133</v>
      </c>
      <c r="E35" s="6">
        <f t="shared" si="1"/>
        <v>266</v>
      </c>
      <c r="F35" s="6">
        <f t="shared" si="2"/>
        <v>0.5</v>
      </c>
      <c r="G35" s="7" t="str">
        <f>VLOOKUP(A35,'Courier Invoice'!$B:$F,5,false)</f>
        <v>d</v>
      </c>
      <c r="H35" s="7" t="str">
        <f>VLOOKUP(A35,'Courier Invoice'!$B:$G,6,false)</f>
        <v>Forward charges</v>
      </c>
      <c r="I35" s="8">
        <f>VLOOKUP(G35,'Courier Rates'!$H:$I,2,false)</f>
        <v>45.4</v>
      </c>
      <c r="J35" s="8">
        <f>if(H35="Forward and RTO charges", VLOOKUP(G35,'Courier Rates'!$H:$J,3,false),0)</f>
        <v>0</v>
      </c>
    </row>
    <row r="36" ht="15.75" customHeight="1">
      <c r="A36" s="4" t="s">
        <v>32</v>
      </c>
      <c r="B36" s="3">
        <v>8.904223818683E12</v>
      </c>
      <c r="C36" s="3" t="s">
        <v>17</v>
      </c>
      <c r="D36" s="6">
        <f>VLOOKUP(B36,' X-SKU Master'!$A:$B,2,false)</f>
        <v>121</v>
      </c>
      <c r="E36" s="6">
        <f t="shared" si="1"/>
        <v>242</v>
      </c>
      <c r="F36" s="6">
        <f t="shared" si="2"/>
        <v>0.5</v>
      </c>
      <c r="G36" s="7" t="str">
        <f>VLOOKUP(A36,'Courier Invoice'!$B:$F,5,false)</f>
        <v>d</v>
      </c>
      <c r="H36" s="7" t="str">
        <f>VLOOKUP(A36,'Courier Invoice'!$B:$G,6,false)</f>
        <v>Forward charges</v>
      </c>
      <c r="I36" s="8">
        <f>VLOOKUP(G36,'Courier Rates'!$H:$I,2,false)</f>
        <v>45.4</v>
      </c>
      <c r="J36" s="8">
        <f>if(H36="Forward and RTO charges", VLOOKUP(G36,'Courier Rates'!$H:$J,3,false),0)</f>
        <v>0</v>
      </c>
    </row>
    <row r="37" ht="15.75" customHeight="1">
      <c r="A37" s="4" t="s">
        <v>32</v>
      </c>
      <c r="B37" s="3">
        <v>8.904223819239E12</v>
      </c>
      <c r="C37" s="3" t="s">
        <v>16</v>
      </c>
      <c r="D37" s="6">
        <f>VLOOKUP(B37,' X-SKU Master'!$A:$B,2,false)</f>
        <v>290</v>
      </c>
      <c r="E37" s="6">
        <f t="shared" si="1"/>
        <v>290</v>
      </c>
      <c r="F37" s="6">
        <f t="shared" si="2"/>
        <v>0.5</v>
      </c>
      <c r="G37" s="7" t="str">
        <f>VLOOKUP(A37,'Courier Invoice'!$B:$F,5,false)</f>
        <v>d</v>
      </c>
      <c r="H37" s="7" t="str">
        <f>VLOOKUP(A37,'Courier Invoice'!$B:$G,6,false)</f>
        <v>Forward charges</v>
      </c>
      <c r="I37" s="8">
        <f>VLOOKUP(G37,'Courier Rates'!$H:$I,2,false)</f>
        <v>45.4</v>
      </c>
      <c r="J37" s="8">
        <f>if(H37="Forward and RTO charges", VLOOKUP(G37,'Courier Rates'!$H:$J,3,false),0)</f>
        <v>0</v>
      </c>
    </row>
    <row r="38" ht="15.75" customHeight="1">
      <c r="A38" s="4" t="s">
        <v>32</v>
      </c>
      <c r="B38" s="3">
        <v>8.904223819246E12</v>
      </c>
      <c r="C38" s="3" t="s">
        <v>16</v>
      </c>
      <c r="D38" s="6">
        <f>VLOOKUP(B38,' X-SKU Master'!$A:$B,2,false)</f>
        <v>290</v>
      </c>
      <c r="E38" s="6">
        <f t="shared" si="1"/>
        <v>290</v>
      </c>
      <c r="F38" s="6">
        <f t="shared" si="2"/>
        <v>0.5</v>
      </c>
      <c r="G38" s="7" t="str">
        <f>VLOOKUP(A38,'Courier Invoice'!$B:$F,5,false)</f>
        <v>d</v>
      </c>
      <c r="H38" s="7" t="str">
        <f>VLOOKUP(A38,'Courier Invoice'!$B:$G,6,false)</f>
        <v>Forward charges</v>
      </c>
      <c r="I38" s="8">
        <f>VLOOKUP(G38,'Courier Rates'!$H:$I,2,false)</f>
        <v>45.4</v>
      </c>
      <c r="J38" s="8">
        <f>if(H38="Forward and RTO charges", VLOOKUP(G38,'Courier Rates'!$H:$J,3,false),0)</f>
        <v>0</v>
      </c>
    </row>
    <row r="39" ht="15.75" customHeight="1">
      <c r="A39" s="4" t="s">
        <v>32</v>
      </c>
      <c r="B39" s="3">
        <v>8.904223819253E12</v>
      </c>
      <c r="C39" s="3" t="s">
        <v>16</v>
      </c>
      <c r="D39" s="6">
        <f>VLOOKUP(B39,' X-SKU Master'!$A:$B,2,false)</f>
        <v>290</v>
      </c>
      <c r="E39" s="6">
        <f t="shared" si="1"/>
        <v>290</v>
      </c>
      <c r="F39" s="6">
        <f t="shared" si="2"/>
        <v>0.5</v>
      </c>
      <c r="G39" s="7" t="str">
        <f>VLOOKUP(A39,'Courier Invoice'!$B:$F,5,false)</f>
        <v>d</v>
      </c>
      <c r="H39" s="7" t="str">
        <f>VLOOKUP(A39,'Courier Invoice'!$B:$G,6,false)</f>
        <v>Forward charges</v>
      </c>
      <c r="I39" s="8">
        <f>VLOOKUP(G39,'Courier Rates'!$H:$I,2,false)</f>
        <v>45.4</v>
      </c>
      <c r="J39" s="8">
        <f>if(H39="Forward and RTO charges", VLOOKUP(G39,'Courier Rates'!$H:$J,3,false),0)</f>
        <v>0</v>
      </c>
    </row>
    <row r="40" ht="15.75" customHeight="1">
      <c r="A40" s="4" t="s">
        <v>32</v>
      </c>
      <c r="B40" s="3">
        <v>8.904223818669E12</v>
      </c>
      <c r="C40" s="3" t="s">
        <v>16</v>
      </c>
      <c r="D40" s="6">
        <f>VLOOKUP(B40,' X-SKU Master'!$A:$B,2,false)</f>
        <v>240</v>
      </c>
      <c r="E40" s="6">
        <f t="shared" si="1"/>
        <v>240</v>
      </c>
      <c r="F40" s="6">
        <f t="shared" si="2"/>
        <v>0.5</v>
      </c>
      <c r="G40" s="7" t="str">
        <f>VLOOKUP(A40,'Courier Invoice'!$B:$F,5,false)</f>
        <v>d</v>
      </c>
      <c r="H40" s="7" t="str">
        <f>VLOOKUP(A40,'Courier Invoice'!$B:$G,6,false)</f>
        <v>Forward charges</v>
      </c>
      <c r="I40" s="8">
        <f>VLOOKUP(G40,'Courier Rates'!$H:$I,2,false)</f>
        <v>45.4</v>
      </c>
      <c r="J40" s="8">
        <f>if(H40="Forward and RTO charges", VLOOKUP(G40,'Courier Rates'!$H:$J,3,false),0)</f>
        <v>0</v>
      </c>
    </row>
    <row r="41" ht="15.75" customHeight="1">
      <c r="A41" s="4" t="s">
        <v>32</v>
      </c>
      <c r="B41" s="3">
        <v>8.904223819147E12</v>
      </c>
      <c r="C41" s="3" t="s">
        <v>16</v>
      </c>
      <c r="D41" s="6">
        <f>VLOOKUP(B41,' X-SKU Master'!$A:$B,2,false)</f>
        <v>240</v>
      </c>
      <c r="E41" s="6">
        <f t="shared" si="1"/>
        <v>240</v>
      </c>
      <c r="F41" s="6">
        <f t="shared" si="2"/>
        <v>0.5</v>
      </c>
      <c r="G41" s="7" t="str">
        <f>VLOOKUP(A41,'Courier Invoice'!$B:$F,5,false)</f>
        <v>d</v>
      </c>
      <c r="H41" s="7" t="str">
        <f>VLOOKUP(A41,'Courier Invoice'!$B:$G,6,false)</f>
        <v>Forward charges</v>
      </c>
      <c r="I41" s="8">
        <f>VLOOKUP(G41,'Courier Rates'!$H:$I,2,false)</f>
        <v>45.4</v>
      </c>
      <c r="J41" s="8">
        <f>if(H41="Forward and RTO charges", VLOOKUP(G41,'Courier Rates'!$H:$J,3,false),0)</f>
        <v>0</v>
      </c>
    </row>
    <row r="42" ht="15.75" customHeight="1">
      <c r="A42" s="4" t="s">
        <v>32</v>
      </c>
      <c r="B42" s="3">
        <v>8.90422381885E12</v>
      </c>
      <c r="C42" s="3" t="s">
        <v>16</v>
      </c>
      <c r="D42" s="6">
        <f>VLOOKUP(B42,' X-SKU Master'!$A:$B,2,false)</f>
        <v>240</v>
      </c>
      <c r="E42" s="6">
        <f t="shared" si="1"/>
        <v>240</v>
      </c>
      <c r="F42" s="6">
        <f t="shared" si="2"/>
        <v>0.5</v>
      </c>
      <c r="G42" s="7" t="str">
        <f>VLOOKUP(A42,'Courier Invoice'!$B:$F,5,false)</f>
        <v>d</v>
      </c>
      <c r="H42" s="7" t="str">
        <f>VLOOKUP(A42,'Courier Invoice'!$B:$G,6,false)</f>
        <v>Forward charges</v>
      </c>
      <c r="I42" s="8">
        <f>VLOOKUP(G42,'Courier Rates'!$H:$I,2,false)</f>
        <v>45.4</v>
      </c>
      <c r="J42" s="8">
        <f>if(H42="Forward and RTO charges", VLOOKUP(G42,'Courier Rates'!$H:$J,3,false),0)</f>
        <v>0</v>
      </c>
    </row>
    <row r="43" ht="15.75" customHeight="1">
      <c r="A43" s="4" t="s">
        <v>33</v>
      </c>
      <c r="B43" s="3">
        <v>8.904223815859E12</v>
      </c>
      <c r="C43" s="3" t="s">
        <v>16</v>
      </c>
      <c r="D43" s="6">
        <f>VLOOKUP(B43,' X-SKU Master'!$A:$B,2,false)</f>
        <v>165</v>
      </c>
      <c r="E43" s="6">
        <f t="shared" si="1"/>
        <v>165</v>
      </c>
      <c r="F43" s="6">
        <f t="shared" si="2"/>
        <v>0.5</v>
      </c>
      <c r="G43" s="7" t="str">
        <f>VLOOKUP(A43,'Courier Invoice'!$B:$F,5,false)</f>
        <v>d</v>
      </c>
      <c r="H43" s="7" t="str">
        <f>VLOOKUP(A43,'Courier Invoice'!$B:$G,6,false)</f>
        <v>Forward charges</v>
      </c>
      <c r="I43" s="8">
        <f>VLOOKUP(G43,'Courier Rates'!$H:$I,2,false)</f>
        <v>45.4</v>
      </c>
      <c r="J43" s="8">
        <f>if(H43="Forward and RTO charges", VLOOKUP(G43,'Courier Rates'!$H:$J,3,false),0)</f>
        <v>0</v>
      </c>
    </row>
    <row r="44" ht="15.75" customHeight="1">
      <c r="A44" s="4" t="s">
        <v>33</v>
      </c>
      <c r="B44" s="3">
        <v>8.904223817501E12</v>
      </c>
      <c r="C44" s="3" t="s">
        <v>16</v>
      </c>
      <c r="D44" s="6">
        <f>VLOOKUP(B44,' X-SKU Master'!$A:$B,2,false)</f>
        <v>350</v>
      </c>
      <c r="E44" s="6">
        <f t="shared" si="1"/>
        <v>350</v>
      </c>
      <c r="F44" s="6">
        <f t="shared" si="2"/>
        <v>0.5</v>
      </c>
      <c r="G44" s="7" t="str">
        <f>VLOOKUP(A44,'Courier Invoice'!$B:$F,5,false)</f>
        <v>d</v>
      </c>
      <c r="H44" s="7" t="str">
        <f>VLOOKUP(A44,'Courier Invoice'!$B:$G,6,false)</f>
        <v>Forward charges</v>
      </c>
      <c r="I44" s="8">
        <f>VLOOKUP(G44,'Courier Rates'!$H:$I,2,false)</f>
        <v>45.4</v>
      </c>
      <c r="J44" s="8">
        <f>if(H44="Forward and RTO charges", VLOOKUP(G44,'Courier Rates'!$H:$J,3,false),0)</f>
        <v>0</v>
      </c>
    </row>
    <row r="45" ht="15.75" customHeight="1">
      <c r="A45" s="4" t="s">
        <v>34</v>
      </c>
      <c r="B45" s="3">
        <v>8.904223817273E12</v>
      </c>
      <c r="C45" s="3" t="s">
        <v>16</v>
      </c>
      <c r="D45" s="6">
        <f>VLOOKUP(B45,' X-SKU Master'!$A:$B,2,false)</f>
        <v>65</v>
      </c>
      <c r="E45" s="6">
        <f t="shared" si="1"/>
        <v>65</v>
      </c>
      <c r="F45" s="6">
        <f t="shared" si="2"/>
        <v>0.5</v>
      </c>
      <c r="G45" s="7" t="str">
        <f>VLOOKUP(A45,'Courier Invoice'!$B:$F,5,false)</f>
        <v>d</v>
      </c>
      <c r="H45" s="7" t="str">
        <f>VLOOKUP(A45,'Courier Invoice'!$B:$G,6,false)</f>
        <v>Forward charges</v>
      </c>
      <c r="I45" s="8">
        <f>VLOOKUP(G45,'Courier Rates'!$H:$I,2,false)</f>
        <v>45.4</v>
      </c>
      <c r="J45" s="8">
        <f>if(H45="Forward and RTO charges", VLOOKUP(G45,'Courier Rates'!$H:$J,3,false),0)</f>
        <v>0</v>
      </c>
    </row>
    <row r="46" ht="15.75" customHeight="1">
      <c r="A46" s="4" t="s">
        <v>35</v>
      </c>
      <c r="B46" s="3">
        <v>8.904223818942E12</v>
      </c>
      <c r="C46" s="3" t="s">
        <v>16</v>
      </c>
      <c r="D46" s="6">
        <f>VLOOKUP(B46,' X-SKU Master'!$A:$B,2,false)</f>
        <v>133</v>
      </c>
      <c r="E46" s="6">
        <f t="shared" si="1"/>
        <v>133</v>
      </c>
      <c r="F46" s="6">
        <f t="shared" si="2"/>
        <v>0.5</v>
      </c>
      <c r="G46" s="7" t="str">
        <f>VLOOKUP(A46,'Courier Invoice'!$B:$F,5,false)</f>
        <v>b</v>
      </c>
      <c r="H46" s="7" t="str">
        <f>VLOOKUP(A46,'Courier Invoice'!$B:$G,6,false)</f>
        <v>Forward charges</v>
      </c>
      <c r="I46" s="8">
        <f>VLOOKUP(G46,'Courier Rates'!$H:$I,2,false)</f>
        <v>33</v>
      </c>
      <c r="J46" s="8">
        <f>if(H46="Forward and RTO charges", VLOOKUP(G46,'Courier Rates'!$H:$J,3,false),0)</f>
        <v>0</v>
      </c>
    </row>
    <row r="47" ht="15.75" customHeight="1">
      <c r="A47" s="4" t="s">
        <v>35</v>
      </c>
      <c r="B47" s="3">
        <v>8.904223818706E12</v>
      </c>
      <c r="C47" s="3" t="s">
        <v>16</v>
      </c>
      <c r="D47" s="6">
        <f>VLOOKUP(B47,' X-SKU Master'!$A:$B,2,false)</f>
        <v>127</v>
      </c>
      <c r="E47" s="6">
        <f t="shared" si="1"/>
        <v>127</v>
      </c>
      <c r="F47" s="6">
        <f t="shared" si="2"/>
        <v>0.5</v>
      </c>
      <c r="G47" s="7" t="str">
        <f>VLOOKUP(A47,'Courier Invoice'!$B:$F,5,false)</f>
        <v>b</v>
      </c>
      <c r="H47" s="7" t="str">
        <f>VLOOKUP(A47,'Courier Invoice'!$B:$G,6,false)</f>
        <v>Forward charges</v>
      </c>
      <c r="I47" s="8">
        <f>VLOOKUP(G47,'Courier Rates'!$H:$I,2,false)</f>
        <v>33</v>
      </c>
      <c r="J47" s="8">
        <f>if(H47="Forward and RTO charges", VLOOKUP(G47,'Courier Rates'!$H:$J,3,false),0)</f>
        <v>0</v>
      </c>
    </row>
    <row r="48" ht="15.75" customHeight="1">
      <c r="A48" s="4" t="s">
        <v>35</v>
      </c>
      <c r="B48" s="3" t="s">
        <v>6</v>
      </c>
      <c r="C48" s="3" t="s">
        <v>16</v>
      </c>
      <c r="D48" s="6">
        <f>VLOOKUP(B48,' X-SKU Master'!$A:$B,2,false)</f>
        <v>10</v>
      </c>
      <c r="E48" s="6">
        <f t="shared" si="1"/>
        <v>10</v>
      </c>
      <c r="F48" s="6">
        <f t="shared" si="2"/>
        <v>0.5</v>
      </c>
      <c r="G48" s="7" t="str">
        <f>VLOOKUP(A48,'Courier Invoice'!$B:$F,5,false)</f>
        <v>b</v>
      </c>
      <c r="H48" s="7" t="str">
        <f>VLOOKUP(A48,'Courier Invoice'!$B:$G,6,false)</f>
        <v>Forward charges</v>
      </c>
      <c r="I48" s="8">
        <f>VLOOKUP(G48,'Courier Rates'!$H:$I,2,false)</f>
        <v>33</v>
      </c>
      <c r="J48" s="8">
        <f>if(H48="Forward and RTO charges", VLOOKUP(G48,'Courier Rates'!$H:$J,3,false),0)</f>
        <v>0</v>
      </c>
    </row>
    <row r="49" ht="15.75" customHeight="1">
      <c r="A49" s="4" t="s">
        <v>36</v>
      </c>
      <c r="B49" s="3">
        <v>8.904223819147E12</v>
      </c>
      <c r="C49" s="3" t="s">
        <v>16</v>
      </c>
      <c r="D49" s="6">
        <f>VLOOKUP(B49,' X-SKU Master'!$A:$B,2,false)</f>
        <v>240</v>
      </c>
      <c r="E49" s="6">
        <f t="shared" si="1"/>
        <v>240</v>
      </c>
      <c r="F49" s="6">
        <f t="shared" si="2"/>
        <v>0.5</v>
      </c>
      <c r="G49" s="7" t="str">
        <f>VLOOKUP(A49,'Courier Invoice'!$B:$F,5,false)</f>
        <v>e</v>
      </c>
      <c r="H49" s="7" t="str">
        <f>VLOOKUP(A49,'Courier Invoice'!$B:$G,6,false)</f>
        <v>Forward and RTO charges</v>
      </c>
      <c r="I49" s="8">
        <f>VLOOKUP(G49,'Courier Rates'!$H:$I,2,false)</f>
        <v>56.6</v>
      </c>
      <c r="J49" s="8">
        <f>if(H49="Forward and RTO charges", VLOOKUP(G49,'Courier Rates'!$H:$J,3,false),0)</f>
        <v>50.7</v>
      </c>
    </row>
    <row r="50" ht="15.75" customHeight="1">
      <c r="A50" s="4" t="s">
        <v>36</v>
      </c>
      <c r="B50" s="3">
        <v>8.904223818935E12</v>
      </c>
      <c r="C50" s="3" t="s">
        <v>19</v>
      </c>
      <c r="D50" s="6">
        <f>VLOOKUP(B50,' X-SKU Master'!$A:$B,2,false)</f>
        <v>120</v>
      </c>
      <c r="E50" s="6">
        <f t="shared" si="1"/>
        <v>480</v>
      </c>
      <c r="F50" s="6">
        <f t="shared" si="2"/>
        <v>0.5</v>
      </c>
      <c r="G50" s="7" t="str">
        <f>VLOOKUP(A50,'Courier Invoice'!$B:$F,5,false)</f>
        <v>e</v>
      </c>
      <c r="H50" s="7" t="str">
        <f>VLOOKUP(A50,'Courier Invoice'!$B:$G,6,false)</f>
        <v>Forward and RTO charges</v>
      </c>
      <c r="I50" s="8">
        <f>VLOOKUP(G50,'Courier Rates'!$H:$I,2,false)</f>
        <v>56.6</v>
      </c>
      <c r="J50" s="8">
        <f>if(H50="Forward and RTO charges", VLOOKUP(G50,'Courier Rates'!$H:$J,3,false),0)</f>
        <v>50.7</v>
      </c>
    </row>
    <row r="51" ht="15.75" customHeight="1">
      <c r="A51" s="4" t="s">
        <v>36</v>
      </c>
      <c r="B51" s="3">
        <v>8.904223818683E12</v>
      </c>
      <c r="C51" s="3" t="s">
        <v>16</v>
      </c>
      <c r="D51" s="6">
        <f>VLOOKUP(B51,' X-SKU Master'!$A:$B,2,false)</f>
        <v>121</v>
      </c>
      <c r="E51" s="6">
        <f t="shared" si="1"/>
        <v>121</v>
      </c>
      <c r="F51" s="6">
        <f t="shared" si="2"/>
        <v>0.5</v>
      </c>
      <c r="G51" s="7" t="str">
        <f>VLOOKUP(A51,'Courier Invoice'!$B:$F,5,false)</f>
        <v>e</v>
      </c>
      <c r="H51" s="7" t="str">
        <f>VLOOKUP(A51,'Courier Invoice'!$B:$G,6,false)</f>
        <v>Forward and RTO charges</v>
      </c>
      <c r="I51" s="8">
        <f>VLOOKUP(G51,'Courier Rates'!$H:$I,2,false)</f>
        <v>56.6</v>
      </c>
      <c r="J51" s="8">
        <f>if(H51="Forward and RTO charges", VLOOKUP(G51,'Courier Rates'!$H:$J,3,false),0)</f>
        <v>50.7</v>
      </c>
    </row>
    <row r="52" ht="15.75" customHeight="1">
      <c r="A52" s="4" t="s">
        <v>37</v>
      </c>
      <c r="B52" s="3">
        <v>8.904223818478E12</v>
      </c>
      <c r="C52" s="3" t="s">
        <v>16</v>
      </c>
      <c r="D52" s="6">
        <f>VLOOKUP(B52,' X-SKU Master'!$A:$B,2,false)</f>
        <v>350</v>
      </c>
      <c r="E52" s="6">
        <f t="shared" si="1"/>
        <v>350</v>
      </c>
      <c r="F52" s="6">
        <f t="shared" si="2"/>
        <v>0.5</v>
      </c>
      <c r="G52" s="7" t="str">
        <f>VLOOKUP(A52,'Courier Invoice'!$B:$F,5,false)</f>
        <v>d</v>
      </c>
      <c r="H52" s="7" t="str">
        <f>VLOOKUP(A52,'Courier Invoice'!$B:$G,6,false)</f>
        <v>Forward and RTO charges</v>
      </c>
      <c r="I52" s="8">
        <f>VLOOKUP(G52,'Courier Rates'!$H:$I,2,false)</f>
        <v>45.4</v>
      </c>
      <c r="J52" s="8">
        <f>if(H52="Forward and RTO charges", VLOOKUP(G52,'Courier Rates'!$H:$J,3,false),0)</f>
        <v>41.3</v>
      </c>
    </row>
    <row r="53" ht="15.75" customHeight="1">
      <c r="A53" s="4" t="s">
        <v>37</v>
      </c>
      <c r="B53" s="3">
        <v>8.904223819284E12</v>
      </c>
      <c r="C53" s="3" t="s">
        <v>16</v>
      </c>
      <c r="D53" s="6">
        <f>VLOOKUP(B53,' X-SKU Master'!$A:$B,2,false)</f>
        <v>350</v>
      </c>
      <c r="E53" s="6">
        <f t="shared" si="1"/>
        <v>350</v>
      </c>
      <c r="F53" s="6">
        <f t="shared" si="2"/>
        <v>0.5</v>
      </c>
      <c r="G53" s="7" t="str">
        <f>VLOOKUP(A53,'Courier Invoice'!$B:$F,5,false)</f>
        <v>d</v>
      </c>
      <c r="H53" s="7" t="str">
        <f>VLOOKUP(A53,'Courier Invoice'!$B:$G,6,false)</f>
        <v>Forward and RTO charges</v>
      </c>
      <c r="I53" s="8">
        <f>VLOOKUP(G53,'Courier Rates'!$H:$I,2,false)</f>
        <v>45.4</v>
      </c>
      <c r="J53" s="8">
        <f>if(H53="Forward and RTO charges", VLOOKUP(G53,'Courier Rates'!$H:$J,3,false),0)</f>
        <v>41.3</v>
      </c>
    </row>
    <row r="54" ht="15.75" customHeight="1">
      <c r="A54" s="4" t="s">
        <v>38</v>
      </c>
      <c r="B54" s="3">
        <v>8.904223816214E12</v>
      </c>
      <c r="C54" s="3" t="s">
        <v>16</v>
      </c>
      <c r="D54" s="6">
        <f>VLOOKUP(B54,' X-SKU Master'!$A:$B,2,false)</f>
        <v>120</v>
      </c>
      <c r="E54" s="6">
        <f t="shared" si="1"/>
        <v>120</v>
      </c>
      <c r="F54" s="6">
        <f t="shared" si="2"/>
        <v>0.5</v>
      </c>
      <c r="G54" s="7" t="str">
        <f>VLOOKUP(A54,'Courier Invoice'!$B:$F,5,false)</f>
        <v>b</v>
      </c>
      <c r="H54" s="7" t="str">
        <f>VLOOKUP(A54,'Courier Invoice'!$B:$G,6,false)</f>
        <v>Forward and RTO charges</v>
      </c>
      <c r="I54" s="8">
        <f>VLOOKUP(G54,'Courier Rates'!$H:$I,2,false)</f>
        <v>33</v>
      </c>
      <c r="J54" s="8">
        <f>if(H54="Forward and RTO charges", VLOOKUP(G54,'Courier Rates'!$H:$J,3,false),0)</f>
        <v>20.5</v>
      </c>
    </row>
    <row r="55" ht="15.75" customHeight="1">
      <c r="A55" s="4" t="s">
        <v>38</v>
      </c>
      <c r="B55" s="3">
        <v>8.904223818874E12</v>
      </c>
      <c r="C55" s="3" t="s">
        <v>16</v>
      </c>
      <c r="D55" s="6">
        <f>VLOOKUP(B55,' X-SKU Master'!$A:$B,2,false)</f>
        <v>100</v>
      </c>
      <c r="E55" s="6">
        <f t="shared" si="1"/>
        <v>100</v>
      </c>
      <c r="F55" s="6">
        <f t="shared" si="2"/>
        <v>0.5</v>
      </c>
      <c r="G55" s="7" t="str">
        <f>VLOOKUP(A55,'Courier Invoice'!$B:$F,5,false)</f>
        <v>b</v>
      </c>
      <c r="H55" s="7" t="str">
        <f>VLOOKUP(A55,'Courier Invoice'!$B:$G,6,false)</f>
        <v>Forward and RTO charges</v>
      </c>
      <c r="I55" s="8">
        <f>VLOOKUP(G55,'Courier Rates'!$H:$I,2,false)</f>
        <v>33</v>
      </c>
      <c r="J55" s="8">
        <f>if(H55="Forward and RTO charges", VLOOKUP(G55,'Courier Rates'!$H:$J,3,false),0)</f>
        <v>20.5</v>
      </c>
    </row>
    <row r="56" ht="15.75" customHeight="1">
      <c r="A56" s="4" t="s">
        <v>38</v>
      </c>
      <c r="B56" s="3">
        <v>8.904223819512E12</v>
      </c>
      <c r="C56" s="3" t="s">
        <v>16</v>
      </c>
      <c r="D56" s="6">
        <f>VLOOKUP(B56,' X-SKU Master'!$A:$B,2,false)</f>
        <v>210</v>
      </c>
      <c r="E56" s="6">
        <f t="shared" si="1"/>
        <v>210</v>
      </c>
      <c r="F56" s="6">
        <f t="shared" si="2"/>
        <v>0.5</v>
      </c>
      <c r="G56" s="7" t="str">
        <f>VLOOKUP(A56,'Courier Invoice'!$B:$F,5,false)</f>
        <v>b</v>
      </c>
      <c r="H56" s="7" t="str">
        <f>VLOOKUP(A56,'Courier Invoice'!$B:$G,6,false)</f>
        <v>Forward and RTO charges</v>
      </c>
      <c r="I56" s="8">
        <f>VLOOKUP(G56,'Courier Rates'!$H:$I,2,false)</f>
        <v>33</v>
      </c>
      <c r="J56" s="8">
        <f>if(H56="Forward and RTO charges", VLOOKUP(G56,'Courier Rates'!$H:$J,3,false),0)</f>
        <v>20.5</v>
      </c>
    </row>
    <row r="57" ht="15.75" customHeight="1">
      <c r="A57" s="4" t="s">
        <v>38</v>
      </c>
      <c r="B57" s="3">
        <v>8.904223818881E12</v>
      </c>
      <c r="C57" s="3" t="s">
        <v>16</v>
      </c>
      <c r="D57" s="6">
        <f>VLOOKUP(B57,' X-SKU Master'!$A:$B,2,false)</f>
        <v>140</v>
      </c>
      <c r="E57" s="6">
        <f t="shared" si="1"/>
        <v>140</v>
      </c>
      <c r="F57" s="6">
        <f t="shared" si="2"/>
        <v>0.5</v>
      </c>
      <c r="G57" s="7" t="str">
        <f>VLOOKUP(A57,'Courier Invoice'!$B:$F,5,false)</f>
        <v>b</v>
      </c>
      <c r="H57" s="7" t="str">
        <f>VLOOKUP(A57,'Courier Invoice'!$B:$G,6,false)</f>
        <v>Forward and RTO charges</v>
      </c>
      <c r="I57" s="8">
        <f>VLOOKUP(G57,'Courier Rates'!$H:$I,2,false)</f>
        <v>33</v>
      </c>
      <c r="J57" s="8">
        <f>if(H57="Forward and RTO charges", VLOOKUP(G57,'Courier Rates'!$H:$J,3,false),0)</f>
        <v>20.5</v>
      </c>
    </row>
    <row r="58" ht="15.75" customHeight="1">
      <c r="A58" s="4" t="s">
        <v>38</v>
      </c>
      <c r="B58" s="3">
        <v>8.904223819291E12</v>
      </c>
      <c r="C58" s="3" t="s">
        <v>17</v>
      </c>
      <c r="D58" s="6">
        <f>VLOOKUP(B58,' X-SKU Master'!$A:$B,2,false)</f>
        <v>112</v>
      </c>
      <c r="E58" s="6">
        <f t="shared" si="1"/>
        <v>224</v>
      </c>
      <c r="F58" s="6">
        <f t="shared" si="2"/>
        <v>0.5</v>
      </c>
      <c r="G58" s="7" t="str">
        <f>VLOOKUP(A58,'Courier Invoice'!$B:$F,5,false)</f>
        <v>b</v>
      </c>
      <c r="H58" s="7" t="str">
        <f>VLOOKUP(A58,'Courier Invoice'!$B:$G,6,false)</f>
        <v>Forward and RTO charges</v>
      </c>
      <c r="I58" s="8">
        <f>VLOOKUP(G58,'Courier Rates'!$H:$I,2,false)</f>
        <v>33</v>
      </c>
      <c r="J58" s="8">
        <f>if(H58="Forward and RTO charges", VLOOKUP(G58,'Courier Rates'!$H:$J,3,false),0)</f>
        <v>20.5</v>
      </c>
    </row>
    <row r="59" ht="15.75" customHeight="1">
      <c r="A59" s="4" t="s">
        <v>38</v>
      </c>
      <c r="B59" s="3">
        <v>8.904223819031E12</v>
      </c>
      <c r="C59" s="3" t="s">
        <v>17</v>
      </c>
      <c r="D59" s="6">
        <f>VLOOKUP(B59,' X-SKU Master'!$A:$B,2,false)</f>
        <v>112</v>
      </c>
      <c r="E59" s="6">
        <f t="shared" si="1"/>
        <v>224</v>
      </c>
      <c r="F59" s="6">
        <f t="shared" si="2"/>
        <v>0.5</v>
      </c>
      <c r="G59" s="7" t="str">
        <f>VLOOKUP(A59,'Courier Invoice'!$B:$F,5,false)</f>
        <v>b</v>
      </c>
      <c r="H59" s="7" t="str">
        <f>VLOOKUP(A59,'Courier Invoice'!$B:$G,6,false)</f>
        <v>Forward and RTO charges</v>
      </c>
      <c r="I59" s="8">
        <f>VLOOKUP(G59,'Courier Rates'!$H:$I,2,false)</f>
        <v>33</v>
      </c>
      <c r="J59" s="8">
        <f>if(H59="Forward and RTO charges", VLOOKUP(G59,'Courier Rates'!$H:$J,3,false),0)</f>
        <v>20.5</v>
      </c>
    </row>
    <row r="60" ht="15.75" customHeight="1">
      <c r="A60" s="4" t="s">
        <v>38</v>
      </c>
      <c r="B60" s="3">
        <v>8.904223819024E12</v>
      </c>
      <c r="C60" s="3" t="s">
        <v>17</v>
      </c>
      <c r="D60" s="6">
        <f>VLOOKUP(B60,' X-SKU Master'!$A:$B,2,false)</f>
        <v>112</v>
      </c>
      <c r="E60" s="6">
        <f t="shared" si="1"/>
        <v>224</v>
      </c>
      <c r="F60" s="6">
        <f t="shared" si="2"/>
        <v>0.5</v>
      </c>
      <c r="G60" s="7" t="str">
        <f>VLOOKUP(A60,'Courier Invoice'!$B:$F,5,false)</f>
        <v>b</v>
      </c>
      <c r="H60" s="7" t="str">
        <f>VLOOKUP(A60,'Courier Invoice'!$B:$G,6,false)</f>
        <v>Forward and RTO charges</v>
      </c>
      <c r="I60" s="8">
        <f>VLOOKUP(G60,'Courier Rates'!$H:$I,2,false)</f>
        <v>33</v>
      </c>
      <c r="J60" s="8">
        <f>if(H60="Forward and RTO charges", VLOOKUP(G60,'Courier Rates'!$H:$J,3,false),0)</f>
        <v>20.5</v>
      </c>
    </row>
    <row r="61" ht="15.75" customHeight="1">
      <c r="A61" s="4" t="s">
        <v>38</v>
      </c>
      <c r="B61" s="3">
        <v>8.904223818553E12</v>
      </c>
      <c r="C61" s="3" t="s">
        <v>16</v>
      </c>
      <c r="D61" s="6">
        <f>VLOOKUP(B61,' X-SKU Master'!$A:$B,2,false)</f>
        <v>115</v>
      </c>
      <c r="E61" s="6">
        <f t="shared" si="1"/>
        <v>115</v>
      </c>
      <c r="F61" s="6">
        <f t="shared" si="2"/>
        <v>0.5</v>
      </c>
      <c r="G61" s="7" t="str">
        <f>VLOOKUP(A61,'Courier Invoice'!$B:$F,5,false)</f>
        <v>b</v>
      </c>
      <c r="H61" s="7" t="str">
        <f>VLOOKUP(A61,'Courier Invoice'!$B:$G,6,false)</f>
        <v>Forward and RTO charges</v>
      </c>
      <c r="I61" s="8">
        <f>VLOOKUP(G61,'Courier Rates'!$H:$I,2,false)</f>
        <v>33</v>
      </c>
      <c r="J61" s="8">
        <f>if(H61="Forward and RTO charges", VLOOKUP(G61,'Courier Rates'!$H:$J,3,false),0)</f>
        <v>20.5</v>
      </c>
    </row>
    <row r="62" ht="15.75" customHeight="1">
      <c r="A62" s="4" t="s">
        <v>39</v>
      </c>
      <c r="B62" s="3">
        <v>8.904223818706E12</v>
      </c>
      <c r="C62" s="3" t="s">
        <v>16</v>
      </c>
      <c r="D62" s="6">
        <f>VLOOKUP(B62,' X-SKU Master'!$A:$B,2,false)</f>
        <v>127</v>
      </c>
      <c r="E62" s="6">
        <f t="shared" si="1"/>
        <v>127</v>
      </c>
      <c r="F62" s="6">
        <f t="shared" si="2"/>
        <v>0.5</v>
      </c>
      <c r="G62" s="7" t="str">
        <f>VLOOKUP(A62,'Courier Invoice'!$B:$F,5,false)</f>
        <v>d</v>
      </c>
      <c r="H62" s="7" t="str">
        <f>VLOOKUP(A62,'Courier Invoice'!$B:$G,6,false)</f>
        <v>Forward charges</v>
      </c>
      <c r="I62" s="8">
        <f>VLOOKUP(G62,'Courier Rates'!$H:$I,2,false)</f>
        <v>45.4</v>
      </c>
      <c r="J62" s="8">
        <f>if(H62="Forward and RTO charges", VLOOKUP(G62,'Courier Rates'!$H:$J,3,false),0)</f>
        <v>0</v>
      </c>
    </row>
    <row r="63" ht="15.75" customHeight="1">
      <c r="A63" s="4" t="s">
        <v>39</v>
      </c>
      <c r="B63" s="3">
        <v>8.904223818942E12</v>
      </c>
      <c r="C63" s="3" t="s">
        <v>16</v>
      </c>
      <c r="D63" s="6">
        <f>VLOOKUP(B63,' X-SKU Master'!$A:$B,2,false)</f>
        <v>133</v>
      </c>
      <c r="E63" s="6">
        <f t="shared" si="1"/>
        <v>133</v>
      </c>
      <c r="F63" s="6">
        <f t="shared" si="2"/>
        <v>0.5</v>
      </c>
      <c r="G63" s="7" t="str">
        <f>VLOOKUP(A63,'Courier Invoice'!$B:$F,5,false)</f>
        <v>d</v>
      </c>
      <c r="H63" s="7" t="str">
        <f>VLOOKUP(A63,'Courier Invoice'!$B:$G,6,false)</f>
        <v>Forward charges</v>
      </c>
      <c r="I63" s="8">
        <f>VLOOKUP(G63,'Courier Rates'!$H:$I,2,false)</f>
        <v>45.4</v>
      </c>
      <c r="J63" s="8">
        <f>if(H63="Forward and RTO charges", VLOOKUP(G63,'Courier Rates'!$H:$J,3,false),0)</f>
        <v>0</v>
      </c>
    </row>
    <row r="64" ht="15.75" customHeight="1">
      <c r="A64" s="4" t="s">
        <v>39</v>
      </c>
      <c r="B64" s="3">
        <v>8.90422381885E12</v>
      </c>
      <c r="C64" s="3" t="s">
        <v>16</v>
      </c>
      <c r="D64" s="6">
        <f>VLOOKUP(B64,' X-SKU Master'!$A:$B,2,false)</f>
        <v>240</v>
      </c>
      <c r="E64" s="6">
        <f t="shared" si="1"/>
        <v>240</v>
      </c>
      <c r="F64" s="6">
        <f t="shared" si="2"/>
        <v>0.5</v>
      </c>
      <c r="G64" s="7" t="str">
        <f>VLOOKUP(A64,'Courier Invoice'!$B:$F,5,false)</f>
        <v>d</v>
      </c>
      <c r="H64" s="7" t="str">
        <f>VLOOKUP(A64,'Courier Invoice'!$B:$G,6,false)</f>
        <v>Forward charges</v>
      </c>
      <c r="I64" s="8">
        <f>VLOOKUP(G64,'Courier Rates'!$H:$I,2,false)</f>
        <v>45.4</v>
      </c>
      <c r="J64" s="8">
        <f>if(H64="Forward and RTO charges", VLOOKUP(G64,'Courier Rates'!$H:$J,3,false),0)</f>
        <v>0</v>
      </c>
    </row>
    <row r="65" ht="15.75" customHeight="1">
      <c r="A65" s="4" t="s">
        <v>40</v>
      </c>
      <c r="B65" s="3">
        <v>8.904223816214E12</v>
      </c>
      <c r="C65" s="3" t="s">
        <v>17</v>
      </c>
      <c r="D65" s="6">
        <f>VLOOKUP(B65,' X-SKU Master'!$A:$B,2,false)</f>
        <v>120</v>
      </c>
      <c r="E65" s="6">
        <f t="shared" si="1"/>
        <v>240</v>
      </c>
      <c r="F65" s="6">
        <f t="shared" si="2"/>
        <v>0.5</v>
      </c>
      <c r="G65" s="7" t="str">
        <f>VLOOKUP(A65,'Courier Invoice'!$B:$F,5,false)</f>
        <v>d</v>
      </c>
      <c r="H65" s="7" t="str">
        <f>VLOOKUP(A65,'Courier Invoice'!$B:$G,6,false)</f>
        <v>Forward and RTO charges</v>
      </c>
      <c r="I65" s="8">
        <f>VLOOKUP(G65,'Courier Rates'!$H:$I,2,false)</f>
        <v>45.4</v>
      </c>
      <c r="J65" s="8">
        <f>if(H65="Forward and RTO charges", VLOOKUP(G65,'Courier Rates'!$H:$J,3,false),0)</f>
        <v>41.3</v>
      </c>
    </row>
    <row r="66" ht="15.75" customHeight="1">
      <c r="A66" s="4" t="s">
        <v>40</v>
      </c>
      <c r="B66" s="3">
        <v>8.904223818874E12</v>
      </c>
      <c r="C66" s="3" t="s">
        <v>17</v>
      </c>
      <c r="D66" s="6">
        <f>VLOOKUP(B66,' X-SKU Master'!$A:$B,2,false)</f>
        <v>100</v>
      </c>
      <c r="E66" s="6">
        <f t="shared" si="1"/>
        <v>200</v>
      </c>
      <c r="F66" s="6">
        <f t="shared" si="2"/>
        <v>0.5</v>
      </c>
      <c r="G66" s="7" t="str">
        <f>VLOOKUP(A66,'Courier Invoice'!$B:$F,5,false)</f>
        <v>d</v>
      </c>
      <c r="H66" s="7" t="str">
        <f>VLOOKUP(A66,'Courier Invoice'!$B:$G,6,false)</f>
        <v>Forward and RTO charges</v>
      </c>
      <c r="I66" s="8">
        <f>VLOOKUP(G66,'Courier Rates'!$H:$I,2,false)</f>
        <v>45.4</v>
      </c>
      <c r="J66" s="8">
        <f>if(H66="Forward and RTO charges", VLOOKUP(G66,'Courier Rates'!$H:$J,3,false),0)</f>
        <v>41.3</v>
      </c>
    </row>
    <row r="67" ht="15.75" customHeight="1">
      <c r="A67" s="4" t="s">
        <v>40</v>
      </c>
      <c r="B67" s="3">
        <v>8.904223818935E12</v>
      </c>
      <c r="C67" s="3" t="s">
        <v>19</v>
      </c>
      <c r="D67" s="6">
        <f>VLOOKUP(B67,' X-SKU Master'!$A:$B,2,false)</f>
        <v>120</v>
      </c>
      <c r="E67" s="6">
        <f t="shared" si="1"/>
        <v>480</v>
      </c>
      <c r="F67" s="6">
        <f t="shared" si="2"/>
        <v>0.5</v>
      </c>
      <c r="G67" s="7" t="str">
        <f>VLOOKUP(A67,'Courier Invoice'!$B:$F,5,false)</f>
        <v>d</v>
      </c>
      <c r="H67" s="7" t="str">
        <f>VLOOKUP(A67,'Courier Invoice'!$B:$G,6,false)</f>
        <v>Forward and RTO charges</v>
      </c>
      <c r="I67" s="8">
        <f>VLOOKUP(G67,'Courier Rates'!$H:$I,2,false)</f>
        <v>45.4</v>
      </c>
      <c r="J67" s="8">
        <f>if(H67="Forward and RTO charges", VLOOKUP(G67,'Courier Rates'!$H:$J,3,false),0)</f>
        <v>41.3</v>
      </c>
    </row>
    <row r="68" ht="15.75" customHeight="1">
      <c r="A68" s="4" t="s">
        <v>41</v>
      </c>
      <c r="B68" s="3">
        <v>8.904223816665E12</v>
      </c>
      <c r="C68" s="3" t="s">
        <v>17</v>
      </c>
      <c r="D68" s="6">
        <f>VLOOKUP(B68,' X-SKU Master'!$A:$B,2,false)</f>
        <v>102</v>
      </c>
      <c r="E68" s="6">
        <f t="shared" si="1"/>
        <v>204</v>
      </c>
      <c r="F68" s="6">
        <f t="shared" si="2"/>
        <v>0.5</v>
      </c>
      <c r="G68" s="7" t="str">
        <f>VLOOKUP(A68,'Courier Invoice'!$B:$F,5,false)</f>
        <v>d</v>
      </c>
      <c r="H68" s="7" t="str">
        <f>VLOOKUP(A68,'Courier Invoice'!$B:$G,6,false)</f>
        <v>Forward charges</v>
      </c>
      <c r="I68" s="8">
        <f>VLOOKUP(G68,'Courier Rates'!$H:$I,2,false)</f>
        <v>45.4</v>
      </c>
      <c r="J68" s="8">
        <f>if(H68="Forward and RTO charges", VLOOKUP(G68,'Courier Rates'!$H:$J,3,false),0)</f>
        <v>0</v>
      </c>
    </row>
    <row r="69" ht="15.75" customHeight="1">
      <c r="A69" s="4" t="s">
        <v>41</v>
      </c>
      <c r="B69" s="3">
        <v>8.904223819277E12</v>
      </c>
      <c r="C69" s="3" t="s">
        <v>16</v>
      </c>
      <c r="D69" s="6">
        <f>VLOOKUP(B69,' X-SKU Master'!$A:$B,2,false)</f>
        <v>350</v>
      </c>
      <c r="E69" s="6">
        <f t="shared" si="1"/>
        <v>350</v>
      </c>
      <c r="F69" s="6">
        <f t="shared" si="2"/>
        <v>0.5</v>
      </c>
      <c r="G69" s="7" t="str">
        <f>VLOOKUP(A69,'Courier Invoice'!$B:$F,5,false)</f>
        <v>d</v>
      </c>
      <c r="H69" s="7" t="str">
        <f>VLOOKUP(A69,'Courier Invoice'!$B:$G,6,false)</f>
        <v>Forward charges</v>
      </c>
      <c r="I69" s="8">
        <f>VLOOKUP(G69,'Courier Rates'!$H:$I,2,false)</f>
        <v>45.4</v>
      </c>
      <c r="J69" s="8">
        <f>if(H69="Forward and RTO charges", VLOOKUP(G69,'Courier Rates'!$H:$J,3,false),0)</f>
        <v>0</v>
      </c>
    </row>
    <row r="70" ht="15.75" customHeight="1">
      <c r="A70" s="4" t="s">
        <v>42</v>
      </c>
      <c r="B70" s="3">
        <v>8.904223816214E12</v>
      </c>
      <c r="C70" s="3" t="s">
        <v>16</v>
      </c>
      <c r="D70" s="6">
        <f>VLOOKUP(B70,' X-SKU Master'!$A:$B,2,false)</f>
        <v>120</v>
      </c>
      <c r="E70" s="6">
        <f t="shared" si="1"/>
        <v>120</v>
      </c>
      <c r="F70" s="6">
        <f t="shared" si="2"/>
        <v>0.5</v>
      </c>
      <c r="G70" s="7" t="str">
        <f>VLOOKUP(A70,'Courier Invoice'!$B:$F,5,false)</f>
        <v>d</v>
      </c>
      <c r="H70" s="7" t="str">
        <f>VLOOKUP(A70,'Courier Invoice'!$B:$G,6,false)</f>
        <v>Forward charges</v>
      </c>
      <c r="I70" s="8">
        <f>VLOOKUP(G70,'Courier Rates'!$H:$I,2,false)</f>
        <v>45.4</v>
      </c>
      <c r="J70" s="8">
        <f>if(H70="Forward and RTO charges", VLOOKUP(G70,'Courier Rates'!$H:$J,3,false),0)</f>
        <v>0</v>
      </c>
    </row>
    <row r="71" ht="15.75" customHeight="1">
      <c r="A71" s="4" t="s">
        <v>42</v>
      </c>
      <c r="B71" s="3">
        <v>8.904223818874E12</v>
      </c>
      <c r="C71" s="3" t="s">
        <v>16</v>
      </c>
      <c r="D71" s="6">
        <f>VLOOKUP(B71,' X-SKU Master'!$A:$B,2,false)</f>
        <v>100</v>
      </c>
      <c r="E71" s="6">
        <f t="shared" si="1"/>
        <v>100</v>
      </c>
      <c r="F71" s="6">
        <f t="shared" si="2"/>
        <v>0.5</v>
      </c>
      <c r="G71" s="7" t="str">
        <f>VLOOKUP(A71,'Courier Invoice'!$B:$F,5,false)</f>
        <v>d</v>
      </c>
      <c r="H71" s="7" t="str">
        <f>VLOOKUP(A71,'Courier Invoice'!$B:$G,6,false)</f>
        <v>Forward charges</v>
      </c>
      <c r="I71" s="8">
        <f>VLOOKUP(G71,'Courier Rates'!$H:$I,2,false)</f>
        <v>45.4</v>
      </c>
      <c r="J71" s="8">
        <f>if(H71="Forward and RTO charges", VLOOKUP(G71,'Courier Rates'!$H:$J,3,false),0)</f>
        <v>0</v>
      </c>
    </row>
    <row r="72" ht="15.75" customHeight="1">
      <c r="A72" s="4" t="s">
        <v>43</v>
      </c>
      <c r="B72" s="3">
        <v>8.904223818706E12</v>
      </c>
      <c r="C72" s="3" t="s">
        <v>16</v>
      </c>
      <c r="D72" s="6">
        <f>VLOOKUP(B72,' X-SKU Master'!$A:$B,2,false)</f>
        <v>127</v>
      </c>
      <c r="E72" s="6">
        <f t="shared" si="1"/>
        <v>127</v>
      </c>
      <c r="F72" s="6">
        <f t="shared" si="2"/>
        <v>0.5</v>
      </c>
      <c r="G72" s="7" t="str">
        <f>VLOOKUP(A72,'Courier Invoice'!$B:$F,5,false)</f>
        <v>d</v>
      </c>
      <c r="H72" s="7" t="str">
        <f>VLOOKUP(A72,'Courier Invoice'!$B:$G,6,false)</f>
        <v>Forward and RTO charges</v>
      </c>
      <c r="I72" s="8">
        <f>VLOOKUP(G72,'Courier Rates'!$H:$I,2,false)</f>
        <v>45.4</v>
      </c>
      <c r="J72" s="8">
        <f>if(H72="Forward and RTO charges", VLOOKUP(G72,'Courier Rates'!$H:$J,3,false),0)</f>
        <v>41.3</v>
      </c>
    </row>
    <row r="73" ht="15.75" customHeight="1">
      <c r="A73" s="4" t="s">
        <v>44</v>
      </c>
      <c r="B73" s="3">
        <v>8.904223816214E12</v>
      </c>
      <c r="C73" s="3" t="s">
        <v>16</v>
      </c>
      <c r="D73" s="6">
        <f>VLOOKUP(B73,' X-SKU Master'!$A:$B,2,false)</f>
        <v>120</v>
      </c>
      <c r="E73" s="6">
        <f t="shared" si="1"/>
        <v>120</v>
      </c>
      <c r="F73" s="6">
        <f t="shared" si="2"/>
        <v>0.5</v>
      </c>
      <c r="G73" s="7" t="str">
        <f>VLOOKUP(A73,'Courier Invoice'!$B:$F,5,false)</f>
        <v>d</v>
      </c>
      <c r="H73" s="7" t="str">
        <f>VLOOKUP(A73,'Courier Invoice'!$B:$G,6,false)</f>
        <v>Forward charges</v>
      </c>
      <c r="I73" s="8">
        <f>VLOOKUP(G73,'Courier Rates'!$H:$I,2,false)</f>
        <v>45.4</v>
      </c>
      <c r="J73" s="8">
        <f>if(H73="Forward and RTO charges", VLOOKUP(G73,'Courier Rates'!$H:$J,3,false),0)</f>
        <v>0</v>
      </c>
    </row>
    <row r="74" ht="15.75" customHeight="1">
      <c r="A74" s="4" t="s">
        <v>44</v>
      </c>
      <c r="B74" s="3">
        <v>8.904223818874E12</v>
      </c>
      <c r="C74" s="3" t="s">
        <v>16</v>
      </c>
      <c r="D74" s="6">
        <f>VLOOKUP(B74,' X-SKU Master'!$A:$B,2,false)</f>
        <v>100</v>
      </c>
      <c r="E74" s="6">
        <f t="shared" si="1"/>
        <v>100</v>
      </c>
      <c r="F74" s="6">
        <f t="shared" si="2"/>
        <v>0.5</v>
      </c>
      <c r="G74" s="7" t="str">
        <f>VLOOKUP(A74,'Courier Invoice'!$B:$F,5,false)</f>
        <v>d</v>
      </c>
      <c r="H74" s="7" t="str">
        <f>VLOOKUP(A74,'Courier Invoice'!$B:$G,6,false)</f>
        <v>Forward charges</v>
      </c>
      <c r="I74" s="8">
        <f>VLOOKUP(G74,'Courier Rates'!$H:$I,2,false)</f>
        <v>45.4</v>
      </c>
      <c r="J74" s="8">
        <f>if(H74="Forward and RTO charges", VLOOKUP(G74,'Courier Rates'!$H:$J,3,false),0)</f>
        <v>0</v>
      </c>
    </row>
    <row r="75" ht="15.75" customHeight="1">
      <c r="A75" s="4" t="s">
        <v>44</v>
      </c>
      <c r="B75" s="3">
        <v>8.904223818706E12</v>
      </c>
      <c r="C75" s="3" t="s">
        <v>16</v>
      </c>
      <c r="D75" s="6">
        <f>VLOOKUP(B75,' X-SKU Master'!$A:$B,2,false)</f>
        <v>127</v>
      </c>
      <c r="E75" s="6">
        <f t="shared" si="1"/>
        <v>127</v>
      </c>
      <c r="F75" s="6">
        <f t="shared" si="2"/>
        <v>0.5</v>
      </c>
      <c r="G75" s="7" t="str">
        <f>VLOOKUP(A75,'Courier Invoice'!$B:$F,5,false)</f>
        <v>d</v>
      </c>
      <c r="H75" s="7" t="str">
        <f>VLOOKUP(A75,'Courier Invoice'!$B:$G,6,false)</f>
        <v>Forward charges</v>
      </c>
      <c r="I75" s="8">
        <f>VLOOKUP(G75,'Courier Rates'!$H:$I,2,false)</f>
        <v>45.4</v>
      </c>
      <c r="J75" s="8">
        <f>if(H75="Forward and RTO charges", VLOOKUP(G75,'Courier Rates'!$H:$J,3,false),0)</f>
        <v>0</v>
      </c>
    </row>
    <row r="76" ht="15.75" customHeight="1">
      <c r="A76" s="4" t="s">
        <v>44</v>
      </c>
      <c r="B76" s="3">
        <v>8.904223818942E12</v>
      </c>
      <c r="C76" s="3" t="s">
        <v>16</v>
      </c>
      <c r="D76" s="6">
        <f>VLOOKUP(B76,' X-SKU Master'!$A:$B,2,false)</f>
        <v>133</v>
      </c>
      <c r="E76" s="6">
        <f t="shared" si="1"/>
        <v>133</v>
      </c>
      <c r="F76" s="6">
        <f t="shared" si="2"/>
        <v>0.5</v>
      </c>
      <c r="G76" s="7" t="str">
        <f>VLOOKUP(A76,'Courier Invoice'!$B:$F,5,false)</f>
        <v>d</v>
      </c>
      <c r="H76" s="7" t="str">
        <f>VLOOKUP(A76,'Courier Invoice'!$B:$G,6,false)</f>
        <v>Forward charges</v>
      </c>
      <c r="I76" s="8">
        <f>VLOOKUP(G76,'Courier Rates'!$H:$I,2,false)</f>
        <v>45.4</v>
      </c>
      <c r="J76" s="8">
        <f>if(H76="Forward and RTO charges", VLOOKUP(G76,'Courier Rates'!$H:$J,3,false),0)</f>
        <v>0</v>
      </c>
    </row>
    <row r="77" ht="15.75" customHeight="1">
      <c r="A77" s="4" t="s">
        <v>44</v>
      </c>
      <c r="B77" s="3">
        <v>8.90422381885E12</v>
      </c>
      <c r="C77" s="3" t="s">
        <v>16</v>
      </c>
      <c r="D77" s="6">
        <f>VLOOKUP(B77,' X-SKU Master'!$A:$B,2,false)</f>
        <v>240</v>
      </c>
      <c r="E77" s="6">
        <f t="shared" si="1"/>
        <v>240</v>
      </c>
      <c r="F77" s="6">
        <f t="shared" si="2"/>
        <v>0.5</v>
      </c>
      <c r="G77" s="7" t="str">
        <f>VLOOKUP(A77,'Courier Invoice'!$B:$F,5,false)</f>
        <v>d</v>
      </c>
      <c r="H77" s="7" t="str">
        <f>VLOOKUP(A77,'Courier Invoice'!$B:$G,6,false)</f>
        <v>Forward charges</v>
      </c>
      <c r="I77" s="8">
        <f>VLOOKUP(G77,'Courier Rates'!$H:$I,2,false)</f>
        <v>45.4</v>
      </c>
      <c r="J77" s="8">
        <f>if(H77="Forward and RTO charges", VLOOKUP(G77,'Courier Rates'!$H:$J,3,false),0)</f>
        <v>0</v>
      </c>
    </row>
    <row r="78" ht="15.75" customHeight="1">
      <c r="A78" s="4" t="s">
        <v>45</v>
      </c>
      <c r="B78" s="3">
        <v>8.904223818706E12</v>
      </c>
      <c r="C78" s="3" t="s">
        <v>16</v>
      </c>
      <c r="D78" s="6">
        <f>VLOOKUP(B78,' X-SKU Master'!$A:$B,2,false)</f>
        <v>127</v>
      </c>
      <c r="E78" s="6">
        <f t="shared" si="1"/>
        <v>127</v>
      </c>
      <c r="F78" s="6">
        <f t="shared" si="2"/>
        <v>0.5</v>
      </c>
      <c r="G78" s="7" t="str">
        <f>VLOOKUP(A78,'Courier Invoice'!$B:$F,5,false)</f>
        <v>d</v>
      </c>
      <c r="H78" s="7" t="str">
        <f>VLOOKUP(A78,'Courier Invoice'!$B:$G,6,false)</f>
        <v>Forward charges</v>
      </c>
      <c r="I78" s="8">
        <f>VLOOKUP(G78,'Courier Rates'!$H:$I,2,false)</f>
        <v>45.4</v>
      </c>
      <c r="J78" s="8">
        <f>if(H78="Forward and RTO charges", VLOOKUP(G78,'Courier Rates'!$H:$J,3,false),0)</f>
        <v>0</v>
      </c>
    </row>
    <row r="79" ht="15.75" customHeight="1">
      <c r="A79" s="4" t="s">
        <v>45</v>
      </c>
      <c r="B79" s="3">
        <v>8.904223818942E12</v>
      </c>
      <c r="C79" s="3" t="s">
        <v>16</v>
      </c>
      <c r="D79" s="6">
        <f>VLOOKUP(B79,' X-SKU Master'!$A:$B,2,false)</f>
        <v>133</v>
      </c>
      <c r="E79" s="6">
        <f t="shared" si="1"/>
        <v>133</v>
      </c>
      <c r="F79" s="6">
        <f t="shared" si="2"/>
        <v>0.5</v>
      </c>
      <c r="G79" s="7" t="str">
        <f>VLOOKUP(A79,'Courier Invoice'!$B:$F,5,false)</f>
        <v>d</v>
      </c>
      <c r="H79" s="7" t="str">
        <f>VLOOKUP(A79,'Courier Invoice'!$B:$G,6,false)</f>
        <v>Forward charges</v>
      </c>
      <c r="I79" s="8">
        <f>VLOOKUP(G79,'Courier Rates'!$H:$I,2,false)</f>
        <v>45.4</v>
      </c>
      <c r="J79" s="8">
        <f>if(H79="Forward and RTO charges", VLOOKUP(G79,'Courier Rates'!$H:$J,3,false),0)</f>
        <v>0</v>
      </c>
    </row>
    <row r="80" ht="15.75" customHeight="1">
      <c r="A80" s="4" t="s">
        <v>45</v>
      </c>
      <c r="B80" s="3">
        <v>8.90422381885E12</v>
      </c>
      <c r="C80" s="3" t="s">
        <v>16</v>
      </c>
      <c r="D80" s="6">
        <f>VLOOKUP(B80,' X-SKU Master'!$A:$B,2,false)</f>
        <v>240</v>
      </c>
      <c r="E80" s="6">
        <f t="shared" si="1"/>
        <v>240</v>
      </c>
      <c r="F80" s="6">
        <f t="shared" si="2"/>
        <v>0.5</v>
      </c>
      <c r="G80" s="7" t="str">
        <f>VLOOKUP(A80,'Courier Invoice'!$B:$F,5,false)</f>
        <v>d</v>
      </c>
      <c r="H80" s="7" t="str">
        <f>VLOOKUP(A80,'Courier Invoice'!$B:$G,6,false)</f>
        <v>Forward charges</v>
      </c>
      <c r="I80" s="8">
        <f>VLOOKUP(G80,'Courier Rates'!$H:$I,2,false)</f>
        <v>45.4</v>
      </c>
      <c r="J80" s="8">
        <f>if(H80="Forward and RTO charges", VLOOKUP(G80,'Courier Rates'!$H:$J,3,false),0)</f>
        <v>0</v>
      </c>
    </row>
    <row r="81" ht="15.75" customHeight="1">
      <c r="A81" s="4" t="s">
        <v>46</v>
      </c>
      <c r="B81" s="3">
        <v>8.904223818478E12</v>
      </c>
      <c r="C81" s="3" t="s">
        <v>16</v>
      </c>
      <c r="D81" s="6">
        <f>VLOOKUP(B81,' X-SKU Master'!$A:$B,2,false)</f>
        <v>350</v>
      </c>
      <c r="E81" s="6">
        <f t="shared" si="1"/>
        <v>350</v>
      </c>
      <c r="F81" s="6">
        <f t="shared" si="2"/>
        <v>0.5</v>
      </c>
      <c r="G81" s="7" t="str">
        <f>VLOOKUP(A81,'Courier Invoice'!$B:$F,5,false)</f>
        <v>d</v>
      </c>
      <c r="H81" s="7" t="str">
        <f>VLOOKUP(A81,'Courier Invoice'!$B:$G,6,false)</f>
        <v>Forward charges</v>
      </c>
      <c r="I81" s="8">
        <f>VLOOKUP(G81,'Courier Rates'!$H:$I,2,false)</f>
        <v>45.4</v>
      </c>
      <c r="J81" s="8">
        <f>if(H81="Forward and RTO charges", VLOOKUP(G81,'Courier Rates'!$H:$J,3,false),0)</f>
        <v>0</v>
      </c>
    </row>
    <row r="82" ht="15.75" customHeight="1">
      <c r="A82" s="4" t="s">
        <v>46</v>
      </c>
      <c r="B82" s="3">
        <v>8.90422381913E12</v>
      </c>
      <c r="C82" s="3" t="s">
        <v>16</v>
      </c>
      <c r="D82" s="6">
        <f>VLOOKUP(B82,' X-SKU Master'!$A:$B,2,false)</f>
        <v>350</v>
      </c>
      <c r="E82" s="6">
        <f t="shared" si="1"/>
        <v>350</v>
      </c>
      <c r="F82" s="6">
        <f t="shared" si="2"/>
        <v>0.5</v>
      </c>
      <c r="G82" s="7" t="str">
        <f>VLOOKUP(A82,'Courier Invoice'!$B:$F,5,false)</f>
        <v>d</v>
      </c>
      <c r="H82" s="7" t="str">
        <f>VLOOKUP(A82,'Courier Invoice'!$B:$G,6,false)</f>
        <v>Forward charges</v>
      </c>
      <c r="I82" s="8">
        <f>VLOOKUP(G82,'Courier Rates'!$H:$I,2,false)</f>
        <v>45.4</v>
      </c>
      <c r="J82" s="8">
        <f>if(H82="Forward and RTO charges", VLOOKUP(G82,'Courier Rates'!$H:$J,3,false),0)</f>
        <v>0</v>
      </c>
    </row>
    <row r="83" ht="15.75" customHeight="1">
      <c r="A83" s="4" t="s">
        <v>46</v>
      </c>
      <c r="B83" s="3">
        <v>8.904223819277E12</v>
      </c>
      <c r="C83" s="3" t="s">
        <v>16</v>
      </c>
      <c r="D83" s="6">
        <f>VLOOKUP(B83,' X-SKU Master'!$A:$B,2,false)</f>
        <v>350</v>
      </c>
      <c r="E83" s="6">
        <f t="shared" si="1"/>
        <v>350</v>
      </c>
      <c r="F83" s="6">
        <f t="shared" si="2"/>
        <v>0.5</v>
      </c>
      <c r="G83" s="7" t="str">
        <f>VLOOKUP(A83,'Courier Invoice'!$B:$F,5,false)</f>
        <v>d</v>
      </c>
      <c r="H83" s="7" t="str">
        <f>VLOOKUP(A83,'Courier Invoice'!$B:$G,6,false)</f>
        <v>Forward charges</v>
      </c>
      <c r="I83" s="8">
        <f>VLOOKUP(G83,'Courier Rates'!$H:$I,2,false)</f>
        <v>45.4</v>
      </c>
      <c r="J83" s="8">
        <f>if(H83="Forward and RTO charges", VLOOKUP(G83,'Courier Rates'!$H:$J,3,false),0)</f>
        <v>0</v>
      </c>
    </row>
    <row r="84" ht="15.75" customHeight="1">
      <c r="A84" s="4" t="s">
        <v>46</v>
      </c>
      <c r="B84" s="3">
        <v>8.904223819284E12</v>
      </c>
      <c r="C84" s="3" t="s">
        <v>16</v>
      </c>
      <c r="D84" s="6">
        <f>VLOOKUP(B84,' X-SKU Master'!$A:$B,2,false)</f>
        <v>350</v>
      </c>
      <c r="E84" s="6">
        <f t="shared" si="1"/>
        <v>350</v>
      </c>
      <c r="F84" s="6">
        <f t="shared" si="2"/>
        <v>0.5</v>
      </c>
      <c r="G84" s="7" t="str">
        <f>VLOOKUP(A84,'Courier Invoice'!$B:$F,5,false)</f>
        <v>d</v>
      </c>
      <c r="H84" s="7" t="str">
        <f>VLOOKUP(A84,'Courier Invoice'!$B:$G,6,false)</f>
        <v>Forward charges</v>
      </c>
      <c r="I84" s="8">
        <f>VLOOKUP(G84,'Courier Rates'!$H:$I,2,false)</f>
        <v>45.4</v>
      </c>
      <c r="J84" s="8">
        <f>if(H84="Forward and RTO charges", VLOOKUP(G84,'Courier Rates'!$H:$J,3,false),0)</f>
        <v>0</v>
      </c>
    </row>
    <row r="85" ht="15.75" customHeight="1">
      <c r="A85" s="4" t="s">
        <v>46</v>
      </c>
      <c r="B85" s="3" t="s">
        <v>5</v>
      </c>
      <c r="C85" s="3" t="s">
        <v>16</v>
      </c>
      <c r="D85" s="6">
        <f>VLOOKUP(B85,' X-SKU Master'!$A:$B,2,false)</f>
        <v>500</v>
      </c>
      <c r="E85" s="6">
        <f t="shared" si="1"/>
        <v>500</v>
      </c>
      <c r="F85" s="6">
        <f t="shared" si="2"/>
        <v>0.5</v>
      </c>
      <c r="G85" s="7" t="str">
        <f>VLOOKUP(A85,'Courier Invoice'!$B:$F,5,false)</f>
        <v>d</v>
      </c>
      <c r="H85" s="7" t="str">
        <f>VLOOKUP(A85,'Courier Invoice'!$B:$G,6,false)</f>
        <v>Forward charges</v>
      </c>
      <c r="I85" s="8">
        <f>VLOOKUP(G85,'Courier Rates'!$H:$I,2,false)</f>
        <v>45.4</v>
      </c>
      <c r="J85" s="8">
        <f>if(H85="Forward and RTO charges", VLOOKUP(G85,'Courier Rates'!$H:$J,3,false),0)</f>
        <v>0</v>
      </c>
    </row>
    <row r="86" ht="15.75" customHeight="1">
      <c r="A86" s="4" t="s">
        <v>46</v>
      </c>
      <c r="B86" s="3">
        <v>8.904223819291E12</v>
      </c>
      <c r="C86" s="3" t="s">
        <v>17</v>
      </c>
      <c r="D86" s="6">
        <f>VLOOKUP(B86,' X-SKU Master'!$A:$B,2,false)</f>
        <v>112</v>
      </c>
      <c r="E86" s="6">
        <f t="shared" si="1"/>
        <v>224</v>
      </c>
      <c r="F86" s="6">
        <f t="shared" si="2"/>
        <v>0.5</v>
      </c>
      <c r="G86" s="7" t="str">
        <f>VLOOKUP(A86,'Courier Invoice'!$B:$F,5,false)</f>
        <v>d</v>
      </c>
      <c r="H86" s="7" t="str">
        <f>VLOOKUP(A86,'Courier Invoice'!$B:$G,6,false)</f>
        <v>Forward charges</v>
      </c>
      <c r="I86" s="8">
        <f>VLOOKUP(G86,'Courier Rates'!$H:$I,2,false)</f>
        <v>45.4</v>
      </c>
      <c r="J86" s="8">
        <f>if(H86="Forward and RTO charges", VLOOKUP(G86,'Courier Rates'!$H:$J,3,false),0)</f>
        <v>0</v>
      </c>
    </row>
    <row r="87" ht="15.75" customHeight="1">
      <c r="A87" s="4" t="s">
        <v>46</v>
      </c>
      <c r="B87" s="3">
        <v>8.904223819031E12</v>
      </c>
      <c r="C87" s="3" t="s">
        <v>17</v>
      </c>
      <c r="D87" s="6">
        <f>VLOOKUP(B87,' X-SKU Master'!$A:$B,2,false)</f>
        <v>112</v>
      </c>
      <c r="E87" s="6">
        <f t="shared" si="1"/>
        <v>224</v>
      </c>
      <c r="F87" s="6">
        <f t="shared" si="2"/>
        <v>0.5</v>
      </c>
      <c r="G87" s="7" t="str">
        <f>VLOOKUP(A87,'Courier Invoice'!$B:$F,5,false)</f>
        <v>d</v>
      </c>
      <c r="H87" s="7" t="str">
        <f>VLOOKUP(A87,'Courier Invoice'!$B:$G,6,false)</f>
        <v>Forward charges</v>
      </c>
      <c r="I87" s="8">
        <f>VLOOKUP(G87,'Courier Rates'!$H:$I,2,false)</f>
        <v>45.4</v>
      </c>
      <c r="J87" s="8">
        <f>if(H87="Forward and RTO charges", VLOOKUP(G87,'Courier Rates'!$H:$J,3,false),0)</f>
        <v>0</v>
      </c>
    </row>
    <row r="88" ht="15.75" customHeight="1">
      <c r="A88" s="4" t="s">
        <v>46</v>
      </c>
      <c r="B88" s="3">
        <v>8.904223819024E12</v>
      </c>
      <c r="C88" s="3" t="s">
        <v>17</v>
      </c>
      <c r="D88" s="6">
        <f>VLOOKUP(B88,' X-SKU Master'!$A:$B,2,false)</f>
        <v>112</v>
      </c>
      <c r="E88" s="6">
        <f t="shared" si="1"/>
        <v>224</v>
      </c>
      <c r="F88" s="6">
        <f t="shared" si="2"/>
        <v>0.5</v>
      </c>
      <c r="G88" s="7" t="str">
        <f>VLOOKUP(A88,'Courier Invoice'!$B:$F,5,false)</f>
        <v>d</v>
      </c>
      <c r="H88" s="7" t="str">
        <f>VLOOKUP(A88,'Courier Invoice'!$B:$G,6,false)</f>
        <v>Forward charges</v>
      </c>
      <c r="I88" s="8">
        <f>VLOOKUP(G88,'Courier Rates'!$H:$I,2,false)</f>
        <v>45.4</v>
      </c>
      <c r="J88" s="8">
        <f>if(H88="Forward and RTO charges", VLOOKUP(G88,'Courier Rates'!$H:$J,3,false),0)</f>
        <v>0</v>
      </c>
    </row>
    <row r="89" ht="15.75" customHeight="1">
      <c r="A89" s="4" t="s">
        <v>47</v>
      </c>
      <c r="B89" s="3">
        <v>8.90422381898E12</v>
      </c>
      <c r="C89" s="3" t="s">
        <v>16</v>
      </c>
      <c r="D89" s="6">
        <f>VLOOKUP(B89,' X-SKU Master'!$A:$B,2,false)</f>
        <v>110</v>
      </c>
      <c r="E89" s="6">
        <f t="shared" si="1"/>
        <v>110</v>
      </c>
      <c r="F89" s="6">
        <f t="shared" si="2"/>
        <v>0.5</v>
      </c>
      <c r="G89" s="7" t="str">
        <f>VLOOKUP(A89,'Courier Invoice'!$B:$F,5,false)</f>
        <v>b</v>
      </c>
      <c r="H89" s="7" t="str">
        <f>VLOOKUP(A89,'Courier Invoice'!$B:$G,6,false)</f>
        <v>Forward and RTO charges</v>
      </c>
      <c r="I89" s="8">
        <f>VLOOKUP(G89,'Courier Rates'!$H:$I,2,false)</f>
        <v>33</v>
      </c>
      <c r="J89" s="8">
        <f>if(H89="Forward and RTO charges", VLOOKUP(G89,'Courier Rates'!$H:$J,3,false),0)</f>
        <v>20.5</v>
      </c>
    </row>
    <row r="90" ht="15.75" customHeight="1">
      <c r="A90" s="4" t="s">
        <v>47</v>
      </c>
      <c r="B90" s="3">
        <v>8.904223819031E12</v>
      </c>
      <c r="C90" s="3" t="s">
        <v>19</v>
      </c>
      <c r="D90" s="6">
        <f>VLOOKUP(B90,' X-SKU Master'!$A:$B,2,false)</f>
        <v>112</v>
      </c>
      <c r="E90" s="6">
        <f t="shared" si="1"/>
        <v>448</v>
      </c>
      <c r="F90" s="6">
        <f t="shared" si="2"/>
        <v>0.5</v>
      </c>
      <c r="G90" s="7" t="str">
        <f>VLOOKUP(A90,'Courier Invoice'!$B:$F,5,false)</f>
        <v>b</v>
      </c>
      <c r="H90" s="7" t="str">
        <f>VLOOKUP(A90,'Courier Invoice'!$B:$G,6,false)</f>
        <v>Forward and RTO charges</v>
      </c>
      <c r="I90" s="8">
        <f>VLOOKUP(G90,'Courier Rates'!$H:$I,2,false)</f>
        <v>33</v>
      </c>
      <c r="J90" s="8">
        <f>if(H90="Forward and RTO charges", VLOOKUP(G90,'Courier Rates'!$H:$J,3,false),0)</f>
        <v>20.5</v>
      </c>
    </row>
    <row r="91" ht="15.75" customHeight="1">
      <c r="A91" s="4" t="s">
        <v>48</v>
      </c>
      <c r="B91" s="3">
        <v>8.904223819031E12</v>
      </c>
      <c r="C91" s="3" t="s">
        <v>19</v>
      </c>
      <c r="D91" s="6">
        <f>VLOOKUP(B91,' X-SKU Master'!$A:$B,2,false)</f>
        <v>112</v>
      </c>
      <c r="E91" s="6">
        <f t="shared" si="1"/>
        <v>448</v>
      </c>
      <c r="F91" s="6">
        <f t="shared" si="2"/>
        <v>0.5</v>
      </c>
      <c r="G91" s="7" t="str">
        <f>VLOOKUP(A91,'Courier Invoice'!$B:$F,5,false)</f>
        <v>d</v>
      </c>
      <c r="H91" s="7" t="str">
        <f>VLOOKUP(A91,'Courier Invoice'!$B:$G,6,false)</f>
        <v>Forward charges</v>
      </c>
      <c r="I91" s="8">
        <f>VLOOKUP(G91,'Courier Rates'!$H:$I,2,false)</f>
        <v>45.4</v>
      </c>
      <c r="J91" s="8">
        <f>if(H91="Forward and RTO charges", VLOOKUP(G91,'Courier Rates'!$H:$J,3,false),0)</f>
        <v>0</v>
      </c>
    </row>
    <row r="92" ht="15.75" customHeight="1">
      <c r="A92" s="4" t="s">
        <v>48</v>
      </c>
      <c r="B92" s="3">
        <v>8.904223819017E12</v>
      </c>
      <c r="C92" s="3" t="s">
        <v>16</v>
      </c>
      <c r="D92" s="6">
        <f>VLOOKUP(B92,' X-SKU Master'!$A:$B,2,false)</f>
        <v>115</v>
      </c>
      <c r="E92" s="6">
        <f t="shared" si="1"/>
        <v>115</v>
      </c>
      <c r="F92" s="6">
        <f t="shared" si="2"/>
        <v>0.5</v>
      </c>
      <c r="G92" s="7" t="str">
        <f>VLOOKUP(A92,'Courier Invoice'!$B:$F,5,false)</f>
        <v>d</v>
      </c>
      <c r="H92" s="7" t="str">
        <f>VLOOKUP(A92,'Courier Invoice'!$B:$G,6,false)</f>
        <v>Forward charges</v>
      </c>
      <c r="I92" s="8">
        <f>VLOOKUP(G92,'Courier Rates'!$H:$I,2,false)</f>
        <v>45.4</v>
      </c>
      <c r="J92" s="8">
        <f>if(H92="Forward and RTO charges", VLOOKUP(G92,'Courier Rates'!$H:$J,3,false),0)</f>
        <v>0</v>
      </c>
    </row>
    <row r="93" ht="15.75" customHeight="1">
      <c r="A93" s="4" t="s">
        <v>49</v>
      </c>
      <c r="B93" s="3">
        <v>8.904223818706E12</v>
      </c>
      <c r="C93" s="3" t="s">
        <v>16</v>
      </c>
      <c r="D93" s="6">
        <f>VLOOKUP(B93,' X-SKU Master'!$A:$B,2,false)</f>
        <v>127</v>
      </c>
      <c r="E93" s="6">
        <f t="shared" si="1"/>
        <v>127</v>
      </c>
      <c r="F93" s="6">
        <f t="shared" si="2"/>
        <v>0.5</v>
      </c>
      <c r="G93" s="7" t="str">
        <f>VLOOKUP(A93,'Courier Invoice'!$B:$F,5,false)</f>
        <v>d</v>
      </c>
      <c r="H93" s="7" t="str">
        <f>VLOOKUP(A93,'Courier Invoice'!$B:$G,6,false)</f>
        <v>Forward charges</v>
      </c>
      <c r="I93" s="8">
        <f>VLOOKUP(G93,'Courier Rates'!$H:$I,2,false)</f>
        <v>45.4</v>
      </c>
      <c r="J93" s="8">
        <f>if(H93="Forward and RTO charges", VLOOKUP(G93,'Courier Rates'!$H:$J,3,false),0)</f>
        <v>0</v>
      </c>
    </row>
    <row r="94" ht="15.75" customHeight="1">
      <c r="A94" s="4" t="s">
        <v>49</v>
      </c>
      <c r="B94" s="3">
        <v>8.904223818942E12</v>
      </c>
      <c r="C94" s="3" t="s">
        <v>16</v>
      </c>
      <c r="D94" s="6">
        <f>VLOOKUP(B94,' X-SKU Master'!$A:$B,2,false)</f>
        <v>133</v>
      </c>
      <c r="E94" s="6">
        <f t="shared" si="1"/>
        <v>133</v>
      </c>
      <c r="F94" s="6">
        <f t="shared" si="2"/>
        <v>0.5</v>
      </c>
      <c r="G94" s="7" t="str">
        <f>VLOOKUP(A94,'Courier Invoice'!$B:$F,5,false)</f>
        <v>d</v>
      </c>
      <c r="H94" s="7" t="str">
        <f>VLOOKUP(A94,'Courier Invoice'!$B:$G,6,false)</f>
        <v>Forward charges</v>
      </c>
      <c r="I94" s="8">
        <f>VLOOKUP(G94,'Courier Rates'!$H:$I,2,false)</f>
        <v>45.4</v>
      </c>
      <c r="J94" s="8">
        <f>if(H94="Forward and RTO charges", VLOOKUP(G94,'Courier Rates'!$H:$J,3,false),0)</f>
        <v>0</v>
      </c>
    </row>
    <row r="95" ht="15.75" customHeight="1">
      <c r="A95" s="4" t="s">
        <v>49</v>
      </c>
      <c r="B95" s="3">
        <v>8.90422381885E12</v>
      </c>
      <c r="C95" s="3" t="s">
        <v>16</v>
      </c>
      <c r="D95" s="6">
        <f>VLOOKUP(B95,' X-SKU Master'!$A:$B,2,false)</f>
        <v>240</v>
      </c>
      <c r="E95" s="6">
        <f t="shared" si="1"/>
        <v>240</v>
      </c>
      <c r="F95" s="6">
        <f t="shared" si="2"/>
        <v>0.5</v>
      </c>
      <c r="G95" s="7" t="str">
        <f>VLOOKUP(A95,'Courier Invoice'!$B:$F,5,false)</f>
        <v>d</v>
      </c>
      <c r="H95" s="7" t="str">
        <f>VLOOKUP(A95,'Courier Invoice'!$B:$G,6,false)</f>
        <v>Forward charges</v>
      </c>
      <c r="I95" s="8">
        <f>VLOOKUP(G95,'Courier Rates'!$H:$I,2,false)</f>
        <v>45.4</v>
      </c>
      <c r="J95" s="8">
        <f>if(H95="Forward and RTO charges", VLOOKUP(G95,'Courier Rates'!$H:$J,3,false),0)</f>
        <v>0</v>
      </c>
    </row>
    <row r="96" ht="15.75" customHeight="1">
      <c r="A96" s="4" t="s">
        <v>50</v>
      </c>
      <c r="B96" s="3">
        <v>8.904223818706E12</v>
      </c>
      <c r="C96" s="3" t="s">
        <v>16</v>
      </c>
      <c r="D96" s="6">
        <f>VLOOKUP(B96,' X-SKU Master'!$A:$B,2,false)</f>
        <v>127</v>
      </c>
      <c r="E96" s="6">
        <f t="shared" si="1"/>
        <v>127</v>
      </c>
      <c r="F96" s="6">
        <f t="shared" si="2"/>
        <v>0.5</v>
      </c>
      <c r="G96" s="7" t="str">
        <f>VLOOKUP(A96,'Courier Invoice'!$B:$F,5,false)</f>
        <v>d</v>
      </c>
      <c r="H96" s="7" t="str">
        <f>VLOOKUP(A96,'Courier Invoice'!$B:$G,6,false)</f>
        <v>Forward and RTO charges</v>
      </c>
      <c r="I96" s="8">
        <f>VLOOKUP(G96,'Courier Rates'!$H:$I,2,false)</f>
        <v>45.4</v>
      </c>
      <c r="J96" s="8">
        <f>if(H96="Forward and RTO charges", VLOOKUP(G96,'Courier Rates'!$H:$J,3,false),0)</f>
        <v>41.3</v>
      </c>
    </row>
    <row r="97" ht="15.75" customHeight="1">
      <c r="A97" s="4" t="s">
        <v>50</v>
      </c>
      <c r="B97" s="3">
        <v>8.904223818942E12</v>
      </c>
      <c r="C97" s="3" t="s">
        <v>16</v>
      </c>
      <c r="D97" s="6">
        <f>VLOOKUP(B97,' X-SKU Master'!$A:$B,2,false)</f>
        <v>133</v>
      </c>
      <c r="E97" s="6">
        <f t="shared" si="1"/>
        <v>133</v>
      </c>
      <c r="F97" s="6">
        <f t="shared" si="2"/>
        <v>0.5</v>
      </c>
      <c r="G97" s="7" t="str">
        <f>VLOOKUP(A97,'Courier Invoice'!$B:$F,5,false)</f>
        <v>d</v>
      </c>
      <c r="H97" s="7" t="str">
        <f>VLOOKUP(A97,'Courier Invoice'!$B:$G,6,false)</f>
        <v>Forward and RTO charges</v>
      </c>
      <c r="I97" s="8">
        <f>VLOOKUP(G97,'Courier Rates'!$H:$I,2,false)</f>
        <v>45.4</v>
      </c>
      <c r="J97" s="8">
        <f>if(H97="Forward and RTO charges", VLOOKUP(G97,'Courier Rates'!$H:$J,3,false),0)</f>
        <v>41.3</v>
      </c>
    </row>
    <row r="98" ht="15.75" customHeight="1">
      <c r="A98" s="4" t="s">
        <v>50</v>
      </c>
      <c r="B98" s="3">
        <v>8.90422381885E12</v>
      </c>
      <c r="C98" s="3" t="s">
        <v>16</v>
      </c>
      <c r="D98" s="6">
        <f>VLOOKUP(B98,' X-SKU Master'!$A:$B,2,false)</f>
        <v>240</v>
      </c>
      <c r="E98" s="6">
        <f t="shared" si="1"/>
        <v>240</v>
      </c>
      <c r="F98" s="6">
        <f t="shared" si="2"/>
        <v>0.5</v>
      </c>
      <c r="G98" s="7" t="str">
        <f>VLOOKUP(A98,'Courier Invoice'!$B:$F,5,false)</f>
        <v>d</v>
      </c>
      <c r="H98" s="7" t="str">
        <f>VLOOKUP(A98,'Courier Invoice'!$B:$G,6,false)</f>
        <v>Forward and RTO charges</v>
      </c>
      <c r="I98" s="8">
        <f>VLOOKUP(G98,'Courier Rates'!$H:$I,2,false)</f>
        <v>45.4</v>
      </c>
      <c r="J98" s="8">
        <f>if(H98="Forward and RTO charges", VLOOKUP(G98,'Courier Rates'!$H:$J,3,false),0)</f>
        <v>41.3</v>
      </c>
    </row>
    <row r="99" ht="15.75" customHeight="1">
      <c r="A99" s="4" t="s">
        <v>51</v>
      </c>
      <c r="B99" s="3">
        <v>8.904223816214E12</v>
      </c>
      <c r="C99" s="3" t="s">
        <v>16</v>
      </c>
      <c r="D99" s="6">
        <f>VLOOKUP(B99,' X-SKU Master'!$A:$B,2,false)</f>
        <v>120</v>
      </c>
      <c r="E99" s="6">
        <f t="shared" si="1"/>
        <v>120</v>
      </c>
      <c r="F99" s="6">
        <f t="shared" si="2"/>
        <v>0.5</v>
      </c>
      <c r="G99" s="7" t="str">
        <f>VLOOKUP(A99,'Courier Invoice'!$B:$F,5,false)</f>
        <v>b</v>
      </c>
      <c r="H99" s="7" t="str">
        <f>VLOOKUP(A99,'Courier Invoice'!$B:$G,6,false)</f>
        <v>Forward charges</v>
      </c>
      <c r="I99" s="8">
        <f>VLOOKUP(G99,'Courier Rates'!$H:$I,2,false)</f>
        <v>33</v>
      </c>
      <c r="J99" s="8">
        <f>if(H99="Forward and RTO charges", VLOOKUP(G99,'Courier Rates'!$H:$J,3,false),0)</f>
        <v>0</v>
      </c>
    </row>
    <row r="100" ht="15.75" customHeight="1">
      <c r="A100" s="4" t="s">
        <v>51</v>
      </c>
      <c r="B100" s="3">
        <v>8.904223818669E12</v>
      </c>
      <c r="C100" s="3" t="s">
        <v>17</v>
      </c>
      <c r="D100" s="6">
        <f>VLOOKUP(B100,' X-SKU Master'!$A:$B,2,false)</f>
        <v>240</v>
      </c>
      <c r="E100" s="6">
        <f t="shared" si="1"/>
        <v>480</v>
      </c>
      <c r="F100" s="6">
        <f t="shared" si="2"/>
        <v>0.5</v>
      </c>
      <c r="G100" s="7" t="str">
        <f>VLOOKUP(A100,'Courier Invoice'!$B:$F,5,false)</f>
        <v>b</v>
      </c>
      <c r="H100" s="7" t="str">
        <f>VLOOKUP(A100,'Courier Invoice'!$B:$G,6,false)</f>
        <v>Forward charges</v>
      </c>
      <c r="I100" s="8">
        <f>VLOOKUP(G100,'Courier Rates'!$H:$I,2,false)</f>
        <v>33</v>
      </c>
      <c r="J100" s="8">
        <f>if(H100="Forward and RTO charges", VLOOKUP(G100,'Courier Rates'!$H:$J,3,false),0)</f>
        <v>0</v>
      </c>
    </row>
    <row r="101" ht="15.75" customHeight="1">
      <c r="A101" s="4" t="s">
        <v>51</v>
      </c>
      <c r="B101" s="3">
        <v>8.904223818683E12</v>
      </c>
      <c r="C101" s="3" t="s">
        <v>16</v>
      </c>
      <c r="D101" s="6">
        <f>VLOOKUP(B101,' X-SKU Master'!$A:$B,2,false)</f>
        <v>121</v>
      </c>
      <c r="E101" s="6">
        <f t="shared" si="1"/>
        <v>121</v>
      </c>
      <c r="F101" s="6">
        <f t="shared" si="2"/>
        <v>0.5</v>
      </c>
      <c r="G101" s="7" t="str">
        <f>VLOOKUP(A101,'Courier Invoice'!$B:$F,5,false)</f>
        <v>b</v>
      </c>
      <c r="H101" s="7" t="str">
        <f>VLOOKUP(A101,'Courier Invoice'!$B:$G,6,false)</f>
        <v>Forward charges</v>
      </c>
      <c r="I101" s="8">
        <f>VLOOKUP(G101,'Courier Rates'!$H:$I,2,false)</f>
        <v>33</v>
      </c>
      <c r="J101" s="8">
        <f>if(H101="Forward and RTO charges", VLOOKUP(G101,'Courier Rates'!$H:$J,3,false),0)</f>
        <v>0</v>
      </c>
    </row>
    <row r="102" ht="15.75" customHeight="1">
      <c r="A102" s="4" t="s">
        <v>52</v>
      </c>
      <c r="B102" s="3">
        <v>8.904223818706E12</v>
      </c>
      <c r="C102" s="3" t="s">
        <v>16</v>
      </c>
      <c r="D102" s="6">
        <f>VLOOKUP(B102,' X-SKU Master'!$A:$B,2,false)</f>
        <v>127</v>
      </c>
      <c r="E102" s="6">
        <f t="shared" si="1"/>
        <v>127</v>
      </c>
      <c r="F102" s="6">
        <f t="shared" si="2"/>
        <v>0.5</v>
      </c>
      <c r="G102" s="7" t="str">
        <f>VLOOKUP(A102,'Courier Invoice'!$B:$F,5,false)</f>
        <v>b</v>
      </c>
      <c r="H102" s="7" t="str">
        <f>VLOOKUP(A102,'Courier Invoice'!$B:$G,6,false)</f>
        <v>Forward charges</v>
      </c>
      <c r="I102" s="8">
        <f>VLOOKUP(G102,'Courier Rates'!$H:$I,2,false)</f>
        <v>33</v>
      </c>
      <c r="J102" s="8">
        <f>if(H102="Forward and RTO charges", VLOOKUP(G102,'Courier Rates'!$H:$J,3,false),0)</f>
        <v>0</v>
      </c>
    </row>
    <row r="103" ht="15.75" customHeight="1">
      <c r="A103" s="4" t="s">
        <v>52</v>
      </c>
      <c r="B103" s="3">
        <v>8.904223818669E12</v>
      </c>
      <c r="C103" s="3" t="s">
        <v>16</v>
      </c>
      <c r="D103" s="6">
        <f>VLOOKUP(B103,' X-SKU Master'!$A:$B,2,false)</f>
        <v>240</v>
      </c>
      <c r="E103" s="6">
        <f t="shared" si="1"/>
        <v>240</v>
      </c>
      <c r="F103" s="6">
        <f t="shared" si="2"/>
        <v>0.5</v>
      </c>
      <c r="G103" s="7" t="str">
        <f>VLOOKUP(A103,'Courier Invoice'!$B:$F,5,false)</f>
        <v>b</v>
      </c>
      <c r="H103" s="7" t="str">
        <f>VLOOKUP(A103,'Courier Invoice'!$B:$G,6,false)</f>
        <v>Forward charges</v>
      </c>
      <c r="I103" s="8">
        <f>VLOOKUP(G103,'Courier Rates'!$H:$I,2,false)</f>
        <v>33</v>
      </c>
      <c r="J103" s="8">
        <f>if(H103="Forward and RTO charges", VLOOKUP(G103,'Courier Rates'!$H:$J,3,false),0)</f>
        <v>0</v>
      </c>
    </row>
    <row r="104" ht="15.75" customHeight="1">
      <c r="A104" s="4" t="s">
        <v>52</v>
      </c>
      <c r="B104" s="3">
        <v>8.904223819499E12</v>
      </c>
      <c r="C104" s="3" t="s">
        <v>16</v>
      </c>
      <c r="D104" s="6">
        <f>VLOOKUP(B104,' X-SKU Master'!$A:$B,2,false)</f>
        <v>210</v>
      </c>
      <c r="E104" s="6">
        <f t="shared" si="1"/>
        <v>210</v>
      </c>
      <c r="F104" s="6">
        <f t="shared" si="2"/>
        <v>0.5</v>
      </c>
      <c r="G104" s="7" t="str">
        <f>VLOOKUP(A104,'Courier Invoice'!$B:$F,5,false)</f>
        <v>b</v>
      </c>
      <c r="H104" s="7" t="str">
        <f>VLOOKUP(A104,'Courier Invoice'!$B:$G,6,false)</f>
        <v>Forward charges</v>
      </c>
      <c r="I104" s="8">
        <f>VLOOKUP(G104,'Courier Rates'!$H:$I,2,false)</f>
        <v>33</v>
      </c>
      <c r="J104" s="8">
        <f>if(H104="Forward and RTO charges", VLOOKUP(G104,'Courier Rates'!$H:$J,3,false),0)</f>
        <v>0</v>
      </c>
    </row>
    <row r="105" ht="15.75" customHeight="1">
      <c r="A105" s="4" t="s">
        <v>52</v>
      </c>
      <c r="B105" s="3">
        <v>8.904223819031E12</v>
      </c>
      <c r="C105" s="3" t="s">
        <v>16</v>
      </c>
      <c r="D105" s="6">
        <f>VLOOKUP(B105,' X-SKU Master'!$A:$B,2,false)</f>
        <v>112</v>
      </c>
      <c r="E105" s="6">
        <f t="shared" si="1"/>
        <v>112</v>
      </c>
      <c r="F105" s="6">
        <f t="shared" si="2"/>
        <v>0.5</v>
      </c>
      <c r="G105" s="7" t="str">
        <f>VLOOKUP(A105,'Courier Invoice'!$B:$F,5,false)</f>
        <v>b</v>
      </c>
      <c r="H105" s="7" t="str">
        <f>VLOOKUP(A105,'Courier Invoice'!$B:$G,6,false)</f>
        <v>Forward charges</v>
      </c>
      <c r="I105" s="8">
        <f>VLOOKUP(G105,'Courier Rates'!$H:$I,2,false)</f>
        <v>33</v>
      </c>
      <c r="J105" s="8">
        <f>if(H105="Forward and RTO charges", VLOOKUP(G105,'Courier Rates'!$H:$J,3,false),0)</f>
        <v>0</v>
      </c>
    </row>
    <row r="106" ht="15.75" customHeight="1">
      <c r="A106" s="4" t="s">
        <v>53</v>
      </c>
      <c r="B106" s="3">
        <v>8.904223818706E12</v>
      </c>
      <c r="C106" s="3" t="s">
        <v>16</v>
      </c>
      <c r="D106" s="6">
        <f>VLOOKUP(B106,' X-SKU Master'!$A:$B,2,false)</f>
        <v>127</v>
      </c>
      <c r="E106" s="6">
        <f t="shared" si="1"/>
        <v>127</v>
      </c>
      <c r="F106" s="6">
        <f t="shared" si="2"/>
        <v>0.5</v>
      </c>
      <c r="G106" s="7" t="str">
        <f>VLOOKUP(A106,'Courier Invoice'!$B:$F,5,false)</f>
        <v>d</v>
      </c>
      <c r="H106" s="7" t="str">
        <f>VLOOKUP(A106,'Courier Invoice'!$B:$G,6,false)</f>
        <v>Forward charges</v>
      </c>
      <c r="I106" s="8">
        <f>VLOOKUP(G106,'Courier Rates'!$H:$I,2,false)</f>
        <v>45.4</v>
      </c>
      <c r="J106" s="8">
        <f>if(H106="Forward and RTO charges", VLOOKUP(G106,'Courier Rates'!$H:$J,3,false),0)</f>
        <v>0</v>
      </c>
    </row>
    <row r="107" ht="15.75" customHeight="1">
      <c r="A107" s="4" t="s">
        <v>53</v>
      </c>
      <c r="B107" s="3">
        <v>8.90422381885E12</v>
      </c>
      <c r="C107" s="3" t="s">
        <v>16</v>
      </c>
      <c r="D107" s="6">
        <f>VLOOKUP(B107,' X-SKU Master'!$A:$B,2,false)</f>
        <v>240</v>
      </c>
      <c r="E107" s="6">
        <f t="shared" si="1"/>
        <v>240</v>
      </c>
      <c r="F107" s="6">
        <f t="shared" si="2"/>
        <v>0.5</v>
      </c>
      <c r="G107" s="7" t="str">
        <f>VLOOKUP(A107,'Courier Invoice'!$B:$F,5,false)</f>
        <v>d</v>
      </c>
      <c r="H107" s="7" t="str">
        <f>VLOOKUP(A107,'Courier Invoice'!$B:$G,6,false)</f>
        <v>Forward charges</v>
      </c>
      <c r="I107" s="8">
        <f>VLOOKUP(G107,'Courier Rates'!$H:$I,2,false)</f>
        <v>45.4</v>
      </c>
      <c r="J107" s="8">
        <f>if(H107="Forward and RTO charges", VLOOKUP(G107,'Courier Rates'!$H:$J,3,false),0)</f>
        <v>0</v>
      </c>
    </row>
    <row r="108" ht="15.75" customHeight="1">
      <c r="A108" s="4" t="s">
        <v>53</v>
      </c>
      <c r="B108" s="3">
        <v>8.904223819468E12</v>
      </c>
      <c r="C108" s="3" t="s">
        <v>16</v>
      </c>
      <c r="D108" s="6">
        <f>VLOOKUP(B108,' X-SKU Master'!$A:$B,2,false)</f>
        <v>240</v>
      </c>
      <c r="E108" s="6">
        <f t="shared" si="1"/>
        <v>240</v>
      </c>
      <c r="F108" s="6">
        <f t="shared" si="2"/>
        <v>0.5</v>
      </c>
      <c r="G108" s="7" t="str">
        <f>VLOOKUP(A108,'Courier Invoice'!$B:$F,5,false)</f>
        <v>d</v>
      </c>
      <c r="H108" s="7" t="str">
        <f>VLOOKUP(A108,'Courier Invoice'!$B:$G,6,false)</f>
        <v>Forward charges</v>
      </c>
      <c r="I108" s="8">
        <f>VLOOKUP(G108,'Courier Rates'!$H:$I,2,false)</f>
        <v>45.4</v>
      </c>
      <c r="J108" s="8">
        <f>if(H108="Forward and RTO charges", VLOOKUP(G108,'Courier Rates'!$H:$J,3,false),0)</f>
        <v>0</v>
      </c>
    </row>
    <row r="109" ht="15.75" customHeight="1">
      <c r="A109" s="4" t="s">
        <v>54</v>
      </c>
      <c r="B109" s="3">
        <v>8.904223815859E12</v>
      </c>
      <c r="C109" s="3" t="s">
        <v>16</v>
      </c>
      <c r="D109" s="6">
        <f>VLOOKUP(B109,' X-SKU Master'!$A:$B,2,false)</f>
        <v>165</v>
      </c>
      <c r="E109" s="6">
        <f t="shared" si="1"/>
        <v>165</v>
      </c>
      <c r="F109" s="6">
        <f t="shared" si="2"/>
        <v>0.5</v>
      </c>
      <c r="G109" s="7" t="str">
        <f>VLOOKUP(A109,'Courier Invoice'!$B:$F,5,false)</f>
        <v>d</v>
      </c>
      <c r="H109" s="7" t="str">
        <f>VLOOKUP(A109,'Courier Invoice'!$B:$G,6,false)</f>
        <v>Forward charges</v>
      </c>
      <c r="I109" s="8">
        <f>VLOOKUP(G109,'Courier Rates'!$H:$I,2,false)</f>
        <v>45.4</v>
      </c>
      <c r="J109" s="8">
        <f>if(H109="Forward and RTO charges", VLOOKUP(G109,'Courier Rates'!$H:$J,3,false),0)</f>
        <v>0</v>
      </c>
    </row>
    <row r="110" ht="15.75" customHeight="1">
      <c r="A110" s="4" t="s">
        <v>54</v>
      </c>
      <c r="B110" s="3">
        <v>8.904223818751E12</v>
      </c>
      <c r="C110" s="3" t="s">
        <v>16</v>
      </c>
      <c r="D110" s="6">
        <f>VLOOKUP(B110,' X-SKU Master'!$A:$B,2,false)</f>
        <v>113</v>
      </c>
      <c r="E110" s="6">
        <f t="shared" si="1"/>
        <v>113</v>
      </c>
      <c r="F110" s="6">
        <f t="shared" si="2"/>
        <v>0.5</v>
      </c>
      <c r="G110" s="7" t="str">
        <f>VLOOKUP(A110,'Courier Invoice'!$B:$F,5,false)</f>
        <v>d</v>
      </c>
      <c r="H110" s="7" t="str">
        <f>VLOOKUP(A110,'Courier Invoice'!$B:$G,6,false)</f>
        <v>Forward charges</v>
      </c>
      <c r="I110" s="8">
        <f>VLOOKUP(G110,'Courier Rates'!$H:$I,2,false)</f>
        <v>45.4</v>
      </c>
      <c r="J110" s="8">
        <f>if(H110="Forward and RTO charges", VLOOKUP(G110,'Courier Rates'!$H:$J,3,false),0)</f>
        <v>0</v>
      </c>
    </row>
    <row r="111" ht="15.75" customHeight="1">
      <c r="A111" s="4" t="s">
        <v>54</v>
      </c>
      <c r="B111" s="3">
        <v>8.904223815873E12</v>
      </c>
      <c r="C111" s="3" t="s">
        <v>16</v>
      </c>
      <c r="D111" s="6">
        <f>VLOOKUP(B111,' X-SKU Master'!$A:$B,2,false)</f>
        <v>65</v>
      </c>
      <c r="E111" s="6">
        <f t="shared" si="1"/>
        <v>65</v>
      </c>
      <c r="F111" s="6">
        <f t="shared" si="2"/>
        <v>0.5</v>
      </c>
      <c r="G111" s="7" t="str">
        <f>VLOOKUP(A111,'Courier Invoice'!$B:$F,5,false)</f>
        <v>d</v>
      </c>
      <c r="H111" s="7" t="str">
        <f>VLOOKUP(A111,'Courier Invoice'!$B:$G,6,false)</f>
        <v>Forward charges</v>
      </c>
      <c r="I111" s="8">
        <f>VLOOKUP(G111,'Courier Rates'!$H:$I,2,false)</f>
        <v>45.4</v>
      </c>
      <c r="J111" s="8">
        <f>if(H111="Forward and RTO charges", VLOOKUP(G111,'Courier Rates'!$H:$J,3,false),0)</f>
        <v>0</v>
      </c>
    </row>
    <row r="112" ht="15.75" customHeight="1">
      <c r="A112" s="4" t="s">
        <v>54</v>
      </c>
      <c r="B112" s="3">
        <v>8.904223815859E12</v>
      </c>
      <c r="C112" s="3" t="s">
        <v>16</v>
      </c>
      <c r="D112" s="6">
        <f>VLOOKUP(B112,' X-SKU Master'!$A:$B,2,false)</f>
        <v>165</v>
      </c>
      <c r="E112" s="6">
        <f t="shared" si="1"/>
        <v>165</v>
      </c>
      <c r="F112" s="6">
        <f t="shared" si="2"/>
        <v>0.5</v>
      </c>
      <c r="G112" s="7" t="str">
        <f>VLOOKUP(A112,'Courier Invoice'!$B:$F,5,false)</f>
        <v>d</v>
      </c>
      <c r="H112" s="7" t="str">
        <f>VLOOKUP(A112,'Courier Invoice'!$B:$G,6,false)</f>
        <v>Forward charges</v>
      </c>
      <c r="I112" s="8">
        <f>VLOOKUP(G112,'Courier Rates'!$H:$I,2,false)</f>
        <v>45.4</v>
      </c>
      <c r="J112" s="8">
        <f>if(H112="Forward and RTO charges", VLOOKUP(G112,'Courier Rates'!$H:$J,3,false),0)</f>
        <v>0</v>
      </c>
    </row>
    <row r="113" ht="15.75" customHeight="1">
      <c r="A113" s="4" t="s">
        <v>55</v>
      </c>
      <c r="B113" s="3">
        <v>8.904223819352E12</v>
      </c>
      <c r="C113" s="3" t="s">
        <v>16</v>
      </c>
      <c r="D113" s="6">
        <f>VLOOKUP(B113,' X-SKU Master'!$A:$B,2,false)</f>
        <v>165</v>
      </c>
      <c r="E113" s="6">
        <f t="shared" si="1"/>
        <v>165</v>
      </c>
      <c r="F113" s="6">
        <f t="shared" si="2"/>
        <v>0.5</v>
      </c>
      <c r="G113" s="7" t="str">
        <f>VLOOKUP(A113,'Courier Invoice'!$B:$F,5,false)</f>
        <v>d</v>
      </c>
      <c r="H113" s="7" t="str">
        <f>VLOOKUP(A113,'Courier Invoice'!$B:$G,6,false)</f>
        <v>Forward charges</v>
      </c>
      <c r="I113" s="8">
        <f>VLOOKUP(G113,'Courier Rates'!$H:$I,2,false)</f>
        <v>45.4</v>
      </c>
      <c r="J113" s="8">
        <f>if(H113="Forward and RTO charges", VLOOKUP(G113,'Courier Rates'!$H:$J,3,false),0)</f>
        <v>0</v>
      </c>
    </row>
    <row r="114" ht="15.75" customHeight="1">
      <c r="A114" s="4" t="s">
        <v>55</v>
      </c>
      <c r="B114" s="3">
        <v>8.904223819543E12</v>
      </c>
      <c r="C114" s="3" t="s">
        <v>16</v>
      </c>
      <c r="D114" s="6">
        <f>VLOOKUP(B114,' X-SKU Master'!$A:$B,2,false)</f>
        <v>300</v>
      </c>
      <c r="E114" s="6">
        <f t="shared" si="1"/>
        <v>300</v>
      </c>
      <c r="F114" s="6">
        <f t="shared" si="2"/>
        <v>0.5</v>
      </c>
      <c r="G114" s="7" t="str">
        <f>VLOOKUP(A114,'Courier Invoice'!$B:$F,5,false)</f>
        <v>d</v>
      </c>
      <c r="H114" s="7" t="str">
        <f>VLOOKUP(A114,'Courier Invoice'!$B:$G,6,false)</f>
        <v>Forward charges</v>
      </c>
      <c r="I114" s="8">
        <f>VLOOKUP(G114,'Courier Rates'!$H:$I,2,false)</f>
        <v>45.4</v>
      </c>
      <c r="J114" s="8">
        <f>if(H114="Forward and RTO charges", VLOOKUP(G114,'Courier Rates'!$H:$J,3,false),0)</f>
        <v>0</v>
      </c>
    </row>
    <row r="115" ht="15.75" customHeight="1">
      <c r="A115" s="4" t="s">
        <v>55</v>
      </c>
      <c r="B115" s="3">
        <v>8.904223819147E12</v>
      </c>
      <c r="C115" s="3" t="s">
        <v>16</v>
      </c>
      <c r="D115" s="6">
        <f>VLOOKUP(B115,' X-SKU Master'!$A:$B,2,false)</f>
        <v>240</v>
      </c>
      <c r="E115" s="6">
        <f t="shared" si="1"/>
        <v>240</v>
      </c>
      <c r="F115" s="6">
        <f t="shared" si="2"/>
        <v>0.5</v>
      </c>
      <c r="G115" s="7" t="str">
        <f>VLOOKUP(A115,'Courier Invoice'!$B:$F,5,false)</f>
        <v>d</v>
      </c>
      <c r="H115" s="7" t="str">
        <f>VLOOKUP(A115,'Courier Invoice'!$B:$G,6,false)</f>
        <v>Forward charges</v>
      </c>
      <c r="I115" s="8">
        <f>VLOOKUP(G115,'Courier Rates'!$H:$I,2,false)</f>
        <v>45.4</v>
      </c>
      <c r="J115" s="8">
        <f>if(H115="Forward and RTO charges", VLOOKUP(G115,'Courier Rates'!$H:$J,3,false),0)</f>
        <v>0</v>
      </c>
    </row>
    <row r="116" ht="15.75" customHeight="1">
      <c r="A116" s="4" t="s">
        <v>55</v>
      </c>
      <c r="B116" s="3">
        <v>8.904223819468E12</v>
      </c>
      <c r="C116" s="3" t="s">
        <v>16</v>
      </c>
      <c r="D116" s="6">
        <f>VLOOKUP(B116,' X-SKU Master'!$A:$B,2,false)</f>
        <v>240</v>
      </c>
      <c r="E116" s="6">
        <f t="shared" si="1"/>
        <v>240</v>
      </c>
      <c r="F116" s="6">
        <f t="shared" si="2"/>
        <v>0.5</v>
      </c>
      <c r="G116" s="7" t="str">
        <f>VLOOKUP(A116,'Courier Invoice'!$B:$F,5,false)</f>
        <v>d</v>
      </c>
      <c r="H116" s="7" t="str">
        <f>VLOOKUP(A116,'Courier Invoice'!$B:$G,6,false)</f>
        <v>Forward charges</v>
      </c>
      <c r="I116" s="8">
        <f>VLOOKUP(G116,'Courier Rates'!$H:$I,2,false)</f>
        <v>45.4</v>
      </c>
      <c r="J116" s="8">
        <f>if(H116="Forward and RTO charges", VLOOKUP(G116,'Courier Rates'!$H:$J,3,false),0)</f>
        <v>0</v>
      </c>
    </row>
    <row r="117" ht="15.75" customHeight="1">
      <c r="A117" s="4" t="s">
        <v>56</v>
      </c>
      <c r="B117" s="3">
        <v>8.904223816214E12</v>
      </c>
      <c r="C117" s="3" t="s">
        <v>16</v>
      </c>
      <c r="D117" s="6">
        <f>VLOOKUP(B117,' X-SKU Master'!$A:$B,2,false)</f>
        <v>120</v>
      </c>
      <c r="E117" s="6">
        <f t="shared" si="1"/>
        <v>120</v>
      </c>
      <c r="F117" s="6">
        <f t="shared" si="2"/>
        <v>0.5</v>
      </c>
      <c r="G117" s="7" t="str">
        <f>VLOOKUP(A117,'Courier Invoice'!$B:$F,5,false)</f>
        <v>d</v>
      </c>
      <c r="H117" s="7" t="str">
        <f>VLOOKUP(A117,'Courier Invoice'!$B:$G,6,false)</f>
        <v>Forward charges</v>
      </c>
      <c r="I117" s="8">
        <f>VLOOKUP(G117,'Courier Rates'!$H:$I,2,false)</f>
        <v>45.4</v>
      </c>
      <c r="J117" s="8">
        <f>if(H117="Forward and RTO charges", VLOOKUP(G117,'Courier Rates'!$H:$J,3,false),0)</f>
        <v>0</v>
      </c>
    </row>
    <row r="118" ht="15.75" customHeight="1">
      <c r="A118" s="4" t="s">
        <v>56</v>
      </c>
      <c r="B118" s="3">
        <v>8.904223819499E12</v>
      </c>
      <c r="C118" s="3" t="s">
        <v>16</v>
      </c>
      <c r="D118" s="6">
        <f>VLOOKUP(B118,' X-SKU Master'!$A:$B,2,false)</f>
        <v>210</v>
      </c>
      <c r="E118" s="6">
        <f t="shared" si="1"/>
        <v>210</v>
      </c>
      <c r="F118" s="6">
        <f t="shared" si="2"/>
        <v>0.5</v>
      </c>
      <c r="G118" s="7" t="str">
        <f>VLOOKUP(A118,'Courier Invoice'!$B:$F,5,false)</f>
        <v>d</v>
      </c>
      <c r="H118" s="7" t="str">
        <f>VLOOKUP(A118,'Courier Invoice'!$B:$G,6,false)</f>
        <v>Forward charges</v>
      </c>
      <c r="I118" s="8">
        <f>VLOOKUP(G118,'Courier Rates'!$H:$I,2,false)</f>
        <v>45.4</v>
      </c>
      <c r="J118" s="8">
        <f>if(H118="Forward and RTO charges", VLOOKUP(G118,'Courier Rates'!$H:$J,3,false),0)</f>
        <v>0</v>
      </c>
    </row>
    <row r="119" ht="15.75" customHeight="1">
      <c r="A119" s="4" t="s">
        <v>56</v>
      </c>
      <c r="B119" s="3">
        <v>8.904223819505E12</v>
      </c>
      <c r="C119" s="3" t="s">
        <v>16</v>
      </c>
      <c r="D119" s="6">
        <f>VLOOKUP(B119,' X-SKU Master'!$A:$B,2,false)</f>
        <v>210</v>
      </c>
      <c r="E119" s="6">
        <f t="shared" si="1"/>
        <v>210</v>
      </c>
      <c r="F119" s="6">
        <f t="shared" si="2"/>
        <v>0.5</v>
      </c>
      <c r="G119" s="7" t="str">
        <f>VLOOKUP(A119,'Courier Invoice'!$B:$F,5,false)</f>
        <v>d</v>
      </c>
      <c r="H119" s="7" t="str">
        <f>VLOOKUP(A119,'Courier Invoice'!$B:$G,6,false)</f>
        <v>Forward charges</v>
      </c>
      <c r="I119" s="8">
        <f>VLOOKUP(G119,'Courier Rates'!$H:$I,2,false)</f>
        <v>45.4</v>
      </c>
      <c r="J119" s="8">
        <f>if(H119="Forward and RTO charges", VLOOKUP(G119,'Courier Rates'!$H:$J,3,false),0)</f>
        <v>0</v>
      </c>
    </row>
    <row r="120" ht="15.75" customHeight="1">
      <c r="A120" s="4" t="s">
        <v>56</v>
      </c>
      <c r="B120" s="3">
        <v>8.904223819512E12</v>
      </c>
      <c r="C120" s="3" t="s">
        <v>16</v>
      </c>
      <c r="D120" s="6">
        <f>VLOOKUP(B120,' X-SKU Master'!$A:$B,2,false)</f>
        <v>210</v>
      </c>
      <c r="E120" s="6">
        <f t="shared" si="1"/>
        <v>210</v>
      </c>
      <c r="F120" s="6">
        <f t="shared" si="2"/>
        <v>0.5</v>
      </c>
      <c r="G120" s="7" t="str">
        <f>VLOOKUP(A120,'Courier Invoice'!$B:$F,5,false)</f>
        <v>d</v>
      </c>
      <c r="H120" s="7" t="str">
        <f>VLOOKUP(A120,'Courier Invoice'!$B:$G,6,false)</f>
        <v>Forward charges</v>
      </c>
      <c r="I120" s="8">
        <f>VLOOKUP(G120,'Courier Rates'!$H:$I,2,false)</f>
        <v>45.4</v>
      </c>
      <c r="J120" s="8">
        <f>if(H120="Forward and RTO charges", VLOOKUP(G120,'Courier Rates'!$H:$J,3,false),0)</f>
        <v>0</v>
      </c>
    </row>
    <row r="121" ht="15.75" customHeight="1">
      <c r="A121" s="4" t="s">
        <v>57</v>
      </c>
      <c r="B121" s="3">
        <v>8.904223819468E12</v>
      </c>
      <c r="C121" s="3" t="s">
        <v>16</v>
      </c>
      <c r="D121" s="6">
        <f>VLOOKUP(B121,' X-SKU Master'!$A:$B,2,false)</f>
        <v>240</v>
      </c>
      <c r="E121" s="6">
        <f t="shared" si="1"/>
        <v>240</v>
      </c>
      <c r="F121" s="6">
        <f t="shared" si="2"/>
        <v>0.5</v>
      </c>
      <c r="G121" s="7" t="str">
        <f>VLOOKUP(A121,'Courier Invoice'!$B:$F,5,false)</f>
        <v>d</v>
      </c>
      <c r="H121" s="7" t="str">
        <f>VLOOKUP(A121,'Courier Invoice'!$B:$G,6,false)</f>
        <v>Forward charges</v>
      </c>
      <c r="I121" s="8">
        <f>VLOOKUP(G121,'Courier Rates'!$H:$I,2,false)</f>
        <v>45.4</v>
      </c>
      <c r="J121" s="8">
        <f>if(H121="Forward and RTO charges", VLOOKUP(G121,'Courier Rates'!$H:$J,3,false),0)</f>
        <v>0</v>
      </c>
    </row>
    <row r="122" ht="15.75" customHeight="1">
      <c r="A122" s="4" t="s">
        <v>57</v>
      </c>
      <c r="B122" s="3">
        <v>8.904223819345E12</v>
      </c>
      <c r="C122" s="3" t="s">
        <v>16</v>
      </c>
      <c r="D122" s="6">
        <f>VLOOKUP(B122,' X-SKU Master'!$A:$B,2,false)</f>
        <v>165</v>
      </c>
      <c r="E122" s="6">
        <f t="shared" si="1"/>
        <v>165</v>
      </c>
      <c r="F122" s="6">
        <f t="shared" si="2"/>
        <v>0.5</v>
      </c>
      <c r="G122" s="7" t="str">
        <f>VLOOKUP(A122,'Courier Invoice'!$B:$F,5,false)</f>
        <v>d</v>
      </c>
      <c r="H122" s="7" t="str">
        <f>VLOOKUP(A122,'Courier Invoice'!$B:$G,6,false)</f>
        <v>Forward charges</v>
      </c>
      <c r="I122" s="8">
        <f>VLOOKUP(G122,'Courier Rates'!$H:$I,2,false)</f>
        <v>45.4</v>
      </c>
      <c r="J122" s="8">
        <f>if(H122="Forward and RTO charges", VLOOKUP(G122,'Courier Rates'!$H:$J,3,false),0)</f>
        <v>0</v>
      </c>
    </row>
    <row r="123" ht="15.75" customHeight="1">
      <c r="A123" s="4" t="s">
        <v>57</v>
      </c>
      <c r="B123" s="3">
        <v>8.904223818874E12</v>
      </c>
      <c r="C123" s="3" t="s">
        <v>16</v>
      </c>
      <c r="D123" s="6">
        <f>VLOOKUP(B123,' X-SKU Master'!$A:$B,2,false)</f>
        <v>100</v>
      </c>
      <c r="E123" s="6">
        <f t="shared" si="1"/>
        <v>100</v>
      </c>
      <c r="F123" s="6">
        <f t="shared" si="2"/>
        <v>0.5</v>
      </c>
      <c r="G123" s="7" t="str">
        <f>VLOOKUP(A123,'Courier Invoice'!$B:$F,5,false)</f>
        <v>d</v>
      </c>
      <c r="H123" s="7" t="str">
        <f>VLOOKUP(A123,'Courier Invoice'!$B:$G,6,false)</f>
        <v>Forward charges</v>
      </c>
      <c r="I123" s="8">
        <f>VLOOKUP(G123,'Courier Rates'!$H:$I,2,false)</f>
        <v>45.4</v>
      </c>
      <c r="J123" s="8">
        <f>if(H123="Forward and RTO charges", VLOOKUP(G123,'Courier Rates'!$H:$J,3,false),0)</f>
        <v>0</v>
      </c>
    </row>
    <row r="124" ht="15.75" customHeight="1">
      <c r="A124" s="4" t="s">
        <v>58</v>
      </c>
      <c r="B124" s="3">
        <v>8.904223816214E12</v>
      </c>
      <c r="C124" s="3" t="s">
        <v>16</v>
      </c>
      <c r="D124" s="6">
        <f>VLOOKUP(B124,' X-SKU Master'!$A:$B,2,false)</f>
        <v>120</v>
      </c>
      <c r="E124" s="6">
        <f t="shared" si="1"/>
        <v>120</v>
      </c>
      <c r="F124" s="6">
        <f t="shared" si="2"/>
        <v>0.5</v>
      </c>
      <c r="G124" s="7" t="str">
        <f>VLOOKUP(A124,'Courier Invoice'!$B:$F,5,false)</f>
        <v>d</v>
      </c>
      <c r="H124" s="7" t="str">
        <f>VLOOKUP(A124,'Courier Invoice'!$B:$G,6,false)</f>
        <v>Forward and RTO charges</v>
      </c>
      <c r="I124" s="8">
        <f>VLOOKUP(G124,'Courier Rates'!$H:$I,2,false)</f>
        <v>45.4</v>
      </c>
      <c r="J124" s="8">
        <f>if(H124="Forward and RTO charges", VLOOKUP(G124,'Courier Rates'!$H:$J,3,false),0)</f>
        <v>41.3</v>
      </c>
    </row>
    <row r="125" ht="15.75" customHeight="1">
      <c r="A125" s="4" t="s">
        <v>58</v>
      </c>
      <c r="B125" s="3">
        <v>8.904223818874E12</v>
      </c>
      <c r="C125" s="3" t="s">
        <v>16</v>
      </c>
      <c r="D125" s="6">
        <f>VLOOKUP(B125,' X-SKU Master'!$A:$B,2,false)</f>
        <v>100</v>
      </c>
      <c r="E125" s="6">
        <f t="shared" si="1"/>
        <v>100</v>
      </c>
      <c r="F125" s="6">
        <f t="shared" si="2"/>
        <v>0.5</v>
      </c>
      <c r="G125" s="7" t="str">
        <f>VLOOKUP(A125,'Courier Invoice'!$B:$F,5,false)</f>
        <v>d</v>
      </c>
      <c r="H125" s="7" t="str">
        <f>VLOOKUP(A125,'Courier Invoice'!$B:$G,6,false)</f>
        <v>Forward and RTO charges</v>
      </c>
      <c r="I125" s="8">
        <f>VLOOKUP(G125,'Courier Rates'!$H:$I,2,false)</f>
        <v>45.4</v>
      </c>
      <c r="J125" s="8">
        <f>if(H125="Forward and RTO charges", VLOOKUP(G125,'Courier Rates'!$H:$J,3,false),0)</f>
        <v>41.3</v>
      </c>
    </row>
    <row r="126" ht="15.75" customHeight="1">
      <c r="A126" s="4" t="s">
        <v>58</v>
      </c>
      <c r="B126" s="3">
        <v>8.904223818881E12</v>
      </c>
      <c r="C126" s="3" t="s">
        <v>16</v>
      </c>
      <c r="D126" s="6">
        <f>VLOOKUP(B126,' X-SKU Master'!$A:$B,2,false)</f>
        <v>140</v>
      </c>
      <c r="E126" s="6">
        <f t="shared" si="1"/>
        <v>140</v>
      </c>
      <c r="F126" s="6">
        <f t="shared" si="2"/>
        <v>0.5</v>
      </c>
      <c r="G126" s="7" t="str">
        <f>VLOOKUP(A126,'Courier Invoice'!$B:$F,5,false)</f>
        <v>d</v>
      </c>
      <c r="H126" s="7" t="str">
        <f>VLOOKUP(A126,'Courier Invoice'!$B:$G,6,false)</f>
        <v>Forward and RTO charges</v>
      </c>
      <c r="I126" s="8">
        <f>VLOOKUP(G126,'Courier Rates'!$H:$I,2,false)</f>
        <v>45.4</v>
      </c>
      <c r="J126" s="8">
        <f>if(H126="Forward and RTO charges", VLOOKUP(G126,'Courier Rates'!$H:$J,3,false),0)</f>
        <v>41.3</v>
      </c>
    </row>
    <row r="127" ht="15.75" customHeight="1">
      <c r="A127" s="4" t="s">
        <v>58</v>
      </c>
      <c r="B127" s="3">
        <v>8.904223819291E12</v>
      </c>
      <c r="C127" s="3" t="s">
        <v>17</v>
      </c>
      <c r="D127" s="6">
        <f>VLOOKUP(B127,' X-SKU Master'!$A:$B,2,false)</f>
        <v>112</v>
      </c>
      <c r="E127" s="6">
        <f t="shared" si="1"/>
        <v>224</v>
      </c>
      <c r="F127" s="6">
        <f t="shared" si="2"/>
        <v>0.5</v>
      </c>
      <c r="G127" s="7" t="str">
        <f>VLOOKUP(A127,'Courier Invoice'!$B:$F,5,false)</f>
        <v>d</v>
      </c>
      <c r="H127" s="7" t="str">
        <f>VLOOKUP(A127,'Courier Invoice'!$B:$G,6,false)</f>
        <v>Forward and RTO charges</v>
      </c>
      <c r="I127" s="8">
        <f>VLOOKUP(G127,'Courier Rates'!$H:$I,2,false)</f>
        <v>45.4</v>
      </c>
      <c r="J127" s="8">
        <f>if(H127="Forward and RTO charges", VLOOKUP(G127,'Courier Rates'!$H:$J,3,false),0)</f>
        <v>41.3</v>
      </c>
    </row>
    <row r="128" ht="15.75" customHeight="1">
      <c r="A128" s="4" t="s">
        <v>58</v>
      </c>
      <c r="B128" s="3">
        <v>8.904223819031E12</v>
      </c>
      <c r="C128" s="3" t="s">
        <v>17</v>
      </c>
      <c r="D128" s="6">
        <f>VLOOKUP(B128,' X-SKU Master'!$A:$B,2,false)</f>
        <v>112</v>
      </c>
      <c r="E128" s="6">
        <f t="shared" si="1"/>
        <v>224</v>
      </c>
      <c r="F128" s="6">
        <f t="shared" si="2"/>
        <v>0.5</v>
      </c>
      <c r="G128" s="7" t="str">
        <f>VLOOKUP(A128,'Courier Invoice'!$B:$F,5,false)</f>
        <v>d</v>
      </c>
      <c r="H128" s="7" t="str">
        <f>VLOOKUP(A128,'Courier Invoice'!$B:$G,6,false)</f>
        <v>Forward and RTO charges</v>
      </c>
      <c r="I128" s="8">
        <f>VLOOKUP(G128,'Courier Rates'!$H:$I,2,false)</f>
        <v>45.4</v>
      </c>
      <c r="J128" s="8">
        <f>if(H128="Forward and RTO charges", VLOOKUP(G128,'Courier Rates'!$H:$J,3,false),0)</f>
        <v>41.3</v>
      </c>
    </row>
    <row r="129" ht="15.75" customHeight="1">
      <c r="A129" s="4" t="s">
        <v>58</v>
      </c>
      <c r="B129" s="3">
        <v>8.904223819024E12</v>
      </c>
      <c r="C129" s="3" t="s">
        <v>17</v>
      </c>
      <c r="D129" s="6">
        <f>VLOOKUP(B129,' X-SKU Master'!$A:$B,2,false)</f>
        <v>112</v>
      </c>
      <c r="E129" s="6">
        <f t="shared" si="1"/>
        <v>224</v>
      </c>
      <c r="F129" s="6">
        <f t="shared" si="2"/>
        <v>0.5</v>
      </c>
      <c r="G129" s="7" t="str">
        <f>VLOOKUP(A129,'Courier Invoice'!$B:$F,5,false)</f>
        <v>d</v>
      </c>
      <c r="H129" s="7" t="str">
        <f>VLOOKUP(A129,'Courier Invoice'!$B:$G,6,false)</f>
        <v>Forward and RTO charges</v>
      </c>
      <c r="I129" s="8">
        <f>VLOOKUP(G129,'Courier Rates'!$H:$I,2,false)</f>
        <v>45.4</v>
      </c>
      <c r="J129" s="8">
        <f>if(H129="Forward and RTO charges", VLOOKUP(G129,'Courier Rates'!$H:$J,3,false),0)</f>
        <v>41.3</v>
      </c>
    </row>
    <row r="130" ht="15.75" customHeight="1">
      <c r="A130" s="4" t="s">
        <v>59</v>
      </c>
      <c r="B130" s="3">
        <v>8.904223818706E12</v>
      </c>
      <c r="C130" s="3" t="s">
        <v>16</v>
      </c>
      <c r="D130" s="6">
        <f>VLOOKUP(B130,' X-SKU Master'!$A:$B,2,false)</f>
        <v>127</v>
      </c>
      <c r="E130" s="6">
        <f t="shared" si="1"/>
        <v>127</v>
      </c>
      <c r="F130" s="6">
        <f t="shared" si="2"/>
        <v>0.5</v>
      </c>
      <c r="G130" s="7" t="str">
        <f>VLOOKUP(A130,'Courier Invoice'!$B:$F,5,false)</f>
        <v>d</v>
      </c>
      <c r="H130" s="7" t="str">
        <f>VLOOKUP(A130,'Courier Invoice'!$B:$G,6,false)</f>
        <v>Forward charges</v>
      </c>
      <c r="I130" s="8">
        <f>VLOOKUP(G130,'Courier Rates'!$H:$I,2,false)</f>
        <v>45.4</v>
      </c>
      <c r="J130" s="8">
        <f>if(H130="Forward and RTO charges", VLOOKUP(G130,'Courier Rates'!$H:$J,3,false),0)</f>
        <v>0</v>
      </c>
    </row>
    <row r="131" ht="15.75" customHeight="1">
      <c r="A131" s="4" t="s">
        <v>59</v>
      </c>
      <c r="B131" s="3">
        <v>8.90422381885E12</v>
      </c>
      <c r="C131" s="3" t="s">
        <v>16</v>
      </c>
      <c r="D131" s="6">
        <f>VLOOKUP(B131,' X-SKU Master'!$A:$B,2,false)</f>
        <v>240</v>
      </c>
      <c r="E131" s="6">
        <f t="shared" si="1"/>
        <v>240</v>
      </c>
      <c r="F131" s="6">
        <f t="shared" si="2"/>
        <v>0.5</v>
      </c>
      <c r="G131" s="7" t="str">
        <f>VLOOKUP(A131,'Courier Invoice'!$B:$F,5,false)</f>
        <v>d</v>
      </c>
      <c r="H131" s="7" t="str">
        <f>VLOOKUP(A131,'Courier Invoice'!$B:$G,6,false)</f>
        <v>Forward charges</v>
      </c>
      <c r="I131" s="8">
        <f>VLOOKUP(G131,'Courier Rates'!$H:$I,2,false)</f>
        <v>45.4</v>
      </c>
      <c r="J131" s="8">
        <f>if(H131="Forward and RTO charges", VLOOKUP(G131,'Courier Rates'!$H:$J,3,false),0)</f>
        <v>0</v>
      </c>
    </row>
    <row r="132" ht="15.75" customHeight="1">
      <c r="A132" s="4" t="s">
        <v>59</v>
      </c>
      <c r="B132" s="3">
        <v>8.904223819468E12</v>
      </c>
      <c r="C132" s="3" t="s">
        <v>16</v>
      </c>
      <c r="D132" s="6">
        <f>VLOOKUP(B132,' X-SKU Master'!$A:$B,2,false)</f>
        <v>240</v>
      </c>
      <c r="E132" s="6">
        <f t="shared" si="1"/>
        <v>240</v>
      </c>
      <c r="F132" s="6">
        <f t="shared" si="2"/>
        <v>0.5</v>
      </c>
      <c r="G132" s="7" t="str">
        <f>VLOOKUP(A132,'Courier Invoice'!$B:$F,5,false)</f>
        <v>d</v>
      </c>
      <c r="H132" s="7" t="str">
        <f>VLOOKUP(A132,'Courier Invoice'!$B:$G,6,false)</f>
        <v>Forward charges</v>
      </c>
      <c r="I132" s="8">
        <f>VLOOKUP(G132,'Courier Rates'!$H:$I,2,false)</f>
        <v>45.4</v>
      </c>
      <c r="J132" s="8">
        <f>if(H132="Forward and RTO charges", VLOOKUP(G132,'Courier Rates'!$H:$J,3,false),0)</f>
        <v>0</v>
      </c>
    </row>
    <row r="133" ht="15.75" customHeight="1">
      <c r="A133" s="4" t="s">
        <v>60</v>
      </c>
      <c r="B133" s="3">
        <v>8.904223818706E12</v>
      </c>
      <c r="C133" s="3" t="s">
        <v>16</v>
      </c>
      <c r="D133" s="6">
        <f>VLOOKUP(B133,' X-SKU Master'!$A:$B,2,false)</f>
        <v>127</v>
      </c>
      <c r="E133" s="6">
        <f t="shared" si="1"/>
        <v>127</v>
      </c>
      <c r="F133" s="6">
        <f t="shared" si="2"/>
        <v>0.5</v>
      </c>
      <c r="G133" s="7" t="str">
        <f>VLOOKUP(A133,'Courier Invoice'!$B:$F,5,false)</f>
        <v>d</v>
      </c>
      <c r="H133" s="7" t="str">
        <f>VLOOKUP(A133,'Courier Invoice'!$B:$G,6,false)</f>
        <v>Forward charges</v>
      </c>
      <c r="I133" s="8">
        <f>VLOOKUP(G133,'Courier Rates'!$H:$I,2,false)</f>
        <v>45.4</v>
      </c>
      <c r="J133" s="8">
        <f>if(H133="Forward and RTO charges", VLOOKUP(G133,'Courier Rates'!$H:$J,3,false),0)</f>
        <v>0</v>
      </c>
    </row>
    <row r="134" ht="15.75" customHeight="1">
      <c r="A134" s="4" t="s">
        <v>60</v>
      </c>
      <c r="B134" s="3">
        <v>8.904223818942E12</v>
      </c>
      <c r="C134" s="3" t="s">
        <v>16</v>
      </c>
      <c r="D134" s="6">
        <f>VLOOKUP(B134,' X-SKU Master'!$A:$B,2,false)</f>
        <v>133</v>
      </c>
      <c r="E134" s="6">
        <f t="shared" si="1"/>
        <v>133</v>
      </c>
      <c r="F134" s="6">
        <f t="shared" si="2"/>
        <v>0.5</v>
      </c>
      <c r="G134" s="7" t="str">
        <f>VLOOKUP(A134,'Courier Invoice'!$B:$F,5,false)</f>
        <v>d</v>
      </c>
      <c r="H134" s="7" t="str">
        <f>VLOOKUP(A134,'Courier Invoice'!$B:$G,6,false)</f>
        <v>Forward charges</v>
      </c>
      <c r="I134" s="8">
        <f>VLOOKUP(G134,'Courier Rates'!$H:$I,2,false)</f>
        <v>45.4</v>
      </c>
      <c r="J134" s="8">
        <f>if(H134="Forward and RTO charges", VLOOKUP(G134,'Courier Rates'!$H:$J,3,false),0)</f>
        <v>0</v>
      </c>
    </row>
    <row r="135" ht="15.75" customHeight="1">
      <c r="A135" s="4" t="s">
        <v>60</v>
      </c>
      <c r="B135" s="3">
        <v>8.90422381885E12</v>
      </c>
      <c r="C135" s="3" t="s">
        <v>16</v>
      </c>
      <c r="D135" s="6">
        <f>VLOOKUP(B135,' X-SKU Master'!$A:$B,2,false)</f>
        <v>240</v>
      </c>
      <c r="E135" s="6">
        <f t="shared" si="1"/>
        <v>240</v>
      </c>
      <c r="F135" s="6">
        <f t="shared" si="2"/>
        <v>0.5</v>
      </c>
      <c r="G135" s="7" t="str">
        <f>VLOOKUP(A135,'Courier Invoice'!$B:$F,5,false)</f>
        <v>d</v>
      </c>
      <c r="H135" s="7" t="str">
        <f>VLOOKUP(A135,'Courier Invoice'!$B:$G,6,false)</f>
        <v>Forward charges</v>
      </c>
      <c r="I135" s="8">
        <f>VLOOKUP(G135,'Courier Rates'!$H:$I,2,false)</f>
        <v>45.4</v>
      </c>
      <c r="J135" s="8">
        <f>if(H135="Forward and RTO charges", VLOOKUP(G135,'Courier Rates'!$H:$J,3,false),0)</f>
        <v>0</v>
      </c>
    </row>
    <row r="136" ht="15.75" customHeight="1">
      <c r="A136" s="4" t="s">
        <v>61</v>
      </c>
      <c r="B136" s="3">
        <v>8.904223818706E12</v>
      </c>
      <c r="C136" s="3" t="s">
        <v>16</v>
      </c>
      <c r="D136" s="6">
        <f>VLOOKUP(B136,' X-SKU Master'!$A:$B,2,false)</f>
        <v>127</v>
      </c>
      <c r="E136" s="6">
        <f t="shared" si="1"/>
        <v>127</v>
      </c>
      <c r="F136" s="6">
        <f t="shared" si="2"/>
        <v>0.5</v>
      </c>
      <c r="G136" s="7" t="str">
        <f>VLOOKUP(A136,'Courier Invoice'!$B:$F,5,false)</f>
        <v>d</v>
      </c>
      <c r="H136" s="7" t="str">
        <f>VLOOKUP(A136,'Courier Invoice'!$B:$G,6,false)</f>
        <v>Forward charges</v>
      </c>
      <c r="I136" s="8">
        <f>VLOOKUP(G136,'Courier Rates'!$H:$I,2,false)</f>
        <v>45.4</v>
      </c>
      <c r="J136" s="8">
        <f>if(H136="Forward and RTO charges", VLOOKUP(G136,'Courier Rates'!$H:$J,3,false),0)</f>
        <v>0</v>
      </c>
    </row>
    <row r="137" ht="15.75" customHeight="1">
      <c r="A137" s="4" t="s">
        <v>61</v>
      </c>
      <c r="B137" s="3">
        <v>8.904223818683E12</v>
      </c>
      <c r="C137" s="3" t="s">
        <v>16</v>
      </c>
      <c r="D137" s="6">
        <f>VLOOKUP(B137,' X-SKU Master'!$A:$B,2,false)</f>
        <v>121</v>
      </c>
      <c r="E137" s="6">
        <f t="shared" si="1"/>
        <v>121</v>
      </c>
      <c r="F137" s="6">
        <f t="shared" si="2"/>
        <v>0.5</v>
      </c>
      <c r="G137" s="7" t="str">
        <f>VLOOKUP(A137,'Courier Invoice'!$B:$F,5,false)</f>
        <v>d</v>
      </c>
      <c r="H137" s="7" t="str">
        <f>VLOOKUP(A137,'Courier Invoice'!$B:$G,6,false)</f>
        <v>Forward charges</v>
      </c>
      <c r="I137" s="8">
        <f>VLOOKUP(G137,'Courier Rates'!$H:$I,2,false)</f>
        <v>45.4</v>
      </c>
      <c r="J137" s="8">
        <f>if(H137="Forward and RTO charges", VLOOKUP(G137,'Courier Rates'!$H:$J,3,false),0)</f>
        <v>0</v>
      </c>
    </row>
    <row r="138" ht="15.75" customHeight="1">
      <c r="A138" s="4" t="s">
        <v>61</v>
      </c>
      <c r="B138" s="3">
        <v>8.90422381885E12</v>
      </c>
      <c r="C138" s="3" t="s">
        <v>16</v>
      </c>
      <c r="D138" s="6">
        <f>VLOOKUP(B138,' X-SKU Master'!$A:$B,2,false)</f>
        <v>240</v>
      </c>
      <c r="E138" s="6">
        <f t="shared" si="1"/>
        <v>240</v>
      </c>
      <c r="F138" s="6">
        <f t="shared" si="2"/>
        <v>0.5</v>
      </c>
      <c r="G138" s="7" t="str">
        <f>VLOOKUP(A138,'Courier Invoice'!$B:$F,5,false)</f>
        <v>d</v>
      </c>
      <c r="H138" s="7" t="str">
        <f>VLOOKUP(A138,'Courier Invoice'!$B:$G,6,false)</f>
        <v>Forward charges</v>
      </c>
      <c r="I138" s="8">
        <f>VLOOKUP(G138,'Courier Rates'!$H:$I,2,false)</f>
        <v>45.4</v>
      </c>
      <c r="J138" s="8">
        <f>if(H138="Forward and RTO charges", VLOOKUP(G138,'Courier Rates'!$H:$J,3,false),0)</f>
        <v>0</v>
      </c>
    </row>
    <row r="139" ht="15.75" customHeight="1">
      <c r="A139" s="4" t="s">
        <v>62</v>
      </c>
      <c r="B139" s="3">
        <v>8.904223818706E12</v>
      </c>
      <c r="C139" s="3" t="s">
        <v>16</v>
      </c>
      <c r="D139" s="6">
        <f>VLOOKUP(B139,' X-SKU Master'!$A:$B,2,false)</f>
        <v>127</v>
      </c>
      <c r="E139" s="6">
        <f t="shared" si="1"/>
        <v>127</v>
      </c>
      <c r="F139" s="6">
        <f t="shared" si="2"/>
        <v>0.5</v>
      </c>
      <c r="G139" s="7" t="str">
        <f>VLOOKUP(A139,'Courier Invoice'!$B:$F,5,false)</f>
        <v>d</v>
      </c>
      <c r="H139" s="7" t="str">
        <f>VLOOKUP(A139,'Courier Invoice'!$B:$G,6,false)</f>
        <v>Forward charges</v>
      </c>
      <c r="I139" s="8">
        <f>VLOOKUP(G139,'Courier Rates'!$H:$I,2,false)</f>
        <v>45.4</v>
      </c>
      <c r="J139" s="8">
        <f>if(H139="Forward and RTO charges", VLOOKUP(G139,'Courier Rates'!$H:$J,3,false),0)</f>
        <v>0</v>
      </c>
    </row>
    <row r="140" ht="15.75" customHeight="1">
      <c r="A140" s="4" t="s">
        <v>62</v>
      </c>
      <c r="B140" s="3">
        <v>8.90422381885E12</v>
      </c>
      <c r="C140" s="3" t="s">
        <v>16</v>
      </c>
      <c r="D140" s="6">
        <f>VLOOKUP(B140,' X-SKU Master'!$A:$B,2,false)</f>
        <v>240</v>
      </c>
      <c r="E140" s="6">
        <f t="shared" si="1"/>
        <v>240</v>
      </c>
      <c r="F140" s="6">
        <f t="shared" si="2"/>
        <v>0.5</v>
      </c>
      <c r="G140" s="7" t="str">
        <f>VLOOKUP(A140,'Courier Invoice'!$B:$F,5,false)</f>
        <v>d</v>
      </c>
      <c r="H140" s="7" t="str">
        <f>VLOOKUP(A140,'Courier Invoice'!$B:$G,6,false)</f>
        <v>Forward charges</v>
      </c>
      <c r="I140" s="8">
        <f>VLOOKUP(G140,'Courier Rates'!$H:$I,2,false)</f>
        <v>45.4</v>
      </c>
      <c r="J140" s="8">
        <f>if(H140="Forward and RTO charges", VLOOKUP(G140,'Courier Rates'!$H:$J,3,false),0)</f>
        <v>0</v>
      </c>
    </row>
    <row r="141" ht="15.75" customHeight="1">
      <c r="A141" s="4" t="s">
        <v>62</v>
      </c>
      <c r="B141" s="3">
        <v>8.904223819468E12</v>
      </c>
      <c r="C141" s="3" t="s">
        <v>16</v>
      </c>
      <c r="D141" s="6">
        <f>VLOOKUP(B141,' X-SKU Master'!$A:$B,2,false)</f>
        <v>240</v>
      </c>
      <c r="E141" s="6">
        <f t="shared" si="1"/>
        <v>240</v>
      </c>
      <c r="F141" s="6">
        <f t="shared" si="2"/>
        <v>0.5</v>
      </c>
      <c r="G141" s="7" t="str">
        <f>VLOOKUP(A141,'Courier Invoice'!$B:$F,5,false)</f>
        <v>d</v>
      </c>
      <c r="H141" s="7" t="str">
        <f>VLOOKUP(A141,'Courier Invoice'!$B:$G,6,false)</f>
        <v>Forward charges</v>
      </c>
      <c r="I141" s="8">
        <f>VLOOKUP(G141,'Courier Rates'!$H:$I,2,false)</f>
        <v>45.4</v>
      </c>
      <c r="J141" s="8">
        <f>if(H141="Forward and RTO charges", VLOOKUP(G141,'Courier Rates'!$H:$J,3,false),0)</f>
        <v>0</v>
      </c>
    </row>
    <row r="142" ht="15.75" customHeight="1">
      <c r="A142" s="4" t="s">
        <v>63</v>
      </c>
      <c r="B142" s="3">
        <v>8.904223819468E12</v>
      </c>
      <c r="C142" s="3" t="s">
        <v>16</v>
      </c>
      <c r="D142" s="6">
        <f>VLOOKUP(B142,' X-SKU Master'!$A:$B,2,false)</f>
        <v>240</v>
      </c>
      <c r="E142" s="6">
        <f t="shared" si="1"/>
        <v>240</v>
      </c>
      <c r="F142" s="6">
        <f t="shared" si="2"/>
        <v>0.5</v>
      </c>
      <c r="G142" s="7" t="str">
        <f>VLOOKUP(A142,'Courier Invoice'!$B:$F,5,false)</f>
        <v>d</v>
      </c>
      <c r="H142" s="7" t="str">
        <f>VLOOKUP(A142,'Courier Invoice'!$B:$G,6,false)</f>
        <v>Forward charges</v>
      </c>
      <c r="I142" s="8">
        <f>VLOOKUP(G142,'Courier Rates'!$H:$I,2,false)</f>
        <v>45.4</v>
      </c>
      <c r="J142" s="8">
        <f>if(H142="Forward and RTO charges", VLOOKUP(G142,'Courier Rates'!$H:$J,3,false),0)</f>
        <v>0</v>
      </c>
    </row>
    <row r="143" ht="15.75" customHeight="1">
      <c r="A143" s="4" t="s">
        <v>63</v>
      </c>
      <c r="B143" s="3">
        <v>8.904223818454E12</v>
      </c>
      <c r="C143" s="3" t="s">
        <v>16</v>
      </c>
      <c r="D143" s="6">
        <f>VLOOKUP(B143,' X-SKU Master'!$A:$B,2,false)</f>
        <v>232</v>
      </c>
      <c r="E143" s="6">
        <f t="shared" si="1"/>
        <v>232</v>
      </c>
      <c r="F143" s="6">
        <f t="shared" si="2"/>
        <v>0.5</v>
      </c>
      <c r="G143" s="7" t="str">
        <f>VLOOKUP(A143,'Courier Invoice'!$B:$F,5,false)</f>
        <v>d</v>
      </c>
      <c r="H143" s="7" t="str">
        <f>VLOOKUP(A143,'Courier Invoice'!$B:$G,6,false)</f>
        <v>Forward charges</v>
      </c>
      <c r="I143" s="8">
        <f>VLOOKUP(G143,'Courier Rates'!$H:$I,2,false)</f>
        <v>45.4</v>
      </c>
      <c r="J143" s="8">
        <f>if(H143="Forward and RTO charges", VLOOKUP(G143,'Courier Rates'!$H:$J,3,false),0)</f>
        <v>0</v>
      </c>
    </row>
    <row r="144" ht="15.75" customHeight="1">
      <c r="A144" s="4" t="s">
        <v>63</v>
      </c>
      <c r="B144" s="3">
        <v>8.904223818669E12</v>
      </c>
      <c r="C144" s="3" t="s">
        <v>16</v>
      </c>
      <c r="D144" s="6">
        <f>VLOOKUP(B144,' X-SKU Master'!$A:$B,2,false)</f>
        <v>240</v>
      </c>
      <c r="E144" s="6">
        <f t="shared" si="1"/>
        <v>240</v>
      </c>
      <c r="F144" s="6">
        <f t="shared" si="2"/>
        <v>0.5</v>
      </c>
      <c r="G144" s="7" t="str">
        <f>VLOOKUP(A144,'Courier Invoice'!$B:$F,5,false)</f>
        <v>d</v>
      </c>
      <c r="H144" s="7" t="str">
        <f>VLOOKUP(A144,'Courier Invoice'!$B:$G,6,false)</f>
        <v>Forward charges</v>
      </c>
      <c r="I144" s="8">
        <f>VLOOKUP(G144,'Courier Rates'!$H:$I,2,false)</f>
        <v>45.4</v>
      </c>
      <c r="J144" s="8">
        <f>if(H144="Forward and RTO charges", VLOOKUP(G144,'Courier Rates'!$H:$J,3,false),0)</f>
        <v>0</v>
      </c>
    </row>
    <row r="145" ht="15.75" customHeight="1">
      <c r="A145" s="4" t="s">
        <v>63</v>
      </c>
      <c r="B145" s="3">
        <v>8.904223818638E12</v>
      </c>
      <c r="C145" s="3" t="s">
        <v>17</v>
      </c>
      <c r="D145" s="6">
        <f>VLOOKUP(B145,' X-SKU Master'!$A:$B,2,false)</f>
        <v>137</v>
      </c>
      <c r="E145" s="6">
        <f t="shared" si="1"/>
        <v>274</v>
      </c>
      <c r="F145" s="6">
        <f t="shared" si="2"/>
        <v>0.5</v>
      </c>
      <c r="G145" s="7" t="str">
        <f>VLOOKUP(A145,'Courier Invoice'!$B:$F,5,false)</f>
        <v>d</v>
      </c>
      <c r="H145" s="7" t="str">
        <f>VLOOKUP(A145,'Courier Invoice'!$B:$G,6,false)</f>
        <v>Forward charges</v>
      </c>
      <c r="I145" s="8">
        <f>VLOOKUP(G145,'Courier Rates'!$H:$I,2,false)</f>
        <v>45.4</v>
      </c>
      <c r="J145" s="8">
        <f>if(H145="Forward and RTO charges", VLOOKUP(G145,'Courier Rates'!$H:$J,3,false),0)</f>
        <v>0</v>
      </c>
    </row>
    <row r="146" ht="15.75" customHeight="1">
      <c r="A146" s="4" t="s">
        <v>64</v>
      </c>
      <c r="B146" s="3">
        <v>8.904223818706E12</v>
      </c>
      <c r="C146" s="3" t="s">
        <v>16</v>
      </c>
      <c r="D146" s="6">
        <f>VLOOKUP(B146,' X-SKU Master'!$A:$B,2,false)</f>
        <v>127</v>
      </c>
      <c r="E146" s="6">
        <f t="shared" si="1"/>
        <v>127</v>
      </c>
      <c r="F146" s="6">
        <f t="shared" si="2"/>
        <v>0.5</v>
      </c>
      <c r="G146" s="7" t="str">
        <f>VLOOKUP(A146,'Courier Invoice'!$B:$F,5,false)</f>
        <v>d</v>
      </c>
      <c r="H146" s="7" t="str">
        <f>VLOOKUP(A146,'Courier Invoice'!$B:$G,6,false)</f>
        <v>Forward charges</v>
      </c>
      <c r="I146" s="8">
        <f>VLOOKUP(G146,'Courier Rates'!$H:$I,2,false)</f>
        <v>45.4</v>
      </c>
      <c r="J146" s="8">
        <f>if(H146="Forward and RTO charges", VLOOKUP(G146,'Courier Rates'!$H:$J,3,false),0)</f>
        <v>0</v>
      </c>
    </row>
    <row r="147" ht="15.75" customHeight="1">
      <c r="A147" s="4" t="s">
        <v>64</v>
      </c>
      <c r="B147" s="3">
        <v>8.904223818942E12</v>
      </c>
      <c r="C147" s="3" t="s">
        <v>16</v>
      </c>
      <c r="D147" s="6">
        <f>VLOOKUP(B147,' X-SKU Master'!$A:$B,2,false)</f>
        <v>133</v>
      </c>
      <c r="E147" s="6">
        <f t="shared" si="1"/>
        <v>133</v>
      </c>
      <c r="F147" s="6">
        <f t="shared" si="2"/>
        <v>0.5</v>
      </c>
      <c r="G147" s="7" t="str">
        <f>VLOOKUP(A147,'Courier Invoice'!$B:$F,5,false)</f>
        <v>d</v>
      </c>
      <c r="H147" s="7" t="str">
        <f>VLOOKUP(A147,'Courier Invoice'!$B:$G,6,false)</f>
        <v>Forward charges</v>
      </c>
      <c r="I147" s="8">
        <f>VLOOKUP(G147,'Courier Rates'!$H:$I,2,false)</f>
        <v>45.4</v>
      </c>
      <c r="J147" s="8">
        <f>if(H147="Forward and RTO charges", VLOOKUP(G147,'Courier Rates'!$H:$J,3,false),0)</f>
        <v>0</v>
      </c>
    </row>
    <row r="148" ht="15.75" customHeight="1">
      <c r="A148" s="4" t="s">
        <v>64</v>
      </c>
      <c r="B148" s="3">
        <v>8.90422381885E12</v>
      </c>
      <c r="C148" s="3" t="s">
        <v>16</v>
      </c>
      <c r="D148" s="6">
        <f>VLOOKUP(B148,' X-SKU Master'!$A:$B,2,false)</f>
        <v>240</v>
      </c>
      <c r="E148" s="6">
        <f t="shared" si="1"/>
        <v>240</v>
      </c>
      <c r="F148" s="6">
        <f t="shared" si="2"/>
        <v>0.5</v>
      </c>
      <c r="G148" s="7" t="str">
        <f>VLOOKUP(A148,'Courier Invoice'!$B:$F,5,false)</f>
        <v>d</v>
      </c>
      <c r="H148" s="7" t="str">
        <f>VLOOKUP(A148,'Courier Invoice'!$B:$G,6,false)</f>
        <v>Forward charges</v>
      </c>
      <c r="I148" s="8">
        <f>VLOOKUP(G148,'Courier Rates'!$H:$I,2,false)</f>
        <v>45.4</v>
      </c>
      <c r="J148" s="8">
        <f>if(H148="Forward and RTO charges", VLOOKUP(G148,'Courier Rates'!$H:$J,3,false),0)</f>
        <v>0</v>
      </c>
    </row>
    <row r="149" ht="15.75" customHeight="1">
      <c r="A149" s="4" t="s">
        <v>65</v>
      </c>
      <c r="B149" s="3">
        <v>8.904223818706E12</v>
      </c>
      <c r="C149" s="3" t="s">
        <v>16</v>
      </c>
      <c r="D149" s="6">
        <f>VLOOKUP(B149,' X-SKU Master'!$A:$B,2,false)</f>
        <v>127</v>
      </c>
      <c r="E149" s="6">
        <f t="shared" si="1"/>
        <v>127</v>
      </c>
      <c r="F149" s="6">
        <f t="shared" si="2"/>
        <v>0.5</v>
      </c>
      <c r="G149" s="7" t="str">
        <f>VLOOKUP(A149,'Courier Invoice'!$B:$F,5,false)</f>
        <v>d</v>
      </c>
      <c r="H149" s="7" t="str">
        <f>VLOOKUP(A149,'Courier Invoice'!$B:$G,6,false)</f>
        <v>Forward charges</v>
      </c>
      <c r="I149" s="8">
        <f>VLOOKUP(G149,'Courier Rates'!$H:$I,2,false)</f>
        <v>45.4</v>
      </c>
      <c r="J149" s="8">
        <f>if(H149="Forward and RTO charges", VLOOKUP(G149,'Courier Rates'!$H:$J,3,false),0)</f>
        <v>0</v>
      </c>
    </row>
    <row r="150" ht="15.75" customHeight="1">
      <c r="A150" s="4" t="s">
        <v>65</v>
      </c>
      <c r="B150" s="3">
        <v>8.904223818942E12</v>
      </c>
      <c r="C150" s="3" t="s">
        <v>16</v>
      </c>
      <c r="D150" s="6">
        <f>VLOOKUP(B150,' X-SKU Master'!$A:$B,2,false)</f>
        <v>133</v>
      </c>
      <c r="E150" s="6">
        <f t="shared" si="1"/>
        <v>133</v>
      </c>
      <c r="F150" s="6">
        <f t="shared" si="2"/>
        <v>0.5</v>
      </c>
      <c r="G150" s="7" t="str">
        <f>VLOOKUP(A150,'Courier Invoice'!$B:$F,5,false)</f>
        <v>d</v>
      </c>
      <c r="H150" s="7" t="str">
        <f>VLOOKUP(A150,'Courier Invoice'!$B:$G,6,false)</f>
        <v>Forward charges</v>
      </c>
      <c r="I150" s="8">
        <f>VLOOKUP(G150,'Courier Rates'!$H:$I,2,false)</f>
        <v>45.4</v>
      </c>
      <c r="J150" s="8">
        <f>if(H150="Forward and RTO charges", VLOOKUP(G150,'Courier Rates'!$H:$J,3,false),0)</f>
        <v>0</v>
      </c>
    </row>
    <row r="151" ht="15.75" customHeight="1">
      <c r="A151" s="4" t="s">
        <v>65</v>
      </c>
      <c r="B151" s="3">
        <v>8.90422381885E12</v>
      </c>
      <c r="C151" s="3" t="s">
        <v>16</v>
      </c>
      <c r="D151" s="6">
        <f>VLOOKUP(B151,' X-SKU Master'!$A:$B,2,false)</f>
        <v>240</v>
      </c>
      <c r="E151" s="6">
        <f t="shared" si="1"/>
        <v>240</v>
      </c>
      <c r="F151" s="6">
        <f t="shared" si="2"/>
        <v>0.5</v>
      </c>
      <c r="G151" s="7" t="str">
        <f>VLOOKUP(A151,'Courier Invoice'!$B:$F,5,false)</f>
        <v>d</v>
      </c>
      <c r="H151" s="7" t="str">
        <f>VLOOKUP(A151,'Courier Invoice'!$B:$G,6,false)</f>
        <v>Forward charges</v>
      </c>
      <c r="I151" s="8">
        <f>VLOOKUP(G151,'Courier Rates'!$H:$I,2,false)</f>
        <v>45.4</v>
      </c>
      <c r="J151" s="8">
        <f>if(H151="Forward and RTO charges", VLOOKUP(G151,'Courier Rates'!$H:$J,3,false),0)</f>
        <v>0</v>
      </c>
    </row>
    <row r="152" ht="15.75" customHeight="1">
      <c r="A152" s="4" t="s">
        <v>66</v>
      </c>
      <c r="B152" s="3">
        <v>8.90422381885E12</v>
      </c>
      <c r="C152" s="3" t="s">
        <v>16</v>
      </c>
      <c r="D152" s="6">
        <f>VLOOKUP(B152,' X-SKU Master'!$A:$B,2,false)</f>
        <v>240</v>
      </c>
      <c r="E152" s="6">
        <f t="shared" si="1"/>
        <v>240</v>
      </c>
      <c r="F152" s="6">
        <f t="shared" si="2"/>
        <v>0.5</v>
      </c>
      <c r="G152" s="7" t="str">
        <f>VLOOKUP(A152,'Courier Invoice'!$B:$F,5,false)</f>
        <v>d</v>
      </c>
      <c r="H152" s="7" t="str">
        <f>VLOOKUP(A152,'Courier Invoice'!$B:$G,6,false)</f>
        <v>Forward charges</v>
      </c>
      <c r="I152" s="8">
        <f>VLOOKUP(G152,'Courier Rates'!$H:$I,2,false)</f>
        <v>45.4</v>
      </c>
      <c r="J152" s="8">
        <f>if(H152="Forward and RTO charges", VLOOKUP(G152,'Courier Rates'!$H:$J,3,false),0)</f>
        <v>0</v>
      </c>
    </row>
    <row r="153" ht="15.75" customHeight="1">
      <c r="A153" s="4" t="s">
        <v>66</v>
      </c>
      <c r="B153" s="3">
        <v>8.904223818683E12</v>
      </c>
      <c r="C153" s="3" t="s">
        <v>16</v>
      </c>
      <c r="D153" s="6">
        <f>VLOOKUP(B153,' X-SKU Master'!$A:$B,2,false)</f>
        <v>121</v>
      </c>
      <c r="E153" s="6">
        <f t="shared" si="1"/>
        <v>121</v>
      </c>
      <c r="F153" s="6">
        <f t="shared" si="2"/>
        <v>0.5</v>
      </c>
      <c r="G153" s="7" t="str">
        <f>VLOOKUP(A153,'Courier Invoice'!$B:$F,5,false)</f>
        <v>d</v>
      </c>
      <c r="H153" s="7" t="str">
        <f>VLOOKUP(A153,'Courier Invoice'!$B:$G,6,false)</f>
        <v>Forward charges</v>
      </c>
      <c r="I153" s="8">
        <f>VLOOKUP(G153,'Courier Rates'!$H:$I,2,false)</f>
        <v>45.4</v>
      </c>
      <c r="J153" s="8">
        <f>if(H153="Forward and RTO charges", VLOOKUP(G153,'Courier Rates'!$H:$J,3,false),0)</f>
        <v>0</v>
      </c>
    </row>
    <row r="154" ht="15.75" customHeight="1">
      <c r="A154" s="4" t="s">
        <v>66</v>
      </c>
      <c r="B154" s="3">
        <v>8.904223819468E12</v>
      </c>
      <c r="C154" s="3" t="s">
        <v>16</v>
      </c>
      <c r="D154" s="6">
        <f>VLOOKUP(B154,' X-SKU Master'!$A:$B,2,false)</f>
        <v>240</v>
      </c>
      <c r="E154" s="6">
        <f t="shared" si="1"/>
        <v>240</v>
      </c>
      <c r="F154" s="6">
        <f t="shared" si="2"/>
        <v>0.5</v>
      </c>
      <c r="G154" s="7" t="str">
        <f>VLOOKUP(A154,'Courier Invoice'!$B:$F,5,false)</f>
        <v>d</v>
      </c>
      <c r="H154" s="7" t="str">
        <f>VLOOKUP(A154,'Courier Invoice'!$B:$G,6,false)</f>
        <v>Forward charges</v>
      </c>
      <c r="I154" s="8">
        <f>VLOOKUP(G154,'Courier Rates'!$H:$I,2,false)</f>
        <v>45.4</v>
      </c>
      <c r="J154" s="8">
        <f>if(H154="Forward and RTO charges", VLOOKUP(G154,'Courier Rates'!$H:$J,3,false),0)</f>
        <v>0</v>
      </c>
    </row>
    <row r="155" ht="15.75" customHeight="1">
      <c r="A155" s="4" t="s">
        <v>67</v>
      </c>
      <c r="B155" s="3">
        <v>8.90422381885E12</v>
      </c>
      <c r="C155" s="3" t="s">
        <v>16</v>
      </c>
      <c r="D155" s="6">
        <f>VLOOKUP(B155,' X-SKU Master'!$A:$B,2,false)</f>
        <v>240</v>
      </c>
      <c r="E155" s="6">
        <f t="shared" si="1"/>
        <v>240</v>
      </c>
      <c r="F155" s="6">
        <f t="shared" si="2"/>
        <v>0.5</v>
      </c>
      <c r="G155" s="7" t="str">
        <f>VLOOKUP(A155,'Courier Invoice'!$B:$F,5,false)</f>
        <v>d</v>
      </c>
      <c r="H155" s="7" t="str">
        <f>VLOOKUP(A155,'Courier Invoice'!$B:$G,6,false)</f>
        <v>Forward charges</v>
      </c>
      <c r="I155" s="8">
        <f>VLOOKUP(G155,'Courier Rates'!$H:$I,2,false)</f>
        <v>45.4</v>
      </c>
      <c r="J155" s="8">
        <f>if(H155="Forward and RTO charges", VLOOKUP(G155,'Courier Rates'!$H:$J,3,false),0)</f>
        <v>0</v>
      </c>
    </row>
    <row r="156" ht="15.75" customHeight="1">
      <c r="A156" s="4" t="s">
        <v>67</v>
      </c>
      <c r="B156" s="3">
        <v>8.904223818683E12</v>
      </c>
      <c r="C156" s="3" t="s">
        <v>16</v>
      </c>
      <c r="D156" s="6">
        <f>VLOOKUP(B156,' X-SKU Master'!$A:$B,2,false)</f>
        <v>121</v>
      </c>
      <c r="E156" s="6">
        <f t="shared" si="1"/>
        <v>121</v>
      </c>
      <c r="F156" s="6">
        <f t="shared" si="2"/>
        <v>0.5</v>
      </c>
      <c r="G156" s="7" t="str">
        <f>VLOOKUP(A156,'Courier Invoice'!$B:$F,5,false)</f>
        <v>d</v>
      </c>
      <c r="H156" s="7" t="str">
        <f>VLOOKUP(A156,'Courier Invoice'!$B:$G,6,false)</f>
        <v>Forward charges</v>
      </c>
      <c r="I156" s="8">
        <f>VLOOKUP(G156,'Courier Rates'!$H:$I,2,false)</f>
        <v>45.4</v>
      </c>
      <c r="J156" s="8">
        <f>if(H156="Forward and RTO charges", VLOOKUP(G156,'Courier Rates'!$H:$J,3,false),0)</f>
        <v>0</v>
      </c>
    </row>
    <row r="157" ht="15.75" customHeight="1">
      <c r="A157" s="4" t="s">
        <v>68</v>
      </c>
      <c r="B157" s="3">
        <v>8.904223819499E12</v>
      </c>
      <c r="C157" s="3" t="s">
        <v>16</v>
      </c>
      <c r="D157" s="6">
        <f>VLOOKUP(B157,' X-SKU Master'!$A:$B,2,false)</f>
        <v>210</v>
      </c>
      <c r="E157" s="6">
        <f t="shared" si="1"/>
        <v>210</v>
      </c>
      <c r="F157" s="6">
        <f t="shared" si="2"/>
        <v>0.5</v>
      </c>
      <c r="G157" s="7" t="str">
        <f>VLOOKUP(A157,'Courier Invoice'!$B:$F,5,false)</f>
        <v>d</v>
      </c>
      <c r="H157" s="7" t="str">
        <f>VLOOKUP(A157,'Courier Invoice'!$B:$G,6,false)</f>
        <v>Forward and RTO charges</v>
      </c>
      <c r="I157" s="8">
        <f>VLOOKUP(G157,'Courier Rates'!$H:$I,2,false)</f>
        <v>45.4</v>
      </c>
      <c r="J157" s="8">
        <f>if(H157="Forward and RTO charges", VLOOKUP(G157,'Courier Rates'!$H:$J,3,false),0)</f>
        <v>41.3</v>
      </c>
    </row>
    <row r="158" ht="15.75" customHeight="1">
      <c r="A158" s="4" t="s">
        <v>68</v>
      </c>
      <c r="B158" s="3">
        <v>8.904223819505E12</v>
      </c>
      <c r="C158" s="3" t="s">
        <v>16</v>
      </c>
      <c r="D158" s="6">
        <f>VLOOKUP(B158,' X-SKU Master'!$A:$B,2,false)</f>
        <v>210</v>
      </c>
      <c r="E158" s="6">
        <f t="shared" si="1"/>
        <v>210</v>
      </c>
      <c r="F158" s="6">
        <f t="shared" si="2"/>
        <v>0.5</v>
      </c>
      <c r="G158" s="7" t="str">
        <f>VLOOKUP(A158,'Courier Invoice'!$B:$F,5,false)</f>
        <v>d</v>
      </c>
      <c r="H158" s="7" t="str">
        <f>VLOOKUP(A158,'Courier Invoice'!$B:$G,6,false)</f>
        <v>Forward and RTO charges</v>
      </c>
      <c r="I158" s="8">
        <f>VLOOKUP(G158,'Courier Rates'!$H:$I,2,false)</f>
        <v>45.4</v>
      </c>
      <c r="J158" s="8">
        <f>if(H158="Forward and RTO charges", VLOOKUP(G158,'Courier Rates'!$H:$J,3,false),0)</f>
        <v>41.3</v>
      </c>
    </row>
    <row r="159" ht="15.75" customHeight="1">
      <c r="A159" s="4" t="s">
        <v>68</v>
      </c>
      <c r="B159" s="3">
        <v>8.904223819512E12</v>
      </c>
      <c r="C159" s="3" t="s">
        <v>16</v>
      </c>
      <c r="D159" s="6">
        <f>VLOOKUP(B159,' X-SKU Master'!$A:$B,2,false)</f>
        <v>210</v>
      </c>
      <c r="E159" s="6">
        <f t="shared" si="1"/>
        <v>210</v>
      </c>
      <c r="F159" s="6">
        <f t="shared" si="2"/>
        <v>0.5</v>
      </c>
      <c r="G159" s="7" t="str">
        <f>VLOOKUP(A159,'Courier Invoice'!$B:$F,5,false)</f>
        <v>d</v>
      </c>
      <c r="H159" s="7" t="str">
        <f>VLOOKUP(A159,'Courier Invoice'!$B:$G,6,false)</f>
        <v>Forward and RTO charges</v>
      </c>
      <c r="I159" s="8">
        <f>VLOOKUP(G159,'Courier Rates'!$H:$I,2,false)</f>
        <v>45.4</v>
      </c>
      <c r="J159" s="8">
        <f>if(H159="Forward and RTO charges", VLOOKUP(G159,'Courier Rates'!$H:$J,3,false),0)</f>
        <v>41.3</v>
      </c>
    </row>
    <row r="160" ht="15.75" customHeight="1">
      <c r="A160" s="4" t="s">
        <v>69</v>
      </c>
      <c r="B160" s="3">
        <v>8.904223819277E12</v>
      </c>
      <c r="C160" s="3" t="s">
        <v>16</v>
      </c>
      <c r="D160" s="6">
        <f>VLOOKUP(B160,' X-SKU Master'!$A:$B,2,false)</f>
        <v>350</v>
      </c>
      <c r="E160" s="6">
        <f t="shared" si="1"/>
        <v>350</v>
      </c>
      <c r="F160" s="6">
        <f t="shared" si="2"/>
        <v>0.5</v>
      </c>
      <c r="G160" s="7" t="str">
        <f>VLOOKUP(A160,'Courier Invoice'!$B:$F,5,false)</f>
        <v>d</v>
      </c>
      <c r="H160" s="7" t="str">
        <f>VLOOKUP(A160,'Courier Invoice'!$B:$G,6,false)</f>
        <v>Forward charges</v>
      </c>
      <c r="I160" s="8">
        <f>VLOOKUP(G160,'Courier Rates'!$H:$I,2,false)</f>
        <v>45.4</v>
      </c>
      <c r="J160" s="8">
        <f>if(H160="Forward and RTO charges", VLOOKUP(G160,'Courier Rates'!$H:$J,3,false),0)</f>
        <v>0</v>
      </c>
    </row>
    <row r="161" ht="15.75" customHeight="1">
      <c r="A161" s="4" t="s">
        <v>69</v>
      </c>
      <c r="B161" s="3">
        <v>8.904223818478E12</v>
      </c>
      <c r="C161" s="3" t="s">
        <v>16</v>
      </c>
      <c r="D161" s="6">
        <f>VLOOKUP(B161,' X-SKU Master'!$A:$B,2,false)</f>
        <v>350</v>
      </c>
      <c r="E161" s="6">
        <f t="shared" si="1"/>
        <v>350</v>
      </c>
      <c r="F161" s="6">
        <f t="shared" si="2"/>
        <v>0.5</v>
      </c>
      <c r="G161" s="7" t="str">
        <f>VLOOKUP(A161,'Courier Invoice'!$B:$F,5,false)</f>
        <v>d</v>
      </c>
      <c r="H161" s="7" t="str">
        <f>VLOOKUP(A161,'Courier Invoice'!$B:$G,6,false)</f>
        <v>Forward charges</v>
      </c>
      <c r="I161" s="8">
        <f>VLOOKUP(G161,'Courier Rates'!$H:$I,2,false)</f>
        <v>45.4</v>
      </c>
      <c r="J161" s="8">
        <f>if(H161="Forward and RTO charges", VLOOKUP(G161,'Courier Rates'!$H:$J,3,false),0)</f>
        <v>0</v>
      </c>
    </row>
    <row r="162" ht="15.75" customHeight="1">
      <c r="A162" s="4" t="s">
        <v>69</v>
      </c>
      <c r="B162" s="3">
        <v>8.904223819284E12</v>
      </c>
      <c r="C162" s="3" t="s">
        <v>16</v>
      </c>
      <c r="D162" s="6">
        <f>VLOOKUP(B162,' X-SKU Master'!$A:$B,2,false)</f>
        <v>350</v>
      </c>
      <c r="E162" s="6">
        <f t="shared" si="1"/>
        <v>350</v>
      </c>
      <c r="F162" s="6">
        <f t="shared" si="2"/>
        <v>0.5</v>
      </c>
      <c r="G162" s="7" t="str">
        <f>VLOOKUP(A162,'Courier Invoice'!$B:$F,5,false)</f>
        <v>d</v>
      </c>
      <c r="H162" s="7" t="str">
        <f>VLOOKUP(A162,'Courier Invoice'!$B:$G,6,false)</f>
        <v>Forward charges</v>
      </c>
      <c r="I162" s="8">
        <f>VLOOKUP(G162,'Courier Rates'!$H:$I,2,false)</f>
        <v>45.4</v>
      </c>
      <c r="J162" s="8">
        <f>if(H162="Forward and RTO charges", VLOOKUP(G162,'Courier Rates'!$H:$J,3,false),0)</f>
        <v>0</v>
      </c>
    </row>
    <row r="163" ht="15.75" customHeight="1">
      <c r="A163" s="4" t="s">
        <v>69</v>
      </c>
      <c r="B163" s="3">
        <v>8.90422381913E12</v>
      </c>
      <c r="C163" s="3" t="s">
        <v>16</v>
      </c>
      <c r="D163" s="6">
        <f>VLOOKUP(B163,' X-SKU Master'!$A:$B,2,false)</f>
        <v>350</v>
      </c>
      <c r="E163" s="6">
        <f t="shared" si="1"/>
        <v>350</v>
      </c>
      <c r="F163" s="6">
        <f t="shared" si="2"/>
        <v>0.5</v>
      </c>
      <c r="G163" s="7" t="str">
        <f>VLOOKUP(A163,'Courier Invoice'!$B:$F,5,false)</f>
        <v>d</v>
      </c>
      <c r="H163" s="7" t="str">
        <f>VLOOKUP(A163,'Courier Invoice'!$B:$G,6,false)</f>
        <v>Forward charges</v>
      </c>
      <c r="I163" s="8">
        <f>VLOOKUP(G163,'Courier Rates'!$H:$I,2,false)</f>
        <v>45.4</v>
      </c>
      <c r="J163" s="8">
        <f>if(H163="Forward and RTO charges", VLOOKUP(G163,'Courier Rates'!$H:$J,3,false),0)</f>
        <v>0</v>
      </c>
    </row>
    <row r="164" ht="15.75" customHeight="1">
      <c r="A164" s="4" t="s">
        <v>69</v>
      </c>
      <c r="B164" s="3">
        <v>8.904223819031E12</v>
      </c>
      <c r="C164" s="3" t="s">
        <v>17</v>
      </c>
      <c r="D164" s="6">
        <f>VLOOKUP(B164,' X-SKU Master'!$A:$B,2,false)</f>
        <v>112</v>
      </c>
      <c r="E164" s="6">
        <f t="shared" si="1"/>
        <v>224</v>
      </c>
      <c r="F164" s="6">
        <f t="shared" si="2"/>
        <v>0.5</v>
      </c>
      <c r="G164" s="7" t="str">
        <f>VLOOKUP(A164,'Courier Invoice'!$B:$F,5,false)</f>
        <v>d</v>
      </c>
      <c r="H164" s="7" t="str">
        <f>VLOOKUP(A164,'Courier Invoice'!$B:$G,6,false)</f>
        <v>Forward charges</v>
      </c>
      <c r="I164" s="8">
        <f>VLOOKUP(G164,'Courier Rates'!$H:$I,2,false)</f>
        <v>45.4</v>
      </c>
      <c r="J164" s="8">
        <f>if(H164="Forward and RTO charges", VLOOKUP(G164,'Courier Rates'!$H:$J,3,false),0)</f>
        <v>0</v>
      </c>
    </row>
    <row r="165" ht="15.75" customHeight="1">
      <c r="A165" s="4" t="s">
        <v>69</v>
      </c>
      <c r="B165" s="3">
        <v>8.904223819024E12</v>
      </c>
      <c r="C165" s="3" t="s">
        <v>17</v>
      </c>
      <c r="D165" s="6">
        <f>VLOOKUP(B165,' X-SKU Master'!$A:$B,2,false)</f>
        <v>112</v>
      </c>
      <c r="E165" s="6">
        <f t="shared" si="1"/>
        <v>224</v>
      </c>
      <c r="F165" s="6">
        <f t="shared" si="2"/>
        <v>0.5</v>
      </c>
      <c r="G165" s="7" t="str">
        <f>VLOOKUP(A165,'Courier Invoice'!$B:$F,5,false)</f>
        <v>d</v>
      </c>
      <c r="H165" s="7" t="str">
        <f>VLOOKUP(A165,'Courier Invoice'!$B:$G,6,false)</f>
        <v>Forward charges</v>
      </c>
      <c r="I165" s="8">
        <f>VLOOKUP(G165,'Courier Rates'!$H:$I,2,false)</f>
        <v>45.4</v>
      </c>
      <c r="J165" s="8">
        <f>if(H165="Forward and RTO charges", VLOOKUP(G165,'Courier Rates'!$H:$J,3,false),0)</f>
        <v>0</v>
      </c>
    </row>
    <row r="166" ht="15.75" customHeight="1">
      <c r="A166" s="4" t="s">
        <v>69</v>
      </c>
      <c r="B166" s="3">
        <v>8.904223816214E12</v>
      </c>
      <c r="C166" s="3" t="s">
        <v>16</v>
      </c>
      <c r="D166" s="6">
        <f>VLOOKUP(B166,' X-SKU Master'!$A:$B,2,false)</f>
        <v>120</v>
      </c>
      <c r="E166" s="6">
        <f t="shared" si="1"/>
        <v>120</v>
      </c>
      <c r="F166" s="6">
        <f t="shared" si="2"/>
        <v>0.5</v>
      </c>
      <c r="G166" s="7" t="str">
        <f>VLOOKUP(A166,'Courier Invoice'!$B:$F,5,false)</f>
        <v>d</v>
      </c>
      <c r="H166" s="7" t="str">
        <f>VLOOKUP(A166,'Courier Invoice'!$B:$G,6,false)</f>
        <v>Forward charges</v>
      </c>
      <c r="I166" s="8">
        <f>VLOOKUP(G166,'Courier Rates'!$H:$I,2,false)</f>
        <v>45.4</v>
      </c>
      <c r="J166" s="8">
        <f>if(H166="Forward and RTO charges", VLOOKUP(G166,'Courier Rates'!$H:$J,3,false),0)</f>
        <v>0</v>
      </c>
    </row>
    <row r="167" ht="15.75" customHeight="1">
      <c r="A167" s="4" t="s">
        <v>69</v>
      </c>
      <c r="B167" s="3">
        <v>8.904223818874E12</v>
      </c>
      <c r="C167" s="3" t="s">
        <v>16</v>
      </c>
      <c r="D167" s="6">
        <f>VLOOKUP(B167,' X-SKU Master'!$A:$B,2,false)</f>
        <v>100</v>
      </c>
      <c r="E167" s="6">
        <f t="shared" si="1"/>
        <v>100</v>
      </c>
      <c r="F167" s="6">
        <f t="shared" si="2"/>
        <v>0.5</v>
      </c>
      <c r="G167" s="7" t="str">
        <f>VLOOKUP(A167,'Courier Invoice'!$B:$F,5,false)</f>
        <v>d</v>
      </c>
      <c r="H167" s="7" t="str">
        <f>VLOOKUP(A167,'Courier Invoice'!$B:$G,6,false)</f>
        <v>Forward charges</v>
      </c>
      <c r="I167" s="8">
        <f>VLOOKUP(G167,'Courier Rates'!$H:$I,2,false)</f>
        <v>45.4</v>
      </c>
      <c r="J167" s="8">
        <f>if(H167="Forward and RTO charges", VLOOKUP(G167,'Courier Rates'!$H:$J,3,false),0)</f>
        <v>0</v>
      </c>
    </row>
    <row r="168" ht="15.75" customHeight="1">
      <c r="A168" s="4" t="s">
        <v>69</v>
      </c>
      <c r="B168" s="3">
        <v>8.904223818881E12</v>
      </c>
      <c r="C168" s="3" t="s">
        <v>16</v>
      </c>
      <c r="D168" s="6">
        <f>VLOOKUP(B168,' X-SKU Master'!$A:$B,2,false)</f>
        <v>140</v>
      </c>
      <c r="E168" s="6">
        <f t="shared" si="1"/>
        <v>140</v>
      </c>
      <c r="F168" s="6">
        <f t="shared" si="2"/>
        <v>0.5</v>
      </c>
      <c r="G168" s="7" t="str">
        <f>VLOOKUP(A168,'Courier Invoice'!$B:$F,5,false)</f>
        <v>d</v>
      </c>
      <c r="H168" s="7" t="str">
        <f>VLOOKUP(A168,'Courier Invoice'!$B:$G,6,false)</f>
        <v>Forward charges</v>
      </c>
      <c r="I168" s="8">
        <f>VLOOKUP(G168,'Courier Rates'!$H:$I,2,false)</f>
        <v>45.4</v>
      </c>
      <c r="J168" s="8">
        <f>if(H168="Forward and RTO charges", VLOOKUP(G168,'Courier Rates'!$H:$J,3,false),0)</f>
        <v>0</v>
      </c>
    </row>
    <row r="169" ht="15.75" customHeight="1">
      <c r="A169" s="4" t="s">
        <v>69</v>
      </c>
      <c r="B169" s="3">
        <v>8.904223818898E12</v>
      </c>
      <c r="C169" s="3" t="s">
        <v>16</v>
      </c>
      <c r="D169" s="6">
        <f>VLOOKUP(B169,' X-SKU Master'!$A:$B,2,false)</f>
        <v>140</v>
      </c>
      <c r="E169" s="6">
        <f t="shared" si="1"/>
        <v>140</v>
      </c>
      <c r="F169" s="6">
        <f t="shared" si="2"/>
        <v>0.5</v>
      </c>
      <c r="G169" s="7" t="str">
        <f>VLOOKUP(A169,'Courier Invoice'!$B:$F,5,false)</f>
        <v>d</v>
      </c>
      <c r="H169" s="7" t="str">
        <f>VLOOKUP(A169,'Courier Invoice'!$B:$G,6,false)</f>
        <v>Forward charges</v>
      </c>
      <c r="I169" s="8">
        <f>VLOOKUP(G169,'Courier Rates'!$H:$I,2,false)</f>
        <v>45.4</v>
      </c>
      <c r="J169" s="8">
        <f>if(H169="Forward and RTO charges", VLOOKUP(G169,'Courier Rates'!$H:$J,3,false),0)</f>
        <v>0</v>
      </c>
    </row>
    <row r="170" ht="15.75" customHeight="1">
      <c r="A170" s="4" t="s">
        <v>69</v>
      </c>
      <c r="B170" s="3">
        <v>8.904223818706E12</v>
      </c>
      <c r="C170" s="3" t="s">
        <v>16</v>
      </c>
      <c r="D170" s="6">
        <f>VLOOKUP(B170,' X-SKU Master'!$A:$B,2,false)</f>
        <v>127</v>
      </c>
      <c r="E170" s="6">
        <f t="shared" si="1"/>
        <v>127</v>
      </c>
      <c r="F170" s="6">
        <f t="shared" si="2"/>
        <v>0.5</v>
      </c>
      <c r="G170" s="7" t="str">
        <f>VLOOKUP(A170,'Courier Invoice'!$B:$F,5,false)</f>
        <v>d</v>
      </c>
      <c r="H170" s="7" t="str">
        <f>VLOOKUP(A170,'Courier Invoice'!$B:$G,6,false)</f>
        <v>Forward charges</v>
      </c>
      <c r="I170" s="8">
        <f>VLOOKUP(G170,'Courier Rates'!$H:$I,2,false)</f>
        <v>45.4</v>
      </c>
      <c r="J170" s="8">
        <f>if(H170="Forward and RTO charges", VLOOKUP(G170,'Courier Rates'!$H:$J,3,false),0)</f>
        <v>0</v>
      </c>
    </row>
    <row r="171" ht="15.75" customHeight="1">
      <c r="A171" s="4" t="s">
        <v>69</v>
      </c>
      <c r="B171" s="3">
        <v>8.904223818942E12</v>
      </c>
      <c r="C171" s="3" t="s">
        <v>16</v>
      </c>
      <c r="D171" s="6">
        <f>VLOOKUP(B171,' X-SKU Master'!$A:$B,2,false)</f>
        <v>133</v>
      </c>
      <c r="E171" s="6">
        <f t="shared" si="1"/>
        <v>133</v>
      </c>
      <c r="F171" s="6">
        <f t="shared" si="2"/>
        <v>0.5</v>
      </c>
      <c r="G171" s="7" t="str">
        <f>VLOOKUP(A171,'Courier Invoice'!$B:$F,5,false)</f>
        <v>d</v>
      </c>
      <c r="H171" s="7" t="str">
        <f>VLOOKUP(A171,'Courier Invoice'!$B:$G,6,false)</f>
        <v>Forward charges</v>
      </c>
      <c r="I171" s="8">
        <f>VLOOKUP(G171,'Courier Rates'!$H:$I,2,false)</f>
        <v>45.4</v>
      </c>
      <c r="J171" s="8">
        <f>if(H171="Forward and RTO charges", VLOOKUP(G171,'Courier Rates'!$H:$J,3,false),0)</f>
        <v>0</v>
      </c>
    </row>
    <row r="172" ht="15.75" customHeight="1">
      <c r="A172" s="4" t="s">
        <v>69</v>
      </c>
      <c r="B172" s="3">
        <v>8.90422381885E12</v>
      </c>
      <c r="C172" s="3" t="s">
        <v>16</v>
      </c>
      <c r="D172" s="6">
        <f>VLOOKUP(B172,' X-SKU Master'!$A:$B,2,false)</f>
        <v>240</v>
      </c>
      <c r="E172" s="6">
        <f t="shared" si="1"/>
        <v>240</v>
      </c>
      <c r="F172" s="6">
        <f t="shared" si="2"/>
        <v>0.5</v>
      </c>
      <c r="G172" s="7" t="str">
        <f>VLOOKUP(A172,'Courier Invoice'!$B:$F,5,false)</f>
        <v>d</v>
      </c>
      <c r="H172" s="7" t="str">
        <f>VLOOKUP(A172,'Courier Invoice'!$B:$G,6,false)</f>
        <v>Forward charges</v>
      </c>
      <c r="I172" s="8">
        <f>VLOOKUP(G172,'Courier Rates'!$H:$I,2,false)</f>
        <v>45.4</v>
      </c>
      <c r="J172" s="8">
        <f>if(H172="Forward and RTO charges", VLOOKUP(G172,'Courier Rates'!$H:$J,3,false),0)</f>
        <v>0</v>
      </c>
    </row>
    <row r="173" ht="15.75" customHeight="1">
      <c r="A173" s="4" t="s">
        <v>69</v>
      </c>
      <c r="B173" s="3">
        <v>8.904223818454E12</v>
      </c>
      <c r="C173" s="3" t="s">
        <v>16</v>
      </c>
      <c r="D173" s="6">
        <f>VLOOKUP(B173,' X-SKU Master'!$A:$B,2,false)</f>
        <v>232</v>
      </c>
      <c r="E173" s="6">
        <f t="shared" si="1"/>
        <v>232</v>
      </c>
      <c r="F173" s="6">
        <f t="shared" si="2"/>
        <v>0.5</v>
      </c>
      <c r="G173" s="7" t="str">
        <f>VLOOKUP(A173,'Courier Invoice'!$B:$F,5,false)</f>
        <v>d</v>
      </c>
      <c r="H173" s="7" t="str">
        <f>VLOOKUP(A173,'Courier Invoice'!$B:$G,6,false)</f>
        <v>Forward charges</v>
      </c>
      <c r="I173" s="8">
        <f>VLOOKUP(G173,'Courier Rates'!$H:$I,2,false)</f>
        <v>45.4</v>
      </c>
      <c r="J173" s="8">
        <f>if(H173="Forward and RTO charges", VLOOKUP(G173,'Courier Rates'!$H:$J,3,false),0)</f>
        <v>0</v>
      </c>
    </row>
    <row r="174" ht="15.75" customHeight="1">
      <c r="A174" s="4" t="s">
        <v>70</v>
      </c>
      <c r="B174" s="3">
        <v>8.904223819284E12</v>
      </c>
      <c r="C174" s="3" t="s">
        <v>16</v>
      </c>
      <c r="D174" s="6">
        <f>VLOOKUP(B174,' X-SKU Master'!$A:$B,2,false)</f>
        <v>350</v>
      </c>
      <c r="E174" s="6">
        <f t="shared" si="1"/>
        <v>350</v>
      </c>
      <c r="F174" s="6">
        <f t="shared" si="2"/>
        <v>0.5</v>
      </c>
      <c r="G174" s="7" t="str">
        <f>VLOOKUP(A174,'Courier Invoice'!$B:$F,5,false)</f>
        <v>d</v>
      </c>
      <c r="H174" s="7" t="str">
        <f>VLOOKUP(A174,'Courier Invoice'!$B:$G,6,false)</f>
        <v>Forward charges</v>
      </c>
      <c r="I174" s="8">
        <f>VLOOKUP(G174,'Courier Rates'!$H:$I,2,false)</f>
        <v>45.4</v>
      </c>
      <c r="J174" s="8">
        <f>if(H174="Forward and RTO charges", VLOOKUP(G174,'Courier Rates'!$H:$J,3,false),0)</f>
        <v>0</v>
      </c>
    </row>
    <row r="175" ht="15.75" customHeight="1">
      <c r="A175" s="4" t="s">
        <v>70</v>
      </c>
      <c r="B175" s="3">
        <v>8.904223819352E12</v>
      </c>
      <c r="C175" s="3" t="s">
        <v>16</v>
      </c>
      <c r="D175" s="6">
        <f>VLOOKUP(B175,' X-SKU Master'!$A:$B,2,false)</f>
        <v>165</v>
      </c>
      <c r="E175" s="6">
        <f t="shared" si="1"/>
        <v>165</v>
      </c>
      <c r="F175" s="6">
        <f t="shared" si="2"/>
        <v>0.5</v>
      </c>
      <c r="G175" s="7" t="str">
        <f>VLOOKUP(A175,'Courier Invoice'!$B:$F,5,false)</f>
        <v>d</v>
      </c>
      <c r="H175" s="7" t="str">
        <f>VLOOKUP(A175,'Courier Invoice'!$B:$G,6,false)</f>
        <v>Forward charges</v>
      </c>
      <c r="I175" s="8">
        <f>VLOOKUP(G175,'Courier Rates'!$H:$I,2,false)</f>
        <v>45.4</v>
      </c>
      <c r="J175" s="8">
        <f>if(H175="Forward and RTO charges", VLOOKUP(G175,'Courier Rates'!$H:$J,3,false),0)</f>
        <v>0</v>
      </c>
    </row>
    <row r="176" ht="15.75" customHeight="1">
      <c r="A176" s="4" t="s">
        <v>70</v>
      </c>
      <c r="B176" s="3">
        <v>8.904223818935E12</v>
      </c>
      <c r="C176" s="3" t="s">
        <v>16</v>
      </c>
      <c r="D176" s="6">
        <f>VLOOKUP(B176,' X-SKU Master'!$A:$B,2,false)</f>
        <v>120</v>
      </c>
      <c r="E176" s="6">
        <f t="shared" si="1"/>
        <v>120</v>
      </c>
      <c r="F176" s="6">
        <f t="shared" si="2"/>
        <v>0.5</v>
      </c>
      <c r="G176" s="7" t="str">
        <f>VLOOKUP(A176,'Courier Invoice'!$B:$F,5,false)</f>
        <v>d</v>
      </c>
      <c r="H176" s="7" t="str">
        <f>VLOOKUP(A176,'Courier Invoice'!$B:$G,6,false)</f>
        <v>Forward charges</v>
      </c>
      <c r="I176" s="8">
        <f>VLOOKUP(G176,'Courier Rates'!$H:$I,2,false)</f>
        <v>45.4</v>
      </c>
      <c r="J176" s="8">
        <f>if(H176="Forward and RTO charges", VLOOKUP(G176,'Courier Rates'!$H:$J,3,false),0)</f>
        <v>0</v>
      </c>
    </row>
    <row r="177" ht="15.75" customHeight="1">
      <c r="A177" s="4" t="s">
        <v>70</v>
      </c>
      <c r="B177" s="3">
        <v>8.904223816214E12</v>
      </c>
      <c r="C177" s="3" t="s">
        <v>16</v>
      </c>
      <c r="D177" s="6">
        <f>VLOOKUP(B177,' X-SKU Master'!$A:$B,2,false)</f>
        <v>120</v>
      </c>
      <c r="E177" s="6">
        <f t="shared" si="1"/>
        <v>120</v>
      </c>
      <c r="F177" s="6">
        <f t="shared" si="2"/>
        <v>0.5</v>
      </c>
      <c r="G177" s="7" t="str">
        <f>VLOOKUP(A177,'Courier Invoice'!$B:$F,5,false)</f>
        <v>d</v>
      </c>
      <c r="H177" s="7" t="str">
        <f>VLOOKUP(A177,'Courier Invoice'!$B:$G,6,false)</f>
        <v>Forward charges</v>
      </c>
      <c r="I177" s="8">
        <f>VLOOKUP(G177,'Courier Rates'!$H:$I,2,false)</f>
        <v>45.4</v>
      </c>
      <c r="J177" s="8">
        <f>if(H177="Forward and RTO charges", VLOOKUP(G177,'Courier Rates'!$H:$J,3,false),0)</f>
        <v>0</v>
      </c>
    </row>
    <row r="178" ht="15.75" customHeight="1">
      <c r="A178" s="4" t="s">
        <v>70</v>
      </c>
      <c r="B178" s="3">
        <v>8.904223818454E12</v>
      </c>
      <c r="C178" s="3" t="s">
        <v>16</v>
      </c>
      <c r="D178" s="6">
        <f>VLOOKUP(B178,' X-SKU Master'!$A:$B,2,false)</f>
        <v>232</v>
      </c>
      <c r="E178" s="6">
        <f t="shared" si="1"/>
        <v>232</v>
      </c>
      <c r="F178" s="6">
        <f t="shared" si="2"/>
        <v>0.5</v>
      </c>
      <c r="G178" s="7" t="str">
        <f>VLOOKUP(A178,'Courier Invoice'!$B:$F,5,false)</f>
        <v>d</v>
      </c>
      <c r="H178" s="7" t="str">
        <f>VLOOKUP(A178,'Courier Invoice'!$B:$G,6,false)</f>
        <v>Forward charges</v>
      </c>
      <c r="I178" s="8">
        <f>VLOOKUP(G178,'Courier Rates'!$H:$I,2,false)</f>
        <v>45.4</v>
      </c>
      <c r="J178" s="8">
        <f>if(H178="Forward and RTO charges", VLOOKUP(G178,'Courier Rates'!$H:$J,3,false),0)</f>
        <v>0</v>
      </c>
    </row>
    <row r="179" ht="15.75" customHeight="1">
      <c r="A179" s="4" t="s">
        <v>70</v>
      </c>
      <c r="B179" s="3" t="s">
        <v>3</v>
      </c>
      <c r="C179" s="3" t="s">
        <v>16</v>
      </c>
      <c r="D179" s="6">
        <f>VLOOKUP(B179,' X-SKU Master'!$A:$B,2,false)</f>
        <v>500</v>
      </c>
      <c r="E179" s="6">
        <f t="shared" si="1"/>
        <v>500</v>
      </c>
      <c r="F179" s="6">
        <f t="shared" si="2"/>
        <v>0.5</v>
      </c>
      <c r="G179" s="7" t="str">
        <f>VLOOKUP(A179,'Courier Invoice'!$B:$F,5,false)</f>
        <v>d</v>
      </c>
      <c r="H179" s="7" t="str">
        <f>VLOOKUP(A179,'Courier Invoice'!$B:$G,6,false)</f>
        <v>Forward charges</v>
      </c>
      <c r="I179" s="8">
        <f>VLOOKUP(G179,'Courier Rates'!$H:$I,2,false)</f>
        <v>45.4</v>
      </c>
      <c r="J179" s="8">
        <f>if(H179="Forward and RTO charges", VLOOKUP(G179,'Courier Rates'!$H:$J,3,false),0)</f>
        <v>0</v>
      </c>
    </row>
    <row r="180" ht="15.75" customHeight="1">
      <c r="A180" s="4" t="s">
        <v>70</v>
      </c>
      <c r="B180" s="3">
        <v>8.904223819116E12</v>
      </c>
      <c r="C180" s="3" t="s">
        <v>16</v>
      </c>
      <c r="D180" s="6">
        <f>VLOOKUP(B180,' X-SKU Master'!$A:$B,2,false)</f>
        <v>30</v>
      </c>
      <c r="E180" s="6">
        <f t="shared" si="1"/>
        <v>30</v>
      </c>
      <c r="F180" s="6">
        <f t="shared" si="2"/>
        <v>0.5</v>
      </c>
      <c r="G180" s="7" t="str">
        <f>VLOOKUP(A180,'Courier Invoice'!$B:$F,5,false)</f>
        <v>d</v>
      </c>
      <c r="H180" s="7" t="str">
        <f>VLOOKUP(A180,'Courier Invoice'!$B:$G,6,false)</f>
        <v>Forward charges</v>
      </c>
      <c r="I180" s="8">
        <f>VLOOKUP(G180,'Courier Rates'!$H:$I,2,false)</f>
        <v>45.4</v>
      </c>
      <c r="J180" s="8">
        <f>if(H180="Forward and RTO charges", VLOOKUP(G180,'Courier Rates'!$H:$J,3,false),0)</f>
        <v>0</v>
      </c>
    </row>
    <row r="181" ht="15.75" customHeight="1">
      <c r="A181" s="4" t="s">
        <v>71</v>
      </c>
      <c r="B181" s="3">
        <v>8.904223818706E12</v>
      </c>
      <c r="C181" s="3" t="s">
        <v>16</v>
      </c>
      <c r="D181" s="6">
        <f>VLOOKUP(B181,' X-SKU Master'!$A:$B,2,false)</f>
        <v>127</v>
      </c>
      <c r="E181" s="6">
        <f t="shared" si="1"/>
        <v>127</v>
      </c>
      <c r="F181" s="6">
        <f t="shared" si="2"/>
        <v>0.5</v>
      </c>
      <c r="G181" s="7" t="str">
        <f>VLOOKUP(A181,'Courier Invoice'!$B:$F,5,false)</f>
        <v>b</v>
      </c>
      <c r="H181" s="7" t="str">
        <f>VLOOKUP(A181,'Courier Invoice'!$B:$G,6,false)</f>
        <v>Forward charges</v>
      </c>
      <c r="I181" s="8">
        <f>VLOOKUP(G181,'Courier Rates'!$H:$I,2,false)</f>
        <v>33</v>
      </c>
      <c r="J181" s="8">
        <f>if(H181="Forward and RTO charges", VLOOKUP(G181,'Courier Rates'!$H:$J,3,false),0)</f>
        <v>0</v>
      </c>
    </row>
    <row r="182" ht="15.75" customHeight="1">
      <c r="A182" s="4" t="s">
        <v>71</v>
      </c>
      <c r="B182" s="3">
        <v>8.904223819024E12</v>
      </c>
      <c r="C182" s="3" t="s">
        <v>23</v>
      </c>
      <c r="D182" s="6">
        <f>VLOOKUP(B182,' X-SKU Master'!$A:$B,2,false)</f>
        <v>112</v>
      </c>
      <c r="E182" s="6">
        <f t="shared" si="1"/>
        <v>896</v>
      </c>
      <c r="F182" s="6">
        <f t="shared" si="2"/>
        <v>1</v>
      </c>
      <c r="G182" s="7" t="str">
        <f>VLOOKUP(A182,'Courier Invoice'!$B:$F,5,false)</f>
        <v>b</v>
      </c>
      <c r="H182" s="7" t="str">
        <f>VLOOKUP(A182,'Courier Invoice'!$B:$G,6,false)</f>
        <v>Forward charges</v>
      </c>
      <c r="I182" s="8">
        <f>VLOOKUP(G182,'Courier Rates'!$H:$I,2,false)</f>
        <v>33</v>
      </c>
      <c r="J182" s="8">
        <f>if(H182="Forward and RTO charges", VLOOKUP(G182,'Courier Rates'!$H:$J,3,false),0)</f>
        <v>0</v>
      </c>
    </row>
    <row r="183" ht="15.75" customHeight="1">
      <c r="A183" s="4" t="s">
        <v>71</v>
      </c>
      <c r="B183" s="3">
        <v>8.904223818683E12</v>
      </c>
      <c r="C183" s="3" t="s">
        <v>17</v>
      </c>
      <c r="D183" s="6">
        <f>VLOOKUP(B183,' X-SKU Master'!$A:$B,2,false)</f>
        <v>121</v>
      </c>
      <c r="E183" s="6">
        <f t="shared" si="1"/>
        <v>242</v>
      </c>
      <c r="F183" s="6">
        <f t="shared" si="2"/>
        <v>0.5</v>
      </c>
      <c r="G183" s="7" t="str">
        <f>VLOOKUP(A183,'Courier Invoice'!$B:$F,5,false)</f>
        <v>b</v>
      </c>
      <c r="H183" s="7" t="str">
        <f>VLOOKUP(A183,'Courier Invoice'!$B:$G,6,false)</f>
        <v>Forward charges</v>
      </c>
      <c r="I183" s="8">
        <f>VLOOKUP(G183,'Courier Rates'!$H:$I,2,false)</f>
        <v>33</v>
      </c>
      <c r="J183" s="8">
        <f>if(H183="Forward and RTO charges", VLOOKUP(G183,'Courier Rates'!$H:$J,3,false),0)</f>
        <v>0</v>
      </c>
    </row>
    <row r="184" ht="15.75" customHeight="1">
      <c r="A184" s="4" t="s">
        <v>71</v>
      </c>
      <c r="B184" s="3">
        <v>8.90422381885E12</v>
      </c>
      <c r="C184" s="3" t="s">
        <v>16</v>
      </c>
      <c r="D184" s="6">
        <f>VLOOKUP(B184,' X-SKU Master'!$A:$B,2,false)</f>
        <v>240</v>
      </c>
      <c r="E184" s="6">
        <f t="shared" si="1"/>
        <v>240</v>
      </c>
      <c r="F184" s="6">
        <f t="shared" si="2"/>
        <v>0.5</v>
      </c>
      <c r="G184" s="7" t="str">
        <f>VLOOKUP(A184,'Courier Invoice'!$B:$F,5,false)</f>
        <v>b</v>
      </c>
      <c r="H184" s="7" t="str">
        <f>VLOOKUP(A184,'Courier Invoice'!$B:$G,6,false)</f>
        <v>Forward charges</v>
      </c>
      <c r="I184" s="8">
        <f>VLOOKUP(G184,'Courier Rates'!$H:$I,2,false)</f>
        <v>33</v>
      </c>
      <c r="J184" s="8">
        <f>if(H184="Forward and RTO charges", VLOOKUP(G184,'Courier Rates'!$H:$J,3,false),0)</f>
        <v>0</v>
      </c>
    </row>
    <row r="185" ht="15.75" customHeight="1">
      <c r="A185" s="4" t="s">
        <v>72</v>
      </c>
      <c r="B185" s="3">
        <v>8.904223818706E12</v>
      </c>
      <c r="C185" s="3" t="s">
        <v>16</v>
      </c>
      <c r="D185" s="6">
        <f>VLOOKUP(B185,' X-SKU Master'!$A:$B,2,false)</f>
        <v>127</v>
      </c>
      <c r="E185" s="6">
        <f t="shared" si="1"/>
        <v>127</v>
      </c>
      <c r="F185" s="6">
        <f t="shared" si="2"/>
        <v>0.5</v>
      </c>
      <c r="G185" s="7" t="str">
        <f>VLOOKUP(A185,'Courier Invoice'!$B:$F,5,false)</f>
        <v>d</v>
      </c>
      <c r="H185" s="7" t="str">
        <f>VLOOKUP(A185,'Courier Invoice'!$B:$G,6,false)</f>
        <v>Forward and RTO charges</v>
      </c>
      <c r="I185" s="8">
        <f>VLOOKUP(G185,'Courier Rates'!$H:$I,2,false)</f>
        <v>45.4</v>
      </c>
      <c r="J185" s="8">
        <f>if(H185="Forward and RTO charges", VLOOKUP(G185,'Courier Rates'!$H:$J,3,false),0)</f>
        <v>41.3</v>
      </c>
    </row>
    <row r="186" ht="15.75" customHeight="1">
      <c r="A186" s="4" t="s">
        <v>72</v>
      </c>
      <c r="B186" s="3">
        <v>8.90422381885E12</v>
      </c>
      <c r="C186" s="3" t="s">
        <v>16</v>
      </c>
      <c r="D186" s="6">
        <f>VLOOKUP(B186,' X-SKU Master'!$A:$B,2,false)</f>
        <v>240</v>
      </c>
      <c r="E186" s="6">
        <f t="shared" si="1"/>
        <v>240</v>
      </c>
      <c r="F186" s="6">
        <f t="shared" si="2"/>
        <v>0.5</v>
      </c>
      <c r="G186" s="7" t="str">
        <f>VLOOKUP(A186,'Courier Invoice'!$B:$F,5,false)</f>
        <v>d</v>
      </c>
      <c r="H186" s="7" t="str">
        <f>VLOOKUP(A186,'Courier Invoice'!$B:$G,6,false)</f>
        <v>Forward and RTO charges</v>
      </c>
      <c r="I186" s="8">
        <f>VLOOKUP(G186,'Courier Rates'!$H:$I,2,false)</f>
        <v>45.4</v>
      </c>
      <c r="J186" s="8">
        <f>if(H186="Forward and RTO charges", VLOOKUP(G186,'Courier Rates'!$H:$J,3,false),0)</f>
        <v>41.3</v>
      </c>
    </row>
    <row r="187" ht="15.75" customHeight="1">
      <c r="A187" s="4" t="s">
        <v>72</v>
      </c>
      <c r="B187" s="3">
        <v>8.904223819468E12</v>
      </c>
      <c r="C187" s="3" t="s">
        <v>16</v>
      </c>
      <c r="D187" s="6">
        <f>VLOOKUP(B187,' X-SKU Master'!$A:$B,2,false)</f>
        <v>240</v>
      </c>
      <c r="E187" s="6">
        <f t="shared" si="1"/>
        <v>240</v>
      </c>
      <c r="F187" s="6">
        <f t="shared" si="2"/>
        <v>0.5</v>
      </c>
      <c r="G187" s="7" t="str">
        <f>VLOOKUP(A187,'Courier Invoice'!$B:$F,5,false)</f>
        <v>d</v>
      </c>
      <c r="H187" s="7" t="str">
        <f>VLOOKUP(A187,'Courier Invoice'!$B:$G,6,false)</f>
        <v>Forward and RTO charges</v>
      </c>
      <c r="I187" s="8">
        <f>VLOOKUP(G187,'Courier Rates'!$H:$I,2,false)</f>
        <v>45.4</v>
      </c>
      <c r="J187" s="8">
        <f>if(H187="Forward and RTO charges", VLOOKUP(G187,'Courier Rates'!$H:$J,3,false),0)</f>
        <v>41.3</v>
      </c>
    </row>
    <row r="188" ht="15.75" customHeight="1">
      <c r="A188" s="4" t="s">
        <v>73</v>
      </c>
      <c r="B188" s="3">
        <v>8.904223818706E12</v>
      </c>
      <c r="C188" s="3" t="s">
        <v>16</v>
      </c>
      <c r="D188" s="6">
        <f>VLOOKUP(B188,' X-SKU Master'!$A:$B,2,false)</f>
        <v>127</v>
      </c>
      <c r="E188" s="6">
        <f t="shared" si="1"/>
        <v>127</v>
      </c>
      <c r="F188" s="6">
        <f t="shared" si="2"/>
        <v>0.5</v>
      </c>
      <c r="G188" s="7" t="str">
        <f>VLOOKUP(A188,'Courier Invoice'!$B:$F,5,false)</f>
        <v>d</v>
      </c>
      <c r="H188" s="7" t="str">
        <f>VLOOKUP(A188,'Courier Invoice'!$B:$G,6,false)</f>
        <v>Forward charges</v>
      </c>
      <c r="I188" s="8">
        <f>VLOOKUP(G188,'Courier Rates'!$H:$I,2,false)</f>
        <v>45.4</v>
      </c>
      <c r="J188" s="8">
        <f>if(H188="Forward and RTO charges", VLOOKUP(G188,'Courier Rates'!$H:$J,3,false),0)</f>
        <v>0</v>
      </c>
    </row>
    <row r="189" ht="15.75" customHeight="1">
      <c r="A189" s="4" t="s">
        <v>73</v>
      </c>
      <c r="B189" s="3">
        <v>8.904223818942E12</v>
      </c>
      <c r="C189" s="3" t="s">
        <v>16</v>
      </c>
      <c r="D189" s="6">
        <f>VLOOKUP(B189,' X-SKU Master'!$A:$B,2,false)</f>
        <v>133</v>
      </c>
      <c r="E189" s="6">
        <f t="shared" si="1"/>
        <v>133</v>
      </c>
      <c r="F189" s="6">
        <f t="shared" si="2"/>
        <v>0.5</v>
      </c>
      <c r="G189" s="7" t="str">
        <f>VLOOKUP(A189,'Courier Invoice'!$B:$F,5,false)</f>
        <v>d</v>
      </c>
      <c r="H189" s="7" t="str">
        <f>VLOOKUP(A189,'Courier Invoice'!$B:$G,6,false)</f>
        <v>Forward charges</v>
      </c>
      <c r="I189" s="8">
        <f>VLOOKUP(G189,'Courier Rates'!$H:$I,2,false)</f>
        <v>45.4</v>
      </c>
      <c r="J189" s="8">
        <f>if(H189="Forward and RTO charges", VLOOKUP(G189,'Courier Rates'!$H:$J,3,false),0)</f>
        <v>0</v>
      </c>
    </row>
    <row r="190" ht="15.75" customHeight="1">
      <c r="A190" s="4" t="s">
        <v>73</v>
      </c>
      <c r="B190" s="3">
        <v>8.90422381885E12</v>
      </c>
      <c r="C190" s="3" t="s">
        <v>16</v>
      </c>
      <c r="D190" s="6">
        <f>VLOOKUP(B190,' X-SKU Master'!$A:$B,2,false)</f>
        <v>240</v>
      </c>
      <c r="E190" s="6">
        <f t="shared" si="1"/>
        <v>240</v>
      </c>
      <c r="F190" s="6">
        <f t="shared" si="2"/>
        <v>0.5</v>
      </c>
      <c r="G190" s="7" t="str">
        <f>VLOOKUP(A190,'Courier Invoice'!$B:$F,5,false)</f>
        <v>d</v>
      </c>
      <c r="H190" s="7" t="str">
        <f>VLOOKUP(A190,'Courier Invoice'!$B:$G,6,false)</f>
        <v>Forward charges</v>
      </c>
      <c r="I190" s="8">
        <f>VLOOKUP(G190,'Courier Rates'!$H:$I,2,false)</f>
        <v>45.4</v>
      </c>
      <c r="J190" s="8">
        <f>if(H190="Forward and RTO charges", VLOOKUP(G190,'Courier Rates'!$H:$J,3,false),0)</f>
        <v>0</v>
      </c>
    </row>
    <row r="191" ht="15.75" customHeight="1">
      <c r="A191" s="4" t="s">
        <v>74</v>
      </c>
      <c r="B191" s="3">
        <v>8.904223818706E12</v>
      </c>
      <c r="C191" s="3" t="s">
        <v>16</v>
      </c>
      <c r="D191" s="6">
        <f>VLOOKUP(B191,' X-SKU Master'!$A:$B,2,false)</f>
        <v>127</v>
      </c>
      <c r="E191" s="6">
        <f t="shared" si="1"/>
        <v>127</v>
      </c>
      <c r="F191" s="6">
        <f t="shared" si="2"/>
        <v>0.5</v>
      </c>
      <c r="G191" s="7" t="str">
        <f>VLOOKUP(A191,'Courier Invoice'!$B:$F,5,false)</f>
        <v>d</v>
      </c>
      <c r="H191" s="7" t="str">
        <f>VLOOKUP(A191,'Courier Invoice'!$B:$G,6,false)</f>
        <v>Forward charges</v>
      </c>
      <c r="I191" s="8">
        <f>VLOOKUP(G191,'Courier Rates'!$H:$I,2,false)</f>
        <v>45.4</v>
      </c>
      <c r="J191" s="8">
        <f>if(H191="Forward and RTO charges", VLOOKUP(G191,'Courier Rates'!$H:$J,3,false),0)</f>
        <v>0</v>
      </c>
    </row>
    <row r="192" ht="15.75" customHeight="1">
      <c r="A192" s="4" t="s">
        <v>74</v>
      </c>
      <c r="B192" s="3">
        <v>8.904223818942E12</v>
      </c>
      <c r="C192" s="3" t="s">
        <v>16</v>
      </c>
      <c r="D192" s="6">
        <f>VLOOKUP(B192,' X-SKU Master'!$A:$B,2,false)</f>
        <v>133</v>
      </c>
      <c r="E192" s="6">
        <f t="shared" si="1"/>
        <v>133</v>
      </c>
      <c r="F192" s="6">
        <f t="shared" si="2"/>
        <v>0.5</v>
      </c>
      <c r="G192" s="7" t="str">
        <f>VLOOKUP(A192,'Courier Invoice'!$B:$F,5,false)</f>
        <v>d</v>
      </c>
      <c r="H192" s="7" t="str">
        <f>VLOOKUP(A192,'Courier Invoice'!$B:$G,6,false)</f>
        <v>Forward charges</v>
      </c>
      <c r="I192" s="8">
        <f>VLOOKUP(G192,'Courier Rates'!$H:$I,2,false)</f>
        <v>45.4</v>
      </c>
      <c r="J192" s="8">
        <f>if(H192="Forward and RTO charges", VLOOKUP(G192,'Courier Rates'!$H:$J,3,false),0)</f>
        <v>0</v>
      </c>
    </row>
    <row r="193" ht="15.75" customHeight="1">
      <c r="A193" s="4" t="s">
        <v>74</v>
      </c>
      <c r="B193" s="3">
        <v>8.90422381885E12</v>
      </c>
      <c r="C193" s="3" t="s">
        <v>16</v>
      </c>
      <c r="D193" s="6">
        <f>VLOOKUP(B193,' X-SKU Master'!$A:$B,2,false)</f>
        <v>240</v>
      </c>
      <c r="E193" s="6">
        <f t="shared" si="1"/>
        <v>240</v>
      </c>
      <c r="F193" s="6">
        <f t="shared" si="2"/>
        <v>0.5</v>
      </c>
      <c r="G193" s="7" t="str">
        <f>VLOOKUP(A193,'Courier Invoice'!$B:$F,5,false)</f>
        <v>d</v>
      </c>
      <c r="H193" s="7" t="str">
        <f>VLOOKUP(A193,'Courier Invoice'!$B:$G,6,false)</f>
        <v>Forward charges</v>
      </c>
      <c r="I193" s="8">
        <f>VLOOKUP(G193,'Courier Rates'!$H:$I,2,false)</f>
        <v>45.4</v>
      </c>
      <c r="J193" s="8">
        <f>if(H193="Forward and RTO charges", VLOOKUP(G193,'Courier Rates'!$H:$J,3,false),0)</f>
        <v>0</v>
      </c>
    </row>
    <row r="194" ht="15.75" customHeight="1">
      <c r="A194" s="4" t="s">
        <v>75</v>
      </c>
      <c r="B194" s="3">
        <v>8.904223818706E12</v>
      </c>
      <c r="C194" s="3" t="s">
        <v>16</v>
      </c>
      <c r="D194" s="6">
        <f>VLOOKUP(B194,' X-SKU Master'!$A:$B,2,false)</f>
        <v>127</v>
      </c>
      <c r="E194" s="6">
        <f t="shared" si="1"/>
        <v>127</v>
      </c>
      <c r="F194" s="6">
        <f t="shared" si="2"/>
        <v>0.5</v>
      </c>
      <c r="G194" s="7" t="str">
        <f>VLOOKUP(A194,'Courier Invoice'!$B:$F,5,false)</f>
        <v>d</v>
      </c>
      <c r="H194" s="7" t="str">
        <f>VLOOKUP(A194,'Courier Invoice'!$B:$G,6,false)</f>
        <v>Forward charges</v>
      </c>
      <c r="I194" s="8">
        <f>VLOOKUP(G194,'Courier Rates'!$H:$I,2,false)</f>
        <v>45.4</v>
      </c>
      <c r="J194" s="8">
        <f>if(H194="Forward and RTO charges", VLOOKUP(G194,'Courier Rates'!$H:$J,3,false),0)</f>
        <v>0</v>
      </c>
    </row>
    <row r="195" ht="15.75" customHeight="1">
      <c r="A195" s="4" t="s">
        <v>75</v>
      </c>
      <c r="B195" s="3">
        <v>8.904223818942E12</v>
      </c>
      <c r="C195" s="3" t="s">
        <v>16</v>
      </c>
      <c r="D195" s="6">
        <f>VLOOKUP(B195,' X-SKU Master'!$A:$B,2,false)</f>
        <v>133</v>
      </c>
      <c r="E195" s="6">
        <f t="shared" si="1"/>
        <v>133</v>
      </c>
      <c r="F195" s="6">
        <f t="shared" si="2"/>
        <v>0.5</v>
      </c>
      <c r="G195" s="7" t="str">
        <f>VLOOKUP(A195,'Courier Invoice'!$B:$F,5,false)</f>
        <v>d</v>
      </c>
      <c r="H195" s="7" t="str">
        <f>VLOOKUP(A195,'Courier Invoice'!$B:$G,6,false)</f>
        <v>Forward charges</v>
      </c>
      <c r="I195" s="8">
        <f>VLOOKUP(G195,'Courier Rates'!$H:$I,2,false)</f>
        <v>45.4</v>
      </c>
      <c r="J195" s="8">
        <f>if(H195="Forward and RTO charges", VLOOKUP(G195,'Courier Rates'!$H:$J,3,false),0)</f>
        <v>0</v>
      </c>
    </row>
    <row r="196" ht="15.75" customHeight="1">
      <c r="A196" s="4" t="s">
        <v>75</v>
      </c>
      <c r="B196" s="3">
        <v>8.90422381885E12</v>
      </c>
      <c r="C196" s="3" t="s">
        <v>16</v>
      </c>
      <c r="D196" s="6">
        <f>VLOOKUP(B196,' X-SKU Master'!$A:$B,2,false)</f>
        <v>240</v>
      </c>
      <c r="E196" s="6">
        <f t="shared" si="1"/>
        <v>240</v>
      </c>
      <c r="F196" s="6">
        <f t="shared" si="2"/>
        <v>0.5</v>
      </c>
      <c r="G196" s="7" t="str">
        <f>VLOOKUP(A196,'Courier Invoice'!$B:$F,5,false)</f>
        <v>d</v>
      </c>
      <c r="H196" s="7" t="str">
        <f>VLOOKUP(A196,'Courier Invoice'!$B:$G,6,false)</f>
        <v>Forward charges</v>
      </c>
      <c r="I196" s="8">
        <f>VLOOKUP(G196,'Courier Rates'!$H:$I,2,false)</f>
        <v>45.4</v>
      </c>
      <c r="J196" s="8">
        <f>if(H196="Forward and RTO charges", VLOOKUP(G196,'Courier Rates'!$H:$J,3,false),0)</f>
        <v>0</v>
      </c>
    </row>
    <row r="197" ht="15.75" customHeight="1">
      <c r="A197" s="4" t="s">
        <v>76</v>
      </c>
      <c r="B197" s="3">
        <v>8.904223818706E12</v>
      </c>
      <c r="C197" s="3" t="s">
        <v>16</v>
      </c>
      <c r="D197" s="6">
        <f>VLOOKUP(B197,' X-SKU Master'!$A:$B,2,false)</f>
        <v>127</v>
      </c>
      <c r="E197" s="6">
        <f t="shared" si="1"/>
        <v>127</v>
      </c>
      <c r="F197" s="6">
        <f t="shared" si="2"/>
        <v>0.5</v>
      </c>
      <c r="G197" s="7" t="str">
        <f>VLOOKUP(A197,'Courier Invoice'!$B:$F,5,false)</f>
        <v>d</v>
      </c>
      <c r="H197" s="7" t="str">
        <f>VLOOKUP(A197,'Courier Invoice'!$B:$G,6,false)</f>
        <v>Forward charges</v>
      </c>
      <c r="I197" s="8">
        <f>VLOOKUP(G197,'Courier Rates'!$H:$I,2,false)</f>
        <v>45.4</v>
      </c>
      <c r="J197" s="8">
        <f>if(H197="Forward and RTO charges", VLOOKUP(G197,'Courier Rates'!$H:$J,3,false),0)</f>
        <v>0</v>
      </c>
    </row>
    <row r="198" ht="15.75" customHeight="1">
      <c r="A198" s="4" t="s">
        <v>76</v>
      </c>
      <c r="B198" s="3">
        <v>8.904223818942E12</v>
      </c>
      <c r="C198" s="3" t="s">
        <v>16</v>
      </c>
      <c r="D198" s="6">
        <f>VLOOKUP(B198,' X-SKU Master'!$A:$B,2,false)</f>
        <v>133</v>
      </c>
      <c r="E198" s="6">
        <f t="shared" si="1"/>
        <v>133</v>
      </c>
      <c r="F198" s="6">
        <f t="shared" si="2"/>
        <v>0.5</v>
      </c>
      <c r="G198" s="7" t="str">
        <f>VLOOKUP(A198,'Courier Invoice'!$B:$F,5,false)</f>
        <v>d</v>
      </c>
      <c r="H198" s="7" t="str">
        <f>VLOOKUP(A198,'Courier Invoice'!$B:$G,6,false)</f>
        <v>Forward charges</v>
      </c>
      <c r="I198" s="8">
        <f>VLOOKUP(G198,'Courier Rates'!$H:$I,2,false)</f>
        <v>45.4</v>
      </c>
      <c r="J198" s="8">
        <f>if(H198="Forward and RTO charges", VLOOKUP(G198,'Courier Rates'!$H:$J,3,false),0)</f>
        <v>0</v>
      </c>
    </row>
    <row r="199" ht="15.75" customHeight="1">
      <c r="A199" s="4" t="s">
        <v>76</v>
      </c>
      <c r="B199" s="3">
        <v>8.90422381885E12</v>
      </c>
      <c r="C199" s="3" t="s">
        <v>16</v>
      </c>
      <c r="D199" s="6">
        <f>VLOOKUP(B199,' X-SKU Master'!$A:$B,2,false)</f>
        <v>240</v>
      </c>
      <c r="E199" s="6">
        <f t="shared" si="1"/>
        <v>240</v>
      </c>
      <c r="F199" s="6">
        <f t="shared" si="2"/>
        <v>0.5</v>
      </c>
      <c r="G199" s="7" t="str">
        <f>VLOOKUP(A199,'Courier Invoice'!$B:$F,5,false)</f>
        <v>d</v>
      </c>
      <c r="H199" s="7" t="str">
        <f>VLOOKUP(A199,'Courier Invoice'!$B:$G,6,false)</f>
        <v>Forward charges</v>
      </c>
      <c r="I199" s="8">
        <f>VLOOKUP(G199,'Courier Rates'!$H:$I,2,false)</f>
        <v>45.4</v>
      </c>
      <c r="J199" s="8">
        <f>if(H199="Forward and RTO charges", VLOOKUP(G199,'Courier Rates'!$H:$J,3,false),0)</f>
        <v>0</v>
      </c>
    </row>
    <row r="200" ht="15.75" customHeight="1">
      <c r="A200" s="4" t="s">
        <v>77</v>
      </c>
      <c r="B200" s="3">
        <v>8.904223819338E12</v>
      </c>
      <c r="C200" s="3" t="s">
        <v>16</v>
      </c>
      <c r="D200" s="6">
        <f>VLOOKUP(B200,' X-SKU Master'!$A:$B,2,false)</f>
        <v>600</v>
      </c>
      <c r="E200" s="6">
        <f t="shared" si="1"/>
        <v>600</v>
      </c>
      <c r="F200" s="6">
        <f t="shared" si="2"/>
        <v>1</v>
      </c>
      <c r="G200" s="7" t="str">
        <f>VLOOKUP(A200,'Courier Invoice'!$B:$F,5,false)</f>
        <v>d</v>
      </c>
      <c r="H200" s="7" t="str">
        <f>VLOOKUP(A200,'Courier Invoice'!$B:$G,6,false)</f>
        <v>Forward charges</v>
      </c>
      <c r="I200" s="8">
        <f>VLOOKUP(G200,'Courier Rates'!$H:$I,2,false)</f>
        <v>45.4</v>
      </c>
      <c r="J200" s="8">
        <f>if(H200="Forward and RTO charges", VLOOKUP(G200,'Courier Rates'!$H:$J,3,false),0)</f>
        <v>0</v>
      </c>
    </row>
    <row r="201" ht="15.75" customHeight="1">
      <c r="A201" s="4" t="s">
        <v>78</v>
      </c>
      <c r="B201" s="3">
        <v>8.904223817273E12</v>
      </c>
      <c r="C201" s="3" t="s">
        <v>17</v>
      </c>
      <c r="D201" s="6">
        <f>VLOOKUP(B201,' X-SKU Master'!$A:$B,2,false)</f>
        <v>65</v>
      </c>
      <c r="E201" s="6">
        <f t="shared" si="1"/>
        <v>130</v>
      </c>
      <c r="F201" s="6">
        <f t="shared" si="2"/>
        <v>0.5</v>
      </c>
      <c r="G201" s="7" t="str">
        <f>VLOOKUP(A201,'Courier Invoice'!$B:$F,5,false)</f>
        <v>d</v>
      </c>
      <c r="H201" s="7" t="str">
        <f>VLOOKUP(A201,'Courier Invoice'!$B:$G,6,false)</f>
        <v>Forward charges</v>
      </c>
      <c r="I201" s="8">
        <f>VLOOKUP(G201,'Courier Rates'!$H:$I,2,false)</f>
        <v>45.4</v>
      </c>
      <c r="J201" s="8">
        <f>if(H201="Forward and RTO charges", VLOOKUP(G201,'Courier Rates'!$H:$J,3,false),0)</f>
        <v>0</v>
      </c>
    </row>
    <row r="202" ht="15.75" customHeight="1">
      <c r="A202" s="4" t="s">
        <v>78</v>
      </c>
      <c r="B202" s="3">
        <v>8.904223815866E12</v>
      </c>
      <c r="C202" s="3" t="s">
        <v>17</v>
      </c>
      <c r="D202" s="6">
        <f>VLOOKUP(B202,' X-SKU Master'!$A:$B,2,false)</f>
        <v>113</v>
      </c>
      <c r="E202" s="6">
        <f t="shared" si="1"/>
        <v>226</v>
      </c>
      <c r="F202" s="6">
        <f t="shared" si="2"/>
        <v>0.5</v>
      </c>
      <c r="G202" s="7" t="str">
        <f>VLOOKUP(A202,'Courier Invoice'!$B:$F,5,false)</f>
        <v>d</v>
      </c>
      <c r="H202" s="7" t="str">
        <f>VLOOKUP(A202,'Courier Invoice'!$B:$G,6,false)</f>
        <v>Forward charges</v>
      </c>
      <c r="I202" s="8">
        <f>VLOOKUP(G202,'Courier Rates'!$H:$I,2,false)</f>
        <v>45.4</v>
      </c>
      <c r="J202" s="8">
        <f>if(H202="Forward and RTO charges", VLOOKUP(G202,'Courier Rates'!$H:$J,3,false),0)</f>
        <v>0</v>
      </c>
    </row>
    <row r="203" ht="15.75" customHeight="1">
      <c r="A203" s="4" t="s">
        <v>78</v>
      </c>
      <c r="B203" s="3">
        <v>8.904223815859E12</v>
      </c>
      <c r="C203" s="3" t="s">
        <v>16</v>
      </c>
      <c r="D203" s="6">
        <f>VLOOKUP(B203,' X-SKU Master'!$A:$B,2,false)</f>
        <v>165</v>
      </c>
      <c r="E203" s="6">
        <f t="shared" si="1"/>
        <v>165</v>
      </c>
      <c r="F203" s="6">
        <f t="shared" si="2"/>
        <v>0.5</v>
      </c>
      <c r="G203" s="7" t="str">
        <f>VLOOKUP(A203,'Courier Invoice'!$B:$F,5,false)</f>
        <v>d</v>
      </c>
      <c r="H203" s="7" t="str">
        <f>VLOOKUP(A203,'Courier Invoice'!$B:$G,6,false)</f>
        <v>Forward charges</v>
      </c>
      <c r="I203" s="8">
        <f>VLOOKUP(G203,'Courier Rates'!$H:$I,2,false)</f>
        <v>45.4</v>
      </c>
      <c r="J203" s="8">
        <f>if(H203="Forward and RTO charges", VLOOKUP(G203,'Courier Rates'!$H:$J,3,false),0)</f>
        <v>0</v>
      </c>
    </row>
    <row r="204" ht="15.75" customHeight="1">
      <c r="A204" s="4" t="s">
        <v>78</v>
      </c>
      <c r="B204" s="3">
        <v>8.904223815682E12</v>
      </c>
      <c r="C204" s="3" t="s">
        <v>16</v>
      </c>
      <c r="D204" s="6">
        <f>VLOOKUP(B204,' X-SKU Master'!$A:$B,2,false)</f>
        <v>210</v>
      </c>
      <c r="E204" s="6">
        <f t="shared" si="1"/>
        <v>210</v>
      </c>
      <c r="F204" s="6">
        <f t="shared" si="2"/>
        <v>0.5</v>
      </c>
      <c r="G204" s="7" t="str">
        <f>VLOOKUP(A204,'Courier Invoice'!$B:$F,5,false)</f>
        <v>d</v>
      </c>
      <c r="H204" s="7" t="str">
        <f>VLOOKUP(A204,'Courier Invoice'!$B:$G,6,false)</f>
        <v>Forward charges</v>
      </c>
      <c r="I204" s="8">
        <f>VLOOKUP(G204,'Courier Rates'!$H:$I,2,false)</f>
        <v>45.4</v>
      </c>
      <c r="J204" s="8">
        <f>if(H204="Forward and RTO charges", VLOOKUP(G204,'Courier Rates'!$H:$J,3,false),0)</f>
        <v>0</v>
      </c>
    </row>
    <row r="205" ht="15.75" customHeight="1">
      <c r="A205" s="4" t="s">
        <v>79</v>
      </c>
      <c r="B205" s="3">
        <v>8.904223816214E12</v>
      </c>
      <c r="C205" s="3" t="s">
        <v>16</v>
      </c>
      <c r="D205" s="6">
        <f>VLOOKUP(B205,' X-SKU Master'!$A:$B,2,false)</f>
        <v>120</v>
      </c>
      <c r="E205" s="6">
        <f t="shared" si="1"/>
        <v>120</v>
      </c>
      <c r="F205" s="6">
        <f t="shared" si="2"/>
        <v>0.5</v>
      </c>
      <c r="G205" s="7" t="str">
        <f>VLOOKUP(A205,'Courier Invoice'!$B:$F,5,false)</f>
        <v>d</v>
      </c>
      <c r="H205" s="7" t="str">
        <f>VLOOKUP(A205,'Courier Invoice'!$B:$G,6,false)</f>
        <v>Forward charges</v>
      </c>
      <c r="I205" s="8">
        <f>VLOOKUP(G205,'Courier Rates'!$H:$I,2,false)</f>
        <v>45.4</v>
      </c>
      <c r="J205" s="8">
        <f>if(H205="Forward and RTO charges", VLOOKUP(G205,'Courier Rates'!$H:$J,3,false),0)</f>
        <v>0</v>
      </c>
    </row>
    <row r="206" ht="15.75" customHeight="1">
      <c r="A206" s="4" t="s">
        <v>79</v>
      </c>
      <c r="B206" s="3">
        <v>8.904223818874E12</v>
      </c>
      <c r="C206" s="3" t="s">
        <v>16</v>
      </c>
      <c r="D206" s="6">
        <f>VLOOKUP(B206,' X-SKU Master'!$A:$B,2,false)</f>
        <v>100</v>
      </c>
      <c r="E206" s="6">
        <f t="shared" si="1"/>
        <v>100</v>
      </c>
      <c r="F206" s="6">
        <f t="shared" si="2"/>
        <v>0.5</v>
      </c>
      <c r="G206" s="7" t="str">
        <f>VLOOKUP(A206,'Courier Invoice'!$B:$F,5,false)</f>
        <v>d</v>
      </c>
      <c r="H206" s="7" t="str">
        <f>VLOOKUP(A206,'Courier Invoice'!$B:$G,6,false)</f>
        <v>Forward charges</v>
      </c>
      <c r="I206" s="8">
        <f>VLOOKUP(G206,'Courier Rates'!$H:$I,2,false)</f>
        <v>45.4</v>
      </c>
      <c r="J206" s="8">
        <f>if(H206="Forward and RTO charges", VLOOKUP(G206,'Courier Rates'!$H:$J,3,false),0)</f>
        <v>0</v>
      </c>
    </row>
    <row r="207" ht="15.75" customHeight="1">
      <c r="A207" s="4" t="s">
        <v>80</v>
      </c>
      <c r="B207" s="3">
        <v>8.904223818706E12</v>
      </c>
      <c r="C207" s="3" t="s">
        <v>16</v>
      </c>
      <c r="D207" s="6">
        <f>VLOOKUP(B207,' X-SKU Master'!$A:$B,2,false)</f>
        <v>127</v>
      </c>
      <c r="E207" s="6">
        <f t="shared" si="1"/>
        <v>127</v>
      </c>
      <c r="F207" s="6">
        <f t="shared" si="2"/>
        <v>0.5</v>
      </c>
      <c r="G207" s="7" t="str">
        <f>VLOOKUP(A207,'Courier Invoice'!$B:$F,5,false)</f>
        <v>d</v>
      </c>
      <c r="H207" s="7" t="str">
        <f>VLOOKUP(A207,'Courier Invoice'!$B:$G,6,false)</f>
        <v>Forward charges</v>
      </c>
      <c r="I207" s="8">
        <f>VLOOKUP(G207,'Courier Rates'!$H:$I,2,false)</f>
        <v>45.4</v>
      </c>
      <c r="J207" s="8">
        <f>if(H207="Forward and RTO charges", VLOOKUP(G207,'Courier Rates'!$H:$J,3,false),0)</f>
        <v>0</v>
      </c>
    </row>
    <row r="208" ht="15.75" customHeight="1">
      <c r="A208" s="4" t="s">
        <v>80</v>
      </c>
      <c r="B208" s="3">
        <v>8.904223818942E12</v>
      </c>
      <c r="C208" s="3" t="s">
        <v>16</v>
      </c>
      <c r="D208" s="6">
        <f>VLOOKUP(B208,' X-SKU Master'!$A:$B,2,false)</f>
        <v>133</v>
      </c>
      <c r="E208" s="6">
        <f t="shared" si="1"/>
        <v>133</v>
      </c>
      <c r="F208" s="6">
        <f t="shared" si="2"/>
        <v>0.5</v>
      </c>
      <c r="G208" s="7" t="str">
        <f>VLOOKUP(A208,'Courier Invoice'!$B:$F,5,false)</f>
        <v>d</v>
      </c>
      <c r="H208" s="7" t="str">
        <f>VLOOKUP(A208,'Courier Invoice'!$B:$G,6,false)</f>
        <v>Forward charges</v>
      </c>
      <c r="I208" s="8">
        <f>VLOOKUP(G208,'Courier Rates'!$H:$I,2,false)</f>
        <v>45.4</v>
      </c>
      <c r="J208" s="8">
        <f>if(H208="Forward and RTO charges", VLOOKUP(G208,'Courier Rates'!$H:$J,3,false),0)</f>
        <v>0</v>
      </c>
    </row>
    <row r="209" ht="15.75" customHeight="1">
      <c r="A209" s="4" t="s">
        <v>80</v>
      </c>
      <c r="B209" s="3">
        <v>8.90422381885E12</v>
      </c>
      <c r="C209" s="3" t="s">
        <v>16</v>
      </c>
      <c r="D209" s="6">
        <f>VLOOKUP(B209,' X-SKU Master'!$A:$B,2,false)</f>
        <v>240</v>
      </c>
      <c r="E209" s="6">
        <f t="shared" si="1"/>
        <v>240</v>
      </c>
      <c r="F209" s="6">
        <f t="shared" si="2"/>
        <v>0.5</v>
      </c>
      <c r="G209" s="7" t="str">
        <f>VLOOKUP(A209,'Courier Invoice'!$B:$F,5,false)</f>
        <v>d</v>
      </c>
      <c r="H209" s="7" t="str">
        <f>VLOOKUP(A209,'Courier Invoice'!$B:$G,6,false)</f>
        <v>Forward charges</v>
      </c>
      <c r="I209" s="8">
        <f>VLOOKUP(G209,'Courier Rates'!$H:$I,2,false)</f>
        <v>45.4</v>
      </c>
      <c r="J209" s="8">
        <f>if(H209="Forward and RTO charges", VLOOKUP(G209,'Courier Rates'!$H:$J,3,false),0)</f>
        <v>0</v>
      </c>
    </row>
    <row r="210" ht="15.75" customHeight="1">
      <c r="A210" s="4" t="s">
        <v>81</v>
      </c>
      <c r="B210" s="3">
        <v>8.904223818614E12</v>
      </c>
      <c r="C210" s="3" t="s">
        <v>16</v>
      </c>
      <c r="D210" s="6">
        <f>VLOOKUP(B210,' X-SKU Master'!$A:$B,2,false)</f>
        <v>65</v>
      </c>
      <c r="E210" s="6">
        <f t="shared" si="1"/>
        <v>65</v>
      </c>
      <c r="F210" s="6">
        <f t="shared" si="2"/>
        <v>0.5</v>
      </c>
      <c r="G210" s="7" t="str">
        <f>VLOOKUP(A210,'Courier Invoice'!$B:$F,5,false)</f>
        <v>b</v>
      </c>
      <c r="H210" s="7" t="str">
        <f>VLOOKUP(A210,'Courier Invoice'!$B:$G,6,false)</f>
        <v>Forward charges</v>
      </c>
      <c r="I210" s="8">
        <f>VLOOKUP(G210,'Courier Rates'!$H:$I,2,false)</f>
        <v>33</v>
      </c>
      <c r="J210" s="8">
        <f>if(H210="Forward and RTO charges", VLOOKUP(G210,'Courier Rates'!$H:$J,3,false),0)</f>
        <v>0</v>
      </c>
    </row>
    <row r="211" ht="15.75" customHeight="1">
      <c r="A211" s="4" t="s">
        <v>81</v>
      </c>
      <c r="B211" s="3">
        <v>8.904223815866E12</v>
      </c>
      <c r="C211" s="3" t="s">
        <v>16</v>
      </c>
      <c r="D211" s="6">
        <f>VLOOKUP(B211,' X-SKU Master'!$A:$B,2,false)</f>
        <v>113</v>
      </c>
      <c r="E211" s="6">
        <f t="shared" si="1"/>
        <v>113</v>
      </c>
      <c r="F211" s="6">
        <f t="shared" si="2"/>
        <v>0.5</v>
      </c>
      <c r="G211" s="7" t="str">
        <f>VLOOKUP(A211,'Courier Invoice'!$B:$F,5,false)</f>
        <v>b</v>
      </c>
      <c r="H211" s="7" t="str">
        <f>VLOOKUP(A211,'Courier Invoice'!$B:$G,6,false)</f>
        <v>Forward charges</v>
      </c>
      <c r="I211" s="8">
        <f>VLOOKUP(G211,'Courier Rates'!$H:$I,2,false)</f>
        <v>33</v>
      </c>
      <c r="J211" s="8">
        <f>if(H211="Forward and RTO charges", VLOOKUP(G211,'Courier Rates'!$H:$J,3,false),0)</f>
        <v>0</v>
      </c>
    </row>
    <row r="212" ht="15.75" customHeight="1">
      <c r="A212" s="4" t="s">
        <v>81</v>
      </c>
      <c r="B212" s="3">
        <v>8.904223815859E12</v>
      </c>
      <c r="C212" s="3" t="s">
        <v>16</v>
      </c>
      <c r="D212" s="6">
        <f>VLOOKUP(B212,' X-SKU Master'!$A:$B,2,false)</f>
        <v>165</v>
      </c>
      <c r="E212" s="6">
        <f t="shared" si="1"/>
        <v>165</v>
      </c>
      <c r="F212" s="6">
        <f t="shared" si="2"/>
        <v>0.5</v>
      </c>
      <c r="G212" s="7" t="str">
        <f>VLOOKUP(A212,'Courier Invoice'!$B:$F,5,false)</f>
        <v>b</v>
      </c>
      <c r="H212" s="7" t="str">
        <f>VLOOKUP(A212,'Courier Invoice'!$B:$G,6,false)</f>
        <v>Forward charges</v>
      </c>
      <c r="I212" s="8">
        <f>VLOOKUP(G212,'Courier Rates'!$H:$I,2,false)</f>
        <v>33</v>
      </c>
      <c r="J212" s="8">
        <f>if(H212="Forward and RTO charges", VLOOKUP(G212,'Courier Rates'!$H:$J,3,false),0)</f>
        <v>0</v>
      </c>
    </row>
    <row r="213" ht="15.75" customHeight="1">
      <c r="A213" s="4" t="s">
        <v>81</v>
      </c>
      <c r="B213" s="3">
        <v>8.904223817334E12</v>
      </c>
      <c r="C213" s="3" t="s">
        <v>16</v>
      </c>
      <c r="D213" s="6">
        <f>VLOOKUP(B213,' X-SKU Master'!$A:$B,2,false)</f>
        <v>170</v>
      </c>
      <c r="E213" s="6">
        <f t="shared" si="1"/>
        <v>170</v>
      </c>
      <c r="F213" s="6">
        <f t="shared" si="2"/>
        <v>0.5</v>
      </c>
      <c r="G213" s="7" t="str">
        <f>VLOOKUP(A213,'Courier Invoice'!$B:$F,5,false)</f>
        <v>b</v>
      </c>
      <c r="H213" s="7" t="str">
        <f>VLOOKUP(A213,'Courier Invoice'!$B:$G,6,false)</f>
        <v>Forward charges</v>
      </c>
      <c r="I213" s="8">
        <f>VLOOKUP(G213,'Courier Rates'!$H:$I,2,false)</f>
        <v>33</v>
      </c>
      <c r="J213" s="8">
        <f>if(H213="Forward and RTO charges", VLOOKUP(G213,'Courier Rates'!$H:$J,3,false),0)</f>
        <v>0</v>
      </c>
    </row>
    <row r="214" ht="15.75" customHeight="1">
      <c r="A214" s="4" t="s">
        <v>81</v>
      </c>
      <c r="B214" s="3" t="s">
        <v>2</v>
      </c>
      <c r="C214" s="3" t="s">
        <v>16</v>
      </c>
      <c r="D214" s="6">
        <f>VLOOKUP(B214,' X-SKU Master'!$A:$B,2,false)</f>
        <v>500</v>
      </c>
      <c r="E214" s="6">
        <f t="shared" si="1"/>
        <v>500</v>
      </c>
      <c r="F214" s="6">
        <f t="shared" si="2"/>
        <v>0.5</v>
      </c>
      <c r="G214" s="7" t="str">
        <f>VLOOKUP(A214,'Courier Invoice'!$B:$F,5,false)</f>
        <v>b</v>
      </c>
      <c r="H214" s="7" t="str">
        <f>VLOOKUP(A214,'Courier Invoice'!$B:$G,6,false)</f>
        <v>Forward charges</v>
      </c>
      <c r="I214" s="8">
        <f>VLOOKUP(G214,'Courier Rates'!$H:$I,2,false)</f>
        <v>33</v>
      </c>
      <c r="J214" s="8">
        <f>if(H214="Forward and RTO charges", VLOOKUP(G214,'Courier Rates'!$H:$J,3,false),0)</f>
        <v>0</v>
      </c>
    </row>
    <row r="215" ht="15.75" customHeight="1">
      <c r="A215" s="4" t="s">
        <v>81</v>
      </c>
      <c r="B215" s="3">
        <v>8.904223819369E12</v>
      </c>
      <c r="C215" s="3" t="s">
        <v>16</v>
      </c>
      <c r="D215" s="6">
        <f>VLOOKUP(B215,' X-SKU Master'!$A:$B,2,false)</f>
        <v>170</v>
      </c>
      <c r="E215" s="6">
        <f t="shared" si="1"/>
        <v>170</v>
      </c>
      <c r="F215" s="6">
        <f t="shared" si="2"/>
        <v>0.5</v>
      </c>
      <c r="G215" s="7" t="str">
        <f>VLOOKUP(A215,'Courier Invoice'!$B:$F,5,false)</f>
        <v>b</v>
      </c>
      <c r="H215" s="7" t="str">
        <f>VLOOKUP(A215,'Courier Invoice'!$B:$G,6,false)</f>
        <v>Forward charges</v>
      </c>
      <c r="I215" s="8">
        <f>VLOOKUP(G215,'Courier Rates'!$H:$I,2,false)</f>
        <v>33</v>
      </c>
      <c r="J215" s="8">
        <f>if(H215="Forward and RTO charges", VLOOKUP(G215,'Courier Rates'!$H:$J,3,false),0)</f>
        <v>0</v>
      </c>
    </row>
    <row r="216" ht="15.75" customHeight="1">
      <c r="A216" s="4" t="s">
        <v>82</v>
      </c>
      <c r="B216" s="3">
        <v>8.904223818706E12</v>
      </c>
      <c r="C216" s="3" t="s">
        <v>16</v>
      </c>
      <c r="D216" s="6">
        <f>VLOOKUP(B216,' X-SKU Master'!$A:$B,2,false)</f>
        <v>127</v>
      </c>
      <c r="E216" s="6">
        <f t="shared" si="1"/>
        <v>127</v>
      </c>
      <c r="F216" s="6">
        <f t="shared" si="2"/>
        <v>0.5</v>
      </c>
      <c r="G216" s="7" t="str">
        <f>VLOOKUP(A216,'Courier Invoice'!$B:$F,5,false)</f>
        <v>b</v>
      </c>
      <c r="H216" s="7" t="str">
        <f>VLOOKUP(A216,'Courier Invoice'!$B:$G,6,false)</f>
        <v>Forward charges</v>
      </c>
      <c r="I216" s="8">
        <f>VLOOKUP(G216,'Courier Rates'!$H:$I,2,false)</f>
        <v>33</v>
      </c>
      <c r="J216" s="8">
        <f>if(H216="Forward and RTO charges", VLOOKUP(G216,'Courier Rates'!$H:$J,3,false),0)</f>
        <v>0</v>
      </c>
    </row>
    <row r="217" ht="15.75" customHeight="1">
      <c r="A217" s="4" t="s">
        <v>82</v>
      </c>
      <c r="B217" s="3">
        <v>8.904223818942E12</v>
      </c>
      <c r="C217" s="3" t="s">
        <v>16</v>
      </c>
      <c r="D217" s="6">
        <f>VLOOKUP(B217,' X-SKU Master'!$A:$B,2,false)</f>
        <v>133</v>
      </c>
      <c r="E217" s="6">
        <f t="shared" si="1"/>
        <v>133</v>
      </c>
      <c r="F217" s="6">
        <f t="shared" si="2"/>
        <v>0.5</v>
      </c>
      <c r="G217" s="7" t="str">
        <f>VLOOKUP(A217,'Courier Invoice'!$B:$F,5,false)</f>
        <v>b</v>
      </c>
      <c r="H217" s="7" t="str">
        <f>VLOOKUP(A217,'Courier Invoice'!$B:$G,6,false)</f>
        <v>Forward charges</v>
      </c>
      <c r="I217" s="8">
        <f>VLOOKUP(G217,'Courier Rates'!$H:$I,2,false)</f>
        <v>33</v>
      </c>
      <c r="J217" s="8">
        <f>if(H217="Forward and RTO charges", VLOOKUP(G217,'Courier Rates'!$H:$J,3,false),0)</f>
        <v>0</v>
      </c>
    </row>
    <row r="218" ht="15.75" customHeight="1">
      <c r="A218" s="4" t="s">
        <v>82</v>
      </c>
      <c r="B218" s="3">
        <v>8.90422381885E12</v>
      </c>
      <c r="C218" s="3" t="s">
        <v>16</v>
      </c>
      <c r="D218" s="6">
        <f>VLOOKUP(B218,' X-SKU Master'!$A:$B,2,false)</f>
        <v>240</v>
      </c>
      <c r="E218" s="6">
        <f t="shared" si="1"/>
        <v>240</v>
      </c>
      <c r="F218" s="6">
        <f t="shared" si="2"/>
        <v>0.5</v>
      </c>
      <c r="G218" s="7" t="str">
        <f>VLOOKUP(A218,'Courier Invoice'!$B:$F,5,false)</f>
        <v>b</v>
      </c>
      <c r="H218" s="7" t="str">
        <f>VLOOKUP(A218,'Courier Invoice'!$B:$G,6,false)</f>
        <v>Forward charges</v>
      </c>
      <c r="I218" s="8">
        <f>VLOOKUP(G218,'Courier Rates'!$H:$I,2,false)</f>
        <v>33</v>
      </c>
      <c r="J218" s="8">
        <f>if(H218="Forward and RTO charges", VLOOKUP(G218,'Courier Rates'!$H:$J,3,false),0)</f>
        <v>0</v>
      </c>
    </row>
    <row r="219" ht="15.75" customHeight="1">
      <c r="A219" s="4" t="s">
        <v>83</v>
      </c>
      <c r="B219" s="3">
        <v>8.904223819468E12</v>
      </c>
      <c r="C219" s="3" t="s">
        <v>17</v>
      </c>
      <c r="D219" s="6">
        <f>VLOOKUP(B219,' X-SKU Master'!$A:$B,2,false)</f>
        <v>240</v>
      </c>
      <c r="E219" s="6">
        <f t="shared" si="1"/>
        <v>480</v>
      </c>
      <c r="F219" s="6">
        <f t="shared" si="2"/>
        <v>0.5</v>
      </c>
      <c r="G219" s="7" t="str">
        <f>VLOOKUP(A219,'Courier Invoice'!$B:$F,5,false)</f>
        <v>d</v>
      </c>
      <c r="H219" s="7" t="str">
        <f>VLOOKUP(A219,'Courier Invoice'!$B:$G,6,false)</f>
        <v>Forward charges</v>
      </c>
      <c r="I219" s="8">
        <f>VLOOKUP(G219,'Courier Rates'!$H:$I,2,false)</f>
        <v>45.4</v>
      </c>
      <c r="J219" s="8">
        <f>if(H219="Forward and RTO charges", VLOOKUP(G219,'Courier Rates'!$H:$J,3,false),0)</f>
        <v>0</v>
      </c>
    </row>
    <row r="220" ht="15.75" customHeight="1">
      <c r="A220" s="4" t="s">
        <v>83</v>
      </c>
      <c r="B220" s="3">
        <v>8.904223818706E12</v>
      </c>
      <c r="C220" s="3" t="s">
        <v>17</v>
      </c>
      <c r="D220" s="6">
        <f>VLOOKUP(B220,' X-SKU Master'!$A:$B,2,false)</f>
        <v>127</v>
      </c>
      <c r="E220" s="6">
        <f t="shared" si="1"/>
        <v>254</v>
      </c>
      <c r="F220" s="6">
        <f t="shared" si="2"/>
        <v>0.5</v>
      </c>
      <c r="G220" s="7" t="str">
        <f>VLOOKUP(A220,'Courier Invoice'!$B:$F,5,false)</f>
        <v>d</v>
      </c>
      <c r="H220" s="7" t="str">
        <f>VLOOKUP(A220,'Courier Invoice'!$B:$G,6,false)</f>
        <v>Forward charges</v>
      </c>
      <c r="I220" s="8">
        <f>VLOOKUP(G220,'Courier Rates'!$H:$I,2,false)</f>
        <v>45.4</v>
      </c>
      <c r="J220" s="8">
        <f>if(H220="Forward and RTO charges", VLOOKUP(G220,'Courier Rates'!$H:$J,3,false),0)</f>
        <v>0</v>
      </c>
    </row>
    <row r="221" ht="15.75" customHeight="1">
      <c r="A221" s="4" t="s">
        <v>84</v>
      </c>
      <c r="B221" s="3">
        <v>8.904223818706E12</v>
      </c>
      <c r="C221" s="3" t="s">
        <v>16</v>
      </c>
      <c r="D221" s="6">
        <f>VLOOKUP(B221,' X-SKU Master'!$A:$B,2,false)</f>
        <v>127</v>
      </c>
      <c r="E221" s="6">
        <f t="shared" si="1"/>
        <v>127</v>
      </c>
      <c r="F221" s="6">
        <f t="shared" si="2"/>
        <v>0.5</v>
      </c>
      <c r="G221" s="7" t="str">
        <f>VLOOKUP(A221,'Courier Invoice'!$B:$F,5,false)</f>
        <v>b</v>
      </c>
      <c r="H221" s="7" t="str">
        <f>VLOOKUP(A221,'Courier Invoice'!$B:$G,6,false)</f>
        <v>Forward charges</v>
      </c>
      <c r="I221" s="8">
        <f>VLOOKUP(G221,'Courier Rates'!$H:$I,2,false)</f>
        <v>33</v>
      </c>
      <c r="J221" s="8">
        <f>if(H221="Forward and RTO charges", VLOOKUP(G221,'Courier Rates'!$H:$J,3,false),0)</f>
        <v>0</v>
      </c>
    </row>
    <row r="222" ht="15.75" customHeight="1">
      <c r="A222" s="4" t="s">
        <v>84</v>
      </c>
      <c r="B222" s="3">
        <v>8.90422381885E12</v>
      </c>
      <c r="C222" s="3" t="s">
        <v>16</v>
      </c>
      <c r="D222" s="6">
        <f>VLOOKUP(B222,' X-SKU Master'!$A:$B,2,false)</f>
        <v>240</v>
      </c>
      <c r="E222" s="6">
        <f t="shared" si="1"/>
        <v>240</v>
      </c>
      <c r="F222" s="6">
        <f t="shared" si="2"/>
        <v>0.5</v>
      </c>
      <c r="G222" s="7" t="str">
        <f>VLOOKUP(A222,'Courier Invoice'!$B:$F,5,false)</f>
        <v>b</v>
      </c>
      <c r="H222" s="7" t="str">
        <f>VLOOKUP(A222,'Courier Invoice'!$B:$G,6,false)</f>
        <v>Forward charges</v>
      </c>
      <c r="I222" s="8">
        <f>VLOOKUP(G222,'Courier Rates'!$H:$I,2,false)</f>
        <v>33</v>
      </c>
      <c r="J222" s="8">
        <f>if(H222="Forward and RTO charges", VLOOKUP(G222,'Courier Rates'!$H:$J,3,false),0)</f>
        <v>0</v>
      </c>
    </row>
    <row r="223" ht="15.75" customHeight="1">
      <c r="A223" s="4" t="s">
        <v>84</v>
      </c>
      <c r="B223" s="3">
        <v>8.904223819468E12</v>
      </c>
      <c r="C223" s="3" t="s">
        <v>16</v>
      </c>
      <c r="D223" s="6">
        <f>VLOOKUP(B223,' X-SKU Master'!$A:$B,2,false)</f>
        <v>240</v>
      </c>
      <c r="E223" s="6">
        <f t="shared" si="1"/>
        <v>240</v>
      </c>
      <c r="F223" s="6">
        <f t="shared" si="2"/>
        <v>0.5</v>
      </c>
      <c r="G223" s="7" t="str">
        <f>VLOOKUP(A223,'Courier Invoice'!$B:$F,5,false)</f>
        <v>b</v>
      </c>
      <c r="H223" s="7" t="str">
        <f>VLOOKUP(A223,'Courier Invoice'!$B:$G,6,false)</f>
        <v>Forward charges</v>
      </c>
      <c r="I223" s="8">
        <f>VLOOKUP(G223,'Courier Rates'!$H:$I,2,false)</f>
        <v>33</v>
      </c>
      <c r="J223" s="8">
        <f>if(H223="Forward and RTO charges", VLOOKUP(G223,'Courier Rates'!$H:$J,3,false),0)</f>
        <v>0</v>
      </c>
    </row>
    <row r="224" ht="15.75" customHeight="1">
      <c r="A224" s="4" t="s">
        <v>85</v>
      </c>
      <c r="B224" s="3">
        <v>8.904223818706E12</v>
      </c>
      <c r="C224" s="3" t="s">
        <v>16</v>
      </c>
      <c r="D224" s="6">
        <f>VLOOKUP(B224,' X-SKU Master'!$A:$B,2,false)</f>
        <v>127</v>
      </c>
      <c r="E224" s="6">
        <f t="shared" si="1"/>
        <v>127</v>
      </c>
      <c r="F224" s="6">
        <f t="shared" si="2"/>
        <v>0.5</v>
      </c>
      <c r="G224" s="7" t="str">
        <f>VLOOKUP(A224,'Courier Invoice'!$B:$F,5,false)</f>
        <v>d</v>
      </c>
      <c r="H224" s="7" t="str">
        <f>VLOOKUP(A224,'Courier Invoice'!$B:$G,6,false)</f>
        <v>Forward charges</v>
      </c>
      <c r="I224" s="8">
        <f>VLOOKUP(G224,'Courier Rates'!$H:$I,2,false)</f>
        <v>45.4</v>
      </c>
      <c r="J224" s="8">
        <f>if(H224="Forward and RTO charges", VLOOKUP(G224,'Courier Rates'!$H:$J,3,false),0)</f>
        <v>0</v>
      </c>
    </row>
    <row r="225" ht="15.75" customHeight="1">
      <c r="A225" s="4" t="s">
        <v>85</v>
      </c>
      <c r="B225" s="3">
        <v>8.904223818942E12</v>
      </c>
      <c r="C225" s="3" t="s">
        <v>16</v>
      </c>
      <c r="D225" s="6">
        <f>VLOOKUP(B225,' X-SKU Master'!$A:$B,2,false)</f>
        <v>133</v>
      </c>
      <c r="E225" s="6">
        <f t="shared" si="1"/>
        <v>133</v>
      </c>
      <c r="F225" s="6">
        <f t="shared" si="2"/>
        <v>0.5</v>
      </c>
      <c r="G225" s="7" t="str">
        <f>VLOOKUP(A225,'Courier Invoice'!$B:$F,5,false)</f>
        <v>d</v>
      </c>
      <c r="H225" s="7" t="str">
        <f>VLOOKUP(A225,'Courier Invoice'!$B:$G,6,false)</f>
        <v>Forward charges</v>
      </c>
      <c r="I225" s="8">
        <f>VLOOKUP(G225,'Courier Rates'!$H:$I,2,false)</f>
        <v>45.4</v>
      </c>
      <c r="J225" s="8">
        <f>if(H225="Forward and RTO charges", VLOOKUP(G225,'Courier Rates'!$H:$J,3,false),0)</f>
        <v>0</v>
      </c>
    </row>
    <row r="226" ht="15.75" customHeight="1">
      <c r="A226" s="4" t="s">
        <v>85</v>
      </c>
      <c r="B226" s="3">
        <v>8.90422381885E12</v>
      </c>
      <c r="C226" s="3" t="s">
        <v>16</v>
      </c>
      <c r="D226" s="6">
        <f>VLOOKUP(B226,' X-SKU Master'!$A:$B,2,false)</f>
        <v>240</v>
      </c>
      <c r="E226" s="6">
        <f t="shared" si="1"/>
        <v>240</v>
      </c>
      <c r="F226" s="6">
        <f t="shared" si="2"/>
        <v>0.5</v>
      </c>
      <c r="G226" s="7" t="str">
        <f>VLOOKUP(A226,'Courier Invoice'!$B:$F,5,false)</f>
        <v>d</v>
      </c>
      <c r="H226" s="7" t="str">
        <f>VLOOKUP(A226,'Courier Invoice'!$B:$G,6,false)</f>
        <v>Forward charges</v>
      </c>
      <c r="I226" s="8">
        <f>VLOOKUP(G226,'Courier Rates'!$H:$I,2,false)</f>
        <v>45.4</v>
      </c>
      <c r="J226" s="8">
        <f>if(H226="Forward and RTO charges", VLOOKUP(G226,'Courier Rates'!$H:$J,3,false),0)</f>
        <v>0</v>
      </c>
    </row>
    <row r="227" ht="15.75" customHeight="1">
      <c r="A227" s="4" t="s">
        <v>86</v>
      </c>
      <c r="B227" s="3">
        <v>8.904223819161E12</v>
      </c>
      <c r="C227" s="3" t="s">
        <v>16</v>
      </c>
      <c r="D227" s="6">
        <f>VLOOKUP(B227,' X-SKU Master'!$A:$B,2,false)</f>
        <v>115</v>
      </c>
      <c r="E227" s="6">
        <f t="shared" si="1"/>
        <v>115</v>
      </c>
      <c r="F227" s="6">
        <f t="shared" si="2"/>
        <v>0.5</v>
      </c>
      <c r="G227" s="7" t="str">
        <f>VLOOKUP(A227,'Courier Invoice'!$B:$F,5,false)</f>
        <v>e</v>
      </c>
      <c r="H227" s="7" t="str">
        <f>VLOOKUP(A227,'Courier Invoice'!$B:$G,6,false)</f>
        <v>Forward and RTO charges</v>
      </c>
      <c r="I227" s="8">
        <f>VLOOKUP(G227,'Courier Rates'!$H:$I,2,false)</f>
        <v>56.6</v>
      </c>
      <c r="J227" s="8">
        <f>if(H227="Forward and RTO charges", VLOOKUP(G227,'Courier Rates'!$H:$J,3,false),0)</f>
        <v>50.7</v>
      </c>
    </row>
    <row r="228" ht="15.75" customHeight="1">
      <c r="A228" s="4" t="s">
        <v>86</v>
      </c>
      <c r="B228" s="3">
        <v>8.90422381926E12</v>
      </c>
      <c r="C228" s="3" t="s">
        <v>16</v>
      </c>
      <c r="D228" s="6">
        <f>VLOOKUP(B228,' X-SKU Master'!$A:$B,2,false)</f>
        <v>130</v>
      </c>
      <c r="E228" s="6">
        <f t="shared" si="1"/>
        <v>130</v>
      </c>
      <c r="F228" s="6">
        <f t="shared" si="2"/>
        <v>0.5</v>
      </c>
      <c r="G228" s="7" t="str">
        <f>VLOOKUP(A228,'Courier Invoice'!$B:$F,5,false)</f>
        <v>e</v>
      </c>
      <c r="H228" s="7" t="str">
        <f>VLOOKUP(A228,'Courier Invoice'!$B:$G,6,false)</f>
        <v>Forward and RTO charges</v>
      </c>
      <c r="I228" s="8">
        <f>VLOOKUP(G228,'Courier Rates'!$H:$I,2,false)</f>
        <v>56.6</v>
      </c>
      <c r="J228" s="8">
        <f>if(H228="Forward and RTO charges", VLOOKUP(G228,'Courier Rates'!$H:$J,3,false),0)</f>
        <v>50.7</v>
      </c>
    </row>
    <row r="229" ht="15.75" customHeight="1">
      <c r="A229" s="4" t="s">
        <v>87</v>
      </c>
      <c r="B229" s="3">
        <v>8.904223818683E12</v>
      </c>
      <c r="C229" s="3" t="s">
        <v>16</v>
      </c>
      <c r="D229" s="6">
        <f>VLOOKUP(B229,' X-SKU Master'!$A:$B,2,false)</f>
        <v>121</v>
      </c>
      <c r="E229" s="6">
        <f t="shared" si="1"/>
        <v>121</v>
      </c>
      <c r="F229" s="6">
        <f t="shared" si="2"/>
        <v>0.5</v>
      </c>
      <c r="G229" s="7" t="str">
        <f>VLOOKUP(A229,'Courier Invoice'!$B:$F,5,false)</f>
        <v>d</v>
      </c>
      <c r="H229" s="7" t="str">
        <f>VLOOKUP(A229,'Courier Invoice'!$B:$G,6,false)</f>
        <v>Forward charges</v>
      </c>
      <c r="I229" s="8">
        <f>VLOOKUP(G229,'Courier Rates'!$H:$I,2,false)</f>
        <v>45.4</v>
      </c>
      <c r="J229" s="8">
        <f>if(H229="Forward and RTO charges", VLOOKUP(G229,'Courier Rates'!$H:$J,3,false),0)</f>
        <v>0</v>
      </c>
    </row>
    <row r="230" ht="15.75" customHeight="1">
      <c r="A230" s="4" t="s">
        <v>87</v>
      </c>
      <c r="B230" s="3">
        <v>8.904223819468E12</v>
      </c>
      <c r="C230" s="3" t="s">
        <v>16</v>
      </c>
      <c r="D230" s="6">
        <f>VLOOKUP(B230,' X-SKU Master'!$A:$B,2,false)</f>
        <v>240</v>
      </c>
      <c r="E230" s="6">
        <f t="shared" si="1"/>
        <v>240</v>
      </c>
      <c r="F230" s="6">
        <f t="shared" si="2"/>
        <v>0.5</v>
      </c>
      <c r="G230" s="7" t="str">
        <f>VLOOKUP(A230,'Courier Invoice'!$B:$F,5,false)</f>
        <v>d</v>
      </c>
      <c r="H230" s="7" t="str">
        <f>VLOOKUP(A230,'Courier Invoice'!$B:$G,6,false)</f>
        <v>Forward charges</v>
      </c>
      <c r="I230" s="8">
        <f>VLOOKUP(G230,'Courier Rates'!$H:$I,2,false)</f>
        <v>45.4</v>
      </c>
      <c r="J230" s="8">
        <f>if(H230="Forward and RTO charges", VLOOKUP(G230,'Courier Rates'!$H:$J,3,false),0)</f>
        <v>0</v>
      </c>
    </row>
    <row r="231" ht="15.75" customHeight="1">
      <c r="A231" s="4" t="s">
        <v>87</v>
      </c>
      <c r="B231" s="3">
        <v>8.90422381885E12</v>
      </c>
      <c r="C231" s="3" t="s">
        <v>16</v>
      </c>
      <c r="D231" s="6">
        <f>VLOOKUP(B231,' X-SKU Master'!$A:$B,2,false)</f>
        <v>240</v>
      </c>
      <c r="E231" s="6">
        <f t="shared" si="1"/>
        <v>240</v>
      </c>
      <c r="F231" s="6">
        <f t="shared" si="2"/>
        <v>0.5</v>
      </c>
      <c r="G231" s="7" t="str">
        <f>VLOOKUP(A231,'Courier Invoice'!$B:$F,5,false)</f>
        <v>d</v>
      </c>
      <c r="H231" s="7" t="str">
        <f>VLOOKUP(A231,'Courier Invoice'!$B:$G,6,false)</f>
        <v>Forward charges</v>
      </c>
      <c r="I231" s="8">
        <f>VLOOKUP(G231,'Courier Rates'!$H:$I,2,false)</f>
        <v>45.4</v>
      </c>
      <c r="J231" s="8">
        <f>if(H231="Forward and RTO charges", VLOOKUP(G231,'Courier Rates'!$H:$J,3,false),0)</f>
        <v>0</v>
      </c>
    </row>
    <row r="232" ht="15.75" customHeight="1">
      <c r="A232" s="4" t="s">
        <v>88</v>
      </c>
      <c r="B232" s="3">
        <v>8.904223818706E12</v>
      </c>
      <c r="C232" s="3" t="s">
        <v>16</v>
      </c>
      <c r="D232" s="6">
        <f>VLOOKUP(B232,' X-SKU Master'!$A:$B,2,false)</f>
        <v>127</v>
      </c>
      <c r="E232" s="6">
        <f t="shared" si="1"/>
        <v>127</v>
      </c>
      <c r="F232" s="6">
        <f t="shared" si="2"/>
        <v>0.5</v>
      </c>
      <c r="G232" s="7" t="str">
        <f>VLOOKUP(A232,'Courier Invoice'!$B:$F,5,false)</f>
        <v>d</v>
      </c>
      <c r="H232" s="7" t="str">
        <f>VLOOKUP(A232,'Courier Invoice'!$B:$G,6,false)</f>
        <v>Forward charges</v>
      </c>
      <c r="I232" s="8">
        <f>VLOOKUP(G232,'Courier Rates'!$H:$I,2,false)</f>
        <v>45.4</v>
      </c>
      <c r="J232" s="8">
        <f>if(H232="Forward and RTO charges", VLOOKUP(G232,'Courier Rates'!$H:$J,3,false),0)</f>
        <v>0</v>
      </c>
    </row>
    <row r="233" ht="15.75" customHeight="1">
      <c r="A233" s="4" t="s">
        <v>88</v>
      </c>
      <c r="B233" s="3">
        <v>8.90422381885E12</v>
      </c>
      <c r="C233" s="3" t="s">
        <v>16</v>
      </c>
      <c r="D233" s="6">
        <f>VLOOKUP(B233,' X-SKU Master'!$A:$B,2,false)</f>
        <v>240</v>
      </c>
      <c r="E233" s="6">
        <f t="shared" si="1"/>
        <v>240</v>
      </c>
      <c r="F233" s="6">
        <f t="shared" si="2"/>
        <v>0.5</v>
      </c>
      <c r="G233" s="7" t="str">
        <f>VLOOKUP(A233,'Courier Invoice'!$B:$F,5,false)</f>
        <v>d</v>
      </c>
      <c r="H233" s="7" t="str">
        <f>VLOOKUP(A233,'Courier Invoice'!$B:$G,6,false)</f>
        <v>Forward charges</v>
      </c>
      <c r="I233" s="8">
        <f>VLOOKUP(G233,'Courier Rates'!$H:$I,2,false)</f>
        <v>45.4</v>
      </c>
      <c r="J233" s="8">
        <f>if(H233="Forward and RTO charges", VLOOKUP(G233,'Courier Rates'!$H:$J,3,false),0)</f>
        <v>0</v>
      </c>
    </row>
    <row r="234" ht="15.75" customHeight="1">
      <c r="A234" s="4" t="s">
        <v>88</v>
      </c>
      <c r="B234" s="3">
        <v>8.904223819468E12</v>
      </c>
      <c r="C234" s="3" t="s">
        <v>16</v>
      </c>
      <c r="D234" s="6">
        <f>VLOOKUP(B234,' X-SKU Master'!$A:$B,2,false)</f>
        <v>240</v>
      </c>
      <c r="E234" s="6">
        <f t="shared" si="1"/>
        <v>240</v>
      </c>
      <c r="F234" s="6">
        <f t="shared" si="2"/>
        <v>0.5</v>
      </c>
      <c r="G234" s="7" t="str">
        <f>VLOOKUP(A234,'Courier Invoice'!$B:$F,5,false)</f>
        <v>d</v>
      </c>
      <c r="H234" s="7" t="str">
        <f>VLOOKUP(A234,'Courier Invoice'!$B:$G,6,false)</f>
        <v>Forward charges</v>
      </c>
      <c r="I234" s="8">
        <f>VLOOKUP(G234,'Courier Rates'!$H:$I,2,false)</f>
        <v>45.4</v>
      </c>
      <c r="J234" s="8">
        <f>if(H234="Forward and RTO charges", VLOOKUP(G234,'Courier Rates'!$H:$J,3,false),0)</f>
        <v>0</v>
      </c>
    </row>
    <row r="235" ht="15.75" customHeight="1">
      <c r="A235" s="4" t="s">
        <v>89</v>
      </c>
      <c r="B235" s="3">
        <v>8.904223815859E12</v>
      </c>
      <c r="C235" s="3" t="s">
        <v>16</v>
      </c>
      <c r="D235" s="6">
        <f>VLOOKUP(B235,' X-SKU Master'!$A:$B,2,false)</f>
        <v>165</v>
      </c>
      <c r="E235" s="6">
        <f t="shared" si="1"/>
        <v>165</v>
      </c>
      <c r="F235" s="6">
        <f t="shared" si="2"/>
        <v>0.5</v>
      </c>
      <c r="G235" s="7" t="str">
        <f>VLOOKUP(A235,'Courier Invoice'!$B:$F,5,false)</f>
        <v>b</v>
      </c>
      <c r="H235" s="7" t="str">
        <f>VLOOKUP(A235,'Courier Invoice'!$B:$G,6,false)</f>
        <v>Forward charges</v>
      </c>
      <c r="I235" s="8">
        <f>VLOOKUP(G235,'Courier Rates'!$H:$I,2,false)</f>
        <v>33</v>
      </c>
      <c r="J235" s="8">
        <f>if(H235="Forward and RTO charges", VLOOKUP(G235,'Courier Rates'!$H:$J,3,false),0)</f>
        <v>0</v>
      </c>
    </row>
    <row r="236" ht="15.75" customHeight="1">
      <c r="A236" s="4" t="s">
        <v>89</v>
      </c>
      <c r="B236" s="3">
        <v>8.904223817273E12</v>
      </c>
      <c r="C236" s="3" t="s">
        <v>16</v>
      </c>
      <c r="D236" s="6">
        <f>VLOOKUP(B236,' X-SKU Master'!$A:$B,2,false)</f>
        <v>65</v>
      </c>
      <c r="E236" s="6">
        <f t="shared" si="1"/>
        <v>65</v>
      </c>
      <c r="F236" s="6">
        <f t="shared" si="2"/>
        <v>0.5</v>
      </c>
      <c r="G236" s="7" t="str">
        <f>VLOOKUP(A236,'Courier Invoice'!$B:$F,5,false)</f>
        <v>b</v>
      </c>
      <c r="H236" s="7" t="str">
        <f>VLOOKUP(A236,'Courier Invoice'!$B:$G,6,false)</f>
        <v>Forward charges</v>
      </c>
      <c r="I236" s="8">
        <f>VLOOKUP(G236,'Courier Rates'!$H:$I,2,false)</f>
        <v>33</v>
      </c>
      <c r="J236" s="8">
        <f>if(H236="Forward and RTO charges", VLOOKUP(G236,'Courier Rates'!$H:$J,3,false),0)</f>
        <v>0</v>
      </c>
    </row>
    <row r="237" ht="15.75" customHeight="1">
      <c r="A237" s="4" t="s">
        <v>89</v>
      </c>
      <c r="B237" s="3">
        <v>8.904223818751E12</v>
      </c>
      <c r="C237" s="3" t="s">
        <v>16</v>
      </c>
      <c r="D237" s="6">
        <f>VLOOKUP(B237,' X-SKU Master'!$A:$B,2,false)</f>
        <v>113</v>
      </c>
      <c r="E237" s="6">
        <f t="shared" si="1"/>
        <v>113</v>
      </c>
      <c r="F237" s="6">
        <f t="shared" si="2"/>
        <v>0.5</v>
      </c>
      <c r="G237" s="7" t="str">
        <f>VLOOKUP(A237,'Courier Invoice'!$B:$F,5,false)</f>
        <v>b</v>
      </c>
      <c r="H237" s="7" t="str">
        <f>VLOOKUP(A237,'Courier Invoice'!$B:$G,6,false)</f>
        <v>Forward charges</v>
      </c>
      <c r="I237" s="8">
        <f>VLOOKUP(G237,'Courier Rates'!$H:$I,2,false)</f>
        <v>33</v>
      </c>
      <c r="J237" s="8">
        <f>if(H237="Forward and RTO charges", VLOOKUP(G237,'Courier Rates'!$H:$J,3,false),0)</f>
        <v>0</v>
      </c>
    </row>
    <row r="238" ht="15.75" customHeight="1">
      <c r="A238" s="4" t="s">
        <v>90</v>
      </c>
      <c r="B238" s="3">
        <v>8.904223819291E12</v>
      </c>
      <c r="C238" s="3" t="s">
        <v>17</v>
      </c>
      <c r="D238" s="6">
        <f>VLOOKUP(B238,' X-SKU Master'!$A:$B,2,false)</f>
        <v>112</v>
      </c>
      <c r="E238" s="6">
        <f t="shared" si="1"/>
        <v>224</v>
      </c>
      <c r="F238" s="6">
        <f t="shared" si="2"/>
        <v>0.5</v>
      </c>
      <c r="G238" s="7" t="str">
        <f>VLOOKUP(A238,'Courier Invoice'!$B:$F,5,false)</f>
        <v>d</v>
      </c>
      <c r="H238" s="7" t="str">
        <f>VLOOKUP(A238,'Courier Invoice'!$B:$G,6,false)</f>
        <v>Forward charges</v>
      </c>
      <c r="I238" s="8">
        <f>VLOOKUP(G238,'Courier Rates'!$H:$I,2,false)</f>
        <v>45.4</v>
      </c>
      <c r="J238" s="8">
        <f>if(H238="Forward and RTO charges", VLOOKUP(G238,'Courier Rates'!$H:$J,3,false),0)</f>
        <v>0</v>
      </c>
    </row>
    <row r="239" ht="15.75" customHeight="1">
      <c r="A239" s="4" t="s">
        <v>90</v>
      </c>
      <c r="B239" s="3">
        <v>8.904223819031E12</v>
      </c>
      <c r="C239" s="3" t="s">
        <v>17</v>
      </c>
      <c r="D239" s="6">
        <f>VLOOKUP(B239,' X-SKU Master'!$A:$B,2,false)</f>
        <v>112</v>
      </c>
      <c r="E239" s="6">
        <f t="shared" si="1"/>
        <v>224</v>
      </c>
      <c r="F239" s="6">
        <f t="shared" si="2"/>
        <v>0.5</v>
      </c>
      <c r="G239" s="7" t="str">
        <f>VLOOKUP(A239,'Courier Invoice'!$B:$F,5,false)</f>
        <v>d</v>
      </c>
      <c r="H239" s="7" t="str">
        <f>VLOOKUP(A239,'Courier Invoice'!$B:$G,6,false)</f>
        <v>Forward charges</v>
      </c>
      <c r="I239" s="8">
        <f>VLOOKUP(G239,'Courier Rates'!$H:$I,2,false)</f>
        <v>45.4</v>
      </c>
      <c r="J239" s="8">
        <f>if(H239="Forward and RTO charges", VLOOKUP(G239,'Courier Rates'!$H:$J,3,false),0)</f>
        <v>0</v>
      </c>
    </row>
    <row r="240" ht="15.75" customHeight="1">
      <c r="A240" s="4" t="s">
        <v>90</v>
      </c>
      <c r="B240" s="3">
        <v>8.904223819024E12</v>
      </c>
      <c r="C240" s="3" t="s">
        <v>17</v>
      </c>
      <c r="D240" s="6">
        <f>VLOOKUP(B240,' X-SKU Master'!$A:$B,2,false)</f>
        <v>112</v>
      </c>
      <c r="E240" s="6">
        <f t="shared" si="1"/>
        <v>224</v>
      </c>
      <c r="F240" s="6">
        <f t="shared" si="2"/>
        <v>0.5</v>
      </c>
      <c r="G240" s="7" t="str">
        <f>VLOOKUP(A240,'Courier Invoice'!$B:$F,5,false)</f>
        <v>d</v>
      </c>
      <c r="H240" s="7" t="str">
        <f>VLOOKUP(A240,'Courier Invoice'!$B:$G,6,false)</f>
        <v>Forward charges</v>
      </c>
      <c r="I240" s="8">
        <f>VLOOKUP(G240,'Courier Rates'!$H:$I,2,false)</f>
        <v>45.4</v>
      </c>
      <c r="J240" s="8">
        <f>if(H240="Forward and RTO charges", VLOOKUP(G240,'Courier Rates'!$H:$J,3,false),0)</f>
        <v>0</v>
      </c>
    </row>
    <row r="241" ht="15.75" customHeight="1">
      <c r="A241" s="4" t="s">
        <v>90</v>
      </c>
      <c r="B241" s="3">
        <v>8.904223819161E12</v>
      </c>
      <c r="C241" s="3" t="s">
        <v>16</v>
      </c>
      <c r="D241" s="6">
        <f>VLOOKUP(B241,' X-SKU Master'!$A:$B,2,false)</f>
        <v>115</v>
      </c>
      <c r="E241" s="6">
        <f t="shared" si="1"/>
        <v>115</v>
      </c>
      <c r="F241" s="6">
        <f t="shared" si="2"/>
        <v>0.5</v>
      </c>
      <c r="G241" s="7" t="str">
        <f>VLOOKUP(A241,'Courier Invoice'!$B:$F,5,false)</f>
        <v>d</v>
      </c>
      <c r="H241" s="7" t="str">
        <f>VLOOKUP(A241,'Courier Invoice'!$B:$G,6,false)</f>
        <v>Forward charges</v>
      </c>
      <c r="I241" s="8">
        <f>VLOOKUP(G241,'Courier Rates'!$H:$I,2,false)</f>
        <v>45.4</v>
      </c>
      <c r="J241" s="8">
        <f>if(H241="Forward and RTO charges", VLOOKUP(G241,'Courier Rates'!$H:$J,3,false),0)</f>
        <v>0</v>
      </c>
    </row>
    <row r="242" ht="15.75" customHeight="1">
      <c r="A242" s="4" t="s">
        <v>90</v>
      </c>
      <c r="B242" s="3">
        <v>8.90422381926E12</v>
      </c>
      <c r="C242" s="3" t="s">
        <v>16</v>
      </c>
      <c r="D242" s="6">
        <f>VLOOKUP(B242,' X-SKU Master'!$A:$B,2,false)</f>
        <v>130</v>
      </c>
      <c r="E242" s="6">
        <f t="shared" si="1"/>
        <v>130</v>
      </c>
      <c r="F242" s="6">
        <f t="shared" si="2"/>
        <v>0.5</v>
      </c>
      <c r="G242" s="7" t="str">
        <f>VLOOKUP(A242,'Courier Invoice'!$B:$F,5,false)</f>
        <v>d</v>
      </c>
      <c r="H242" s="7" t="str">
        <f>VLOOKUP(A242,'Courier Invoice'!$B:$G,6,false)</f>
        <v>Forward charges</v>
      </c>
      <c r="I242" s="8">
        <f>VLOOKUP(G242,'Courier Rates'!$H:$I,2,false)</f>
        <v>45.4</v>
      </c>
      <c r="J242" s="8">
        <f>if(H242="Forward and RTO charges", VLOOKUP(G242,'Courier Rates'!$H:$J,3,false),0)</f>
        <v>0</v>
      </c>
    </row>
    <row r="243" ht="15.75" customHeight="1">
      <c r="A243" s="4" t="s">
        <v>90</v>
      </c>
      <c r="B243" s="3">
        <v>8.904223819468E12</v>
      </c>
      <c r="C243" s="3" t="s">
        <v>16</v>
      </c>
      <c r="D243" s="6">
        <f>VLOOKUP(B243,' X-SKU Master'!$A:$B,2,false)</f>
        <v>240</v>
      </c>
      <c r="E243" s="6">
        <f t="shared" si="1"/>
        <v>240</v>
      </c>
      <c r="F243" s="6">
        <f t="shared" si="2"/>
        <v>0.5</v>
      </c>
      <c r="G243" s="7" t="str">
        <f>VLOOKUP(A243,'Courier Invoice'!$B:$F,5,false)</f>
        <v>d</v>
      </c>
      <c r="H243" s="7" t="str">
        <f>VLOOKUP(A243,'Courier Invoice'!$B:$G,6,false)</f>
        <v>Forward charges</v>
      </c>
      <c r="I243" s="8">
        <f>VLOOKUP(G243,'Courier Rates'!$H:$I,2,false)</f>
        <v>45.4</v>
      </c>
      <c r="J243" s="8">
        <f>if(H243="Forward and RTO charges", VLOOKUP(G243,'Courier Rates'!$H:$J,3,false),0)</f>
        <v>0</v>
      </c>
    </row>
    <row r="244" ht="15.75" customHeight="1">
      <c r="A244" s="4" t="s">
        <v>91</v>
      </c>
      <c r="B244" s="3">
        <v>8.904223818706E12</v>
      </c>
      <c r="C244" s="3" t="s">
        <v>16</v>
      </c>
      <c r="D244" s="6">
        <f>VLOOKUP(B244,' X-SKU Master'!$A:$B,2,false)</f>
        <v>127</v>
      </c>
      <c r="E244" s="6">
        <f t="shared" si="1"/>
        <v>127</v>
      </c>
      <c r="F244" s="6">
        <f t="shared" si="2"/>
        <v>0.5</v>
      </c>
      <c r="G244" s="7" t="str">
        <f>VLOOKUP(A244,'Courier Invoice'!$B:$F,5,false)</f>
        <v>d</v>
      </c>
      <c r="H244" s="7" t="str">
        <f>VLOOKUP(A244,'Courier Invoice'!$B:$G,6,false)</f>
        <v>Forward charges</v>
      </c>
      <c r="I244" s="8">
        <f>VLOOKUP(G244,'Courier Rates'!$H:$I,2,false)</f>
        <v>45.4</v>
      </c>
      <c r="J244" s="8">
        <f>if(H244="Forward and RTO charges", VLOOKUP(G244,'Courier Rates'!$H:$J,3,false),0)</f>
        <v>0</v>
      </c>
    </row>
    <row r="245" ht="15.75" customHeight="1">
      <c r="A245" s="4" t="s">
        <v>91</v>
      </c>
      <c r="B245" s="3">
        <v>8.904223818942E12</v>
      </c>
      <c r="C245" s="3" t="s">
        <v>16</v>
      </c>
      <c r="D245" s="6">
        <f>VLOOKUP(B245,' X-SKU Master'!$A:$B,2,false)</f>
        <v>133</v>
      </c>
      <c r="E245" s="6">
        <f t="shared" si="1"/>
        <v>133</v>
      </c>
      <c r="F245" s="6">
        <f t="shared" si="2"/>
        <v>0.5</v>
      </c>
      <c r="G245" s="7" t="str">
        <f>VLOOKUP(A245,'Courier Invoice'!$B:$F,5,false)</f>
        <v>d</v>
      </c>
      <c r="H245" s="7" t="str">
        <f>VLOOKUP(A245,'Courier Invoice'!$B:$G,6,false)</f>
        <v>Forward charges</v>
      </c>
      <c r="I245" s="8">
        <f>VLOOKUP(G245,'Courier Rates'!$H:$I,2,false)</f>
        <v>45.4</v>
      </c>
      <c r="J245" s="8">
        <f>if(H245="Forward and RTO charges", VLOOKUP(G245,'Courier Rates'!$H:$J,3,false),0)</f>
        <v>0</v>
      </c>
    </row>
    <row r="246" ht="15.75" customHeight="1">
      <c r="A246" s="4" t="s">
        <v>91</v>
      </c>
      <c r="B246" s="3">
        <v>8.90422381885E12</v>
      </c>
      <c r="C246" s="3" t="s">
        <v>16</v>
      </c>
      <c r="D246" s="6">
        <f>VLOOKUP(B246,' X-SKU Master'!$A:$B,2,false)</f>
        <v>240</v>
      </c>
      <c r="E246" s="6">
        <f t="shared" si="1"/>
        <v>240</v>
      </c>
      <c r="F246" s="6">
        <f t="shared" si="2"/>
        <v>0.5</v>
      </c>
      <c r="G246" s="7" t="str">
        <f>VLOOKUP(A246,'Courier Invoice'!$B:$F,5,false)</f>
        <v>d</v>
      </c>
      <c r="H246" s="7" t="str">
        <f>VLOOKUP(A246,'Courier Invoice'!$B:$G,6,false)</f>
        <v>Forward charges</v>
      </c>
      <c r="I246" s="8">
        <f>VLOOKUP(G246,'Courier Rates'!$H:$I,2,false)</f>
        <v>45.4</v>
      </c>
      <c r="J246" s="8">
        <f>if(H246="Forward and RTO charges", VLOOKUP(G246,'Courier Rates'!$H:$J,3,false),0)</f>
        <v>0</v>
      </c>
    </row>
    <row r="247" ht="15.75" customHeight="1">
      <c r="A247" s="4" t="s">
        <v>92</v>
      </c>
      <c r="B247" s="3">
        <v>8.904223819468E12</v>
      </c>
      <c r="C247" s="3" t="s">
        <v>16</v>
      </c>
      <c r="D247" s="6">
        <f>VLOOKUP(B247,' X-SKU Master'!$A:$B,2,false)</f>
        <v>240</v>
      </c>
      <c r="E247" s="6">
        <f t="shared" si="1"/>
        <v>240</v>
      </c>
      <c r="F247" s="6">
        <f t="shared" si="2"/>
        <v>0.5</v>
      </c>
      <c r="G247" s="7" t="str">
        <f>VLOOKUP(A247,'Courier Invoice'!$B:$F,5,false)</f>
        <v>d</v>
      </c>
      <c r="H247" s="7" t="str">
        <f>VLOOKUP(A247,'Courier Invoice'!$B:$G,6,false)</f>
        <v>Forward and RTO charges</v>
      </c>
      <c r="I247" s="8">
        <f>VLOOKUP(G247,'Courier Rates'!$H:$I,2,false)</f>
        <v>45.4</v>
      </c>
      <c r="J247" s="8">
        <f>if(H247="Forward and RTO charges", VLOOKUP(G247,'Courier Rates'!$H:$J,3,false),0)</f>
        <v>41.3</v>
      </c>
    </row>
    <row r="248" ht="15.75" customHeight="1">
      <c r="A248" s="4" t="s">
        <v>92</v>
      </c>
      <c r="B248" s="3">
        <v>8.904223818669E12</v>
      </c>
      <c r="C248" s="3" t="s">
        <v>16</v>
      </c>
      <c r="D248" s="6">
        <f>VLOOKUP(B248,' X-SKU Master'!$A:$B,2,false)</f>
        <v>240</v>
      </c>
      <c r="E248" s="6">
        <f t="shared" si="1"/>
        <v>240</v>
      </c>
      <c r="F248" s="6">
        <f t="shared" si="2"/>
        <v>0.5</v>
      </c>
      <c r="G248" s="7" t="str">
        <f>VLOOKUP(A248,'Courier Invoice'!$B:$F,5,false)</f>
        <v>d</v>
      </c>
      <c r="H248" s="7" t="str">
        <f>VLOOKUP(A248,'Courier Invoice'!$B:$G,6,false)</f>
        <v>Forward and RTO charges</v>
      </c>
      <c r="I248" s="8">
        <f>VLOOKUP(G248,'Courier Rates'!$H:$I,2,false)</f>
        <v>45.4</v>
      </c>
      <c r="J248" s="8">
        <f>if(H248="Forward and RTO charges", VLOOKUP(G248,'Courier Rates'!$H:$J,3,false),0)</f>
        <v>41.3</v>
      </c>
    </row>
    <row r="249" ht="15.75" customHeight="1">
      <c r="A249" s="4" t="s">
        <v>92</v>
      </c>
      <c r="B249" s="3">
        <v>8.904223818683E12</v>
      </c>
      <c r="C249" s="3" t="s">
        <v>16</v>
      </c>
      <c r="D249" s="6">
        <f>VLOOKUP(B249,' X-SKU Master'!$A:$B,2,false)</f>
        <v>121</v>
      </c>
      <c r="E249" s="6">
        <f t="shared" si="1"/>
        <v>121</v>
      </c>
      <c r="F249" s="6">
        <f t="shared" si="2"/>
        <v>0.5</v>
      </c>
      <c r="G249" s="7" t="str">
        <f>VLOOKUP(A249,'Courier Invoice'!$B:$F,5,false)</f>
        <v>d</v>
      </c>
      <c r="H249" s="7" t="str">
        <f>VLOOKUP(A249,'Courier Invoice'!$B:$G,6,false)</f>
        <v>Forward and RTO charges</v>
      </c>
      <c r="I249" s="8">
        <f>VLOOKUP(G249,'Courier Rates'!$H:$I,2,false)</f>
        <v>45.4</v>
      </c>
      <c r="J249" s="8">
        <f>if(H249="Forward and RTO charges", VLOOKUP(G249,'Courier Rates'!$H:$J,3,false),0)</f>
        <v>41.3</v>
      </c>
    </row>
    <row r="250" ht="15.75" customHeight="1">
      <c r="A250" s="4" t="s">
        <v>92</v>
      </c>
      <c r="B250" s="3">
        <v>8.904223818713E12</v>
      </c>
      <c r="C250" s="3" t="s">
        <v>16</v>
      </c>
      <c r="D250" s="6">
        <f>VLOOKUP(B250,' X-SKU Master'!$A:$B,2,false)</f>
        <v>120</v>
      </c>
      <c r="E250" s="6">
        <f t="shared" si="1"/>
        <v>120</v>
      </c>
      <c r="F250" s="6">
        <f t="shared" si="2"/>
        <v>0.5</v>
      </c>
      <c r="G250" s="7" t="str">
        <f>VLOOKUP(A250,'Courier Invoice'!$B:$F,5,false)</f>
        <v>d</v>
      </c>
      <c r="H250" s="7" t="str">
        <f>VLOOKUP(A250,'Courier Invoice'!$B:$G,6,false)</f>
        <v>Forward and RTO charges</v>
      </c>
      <c r="I250" s="8">
        <f>VLOOKUP(G250,'Courier Rates'!$H:$I,2,false)</f>
        <v>45.4</v>
      </c>
      <c r="J250" s="8">
        <f>if(H250="Forward and RTO charges", VLOOKUP(G250,'Courier Rates'!$H:$J,3,false),0)</f>
        <v>41.3</v>
      </c>
    </row>
    <row r="251" ht="15.75" customHeight="1">
      <c r="A251" s="4" t="s">
        <v>93</v>
      </c>
      <c r="B251" s="3">
        <v>8.904223819321E12</v>
      </c>
      <c r="C251" s="3" t="s">
        <v>16</v>
      </c>
      <c r="D251" s="6">
        <f>VLOOKUP(B251,' X-SKU Master'!$A:$B,2,false)</f>
        <v>600</v>
      </c>
      <c r="E251" s="6">
        <f t="shared" si="1"/>
        <v>600</v>
      </c>
      <c r="F251" s="6">
        <f t="shared" si="2"/>
        <v>1</v>
      </c>
      <c r="G251" s="7" t="str">
        <f>VLOOKUP(A251,'Courier Invoice'!$B:$F,5,false)</f>
        <v>d</v>
      </c>
      <c r="H251" s="7" t="str">
        <f>VLOOKUP(A251,'Courier Invoice'!$B:$G,6,false)</f>
        <v>Forward charges</v>
      </c>
      <c r="I251" s="8">
        <f>VLOOKUP(G251,'Courier Rates'!$H:$I,2,false)</f>
        <v>45.4</v>
      </c>
      <c r="J251" s="8">
        <f>if(H251="Forward and RTO charges", VLOOKUP(G251,'Courier Rates'!$H:$J,3,false),0)</f>
        <v>0</v>
      </c>
    </row>
    <row r="252" ht="15.75" customHeight="1">
      <c r="A252" s="4" t="s">
        <v>93</v>
      </c>
      <c r="B252" s="3">
        <v>8.90422381843E12</v>
      </c>
      <c r="C252" s="3" t="s">
        <v>16</v>
      </c>
      <c r="D252" s="6">
        <f>VLOOKUP(B252,' X-SKU Master'!$A:$B,2,false)</f>
        <v>165</v>
      </c>
      <c r="E252" s="6">
        <f t="shared" si="1"/>
        <v>165</v>
      </c>
      <c r="F252" s="6">
        <f t="shared" si="2"/>
        <v>0.5</v>
      </c>
      <c r="G252" s="7" t="str">
        <f>VLOOKUP(A252,'Courier Invoice'!$B:$F,5,false)</f>
        <v>d</v>
      </c>
      <c r="H252" s="7" t="str">
        <f>VLOOKUP(A252,'Courier Invoice'!$B:$G,6,false)</f>
        <v>Forward charges</v>
      </c>
      <c r="I252" s="8">
        <f>VLOOKUP(G252,'Courier Rates'!$H:$I,2,false)</f>
        <v>45.4</v>
      </c>
      <c r="J252" s="8">
        <f>if(H252="Forward and RTO charges", VLOOKUP(G252,'Courier Rates'!$H:$J,3,false),0)</f>
        <v>0</v>
      </c>
    </row>
    <row r="253" ht="15.75" customHeight="1">
      <c r="A253" s="4" t="s">
        <v>94</v>
      </c>
      <c r="B253" s="3">
        <v>8.904223818669E12</v>
      </c>
      <c r="C253" s="3" t="s">
        <v>16</v>
      </c>
      <c r="D253" s="6">
        <f>VLOOKUP(B253,' X-SKU Master'!$A:$B,2,false)</f>
        <v>240</v>
      </c>
      <c r="E253" s="6">
        <f t="shared" si="1"/>
        <v>240</v>
      </c>
      <c r="F253" s="6">
        <f t="shared" si="2"/>
        <v>0.5</v>
      </c>
      <c r="G253" s="7" t="str">
        <f>VLOOKUP(A253,'Courier Invoice'!$B:$F,5,false)</f>
        <v>d</v>
      </c>
      <c r="H253" s="7" t="str">
        <f>VLOOKUP(A253,'Courier Invoice'!$B:$G,6,false)</f>
        <v>Forward charges</v>
      </c>
      <c r="I253" s="8">
        <f>VLOOKUP(G253,'Courier Rates'!$H:$I,2,false)</f>
        <v>45.4</v>
      </c>
      <c r="J253" s="8">
        <f>if(H253="Forward and RTO charges", VLOOKUP(G253,'Courier Rates'!$H:$J,3,false),0)</f>
        <v>0</v>
      </c>
    </row>
    <row r="254" ht="15.75" customHeight="1">
      <c r="A254" s="4" t="s">
        <v>94</v>
      </c>
      <c r="B254" s="3">
        <v>8.904223819147E12</v>
      </c>
      <c r="C254" s="3" t="s">
        <v>16</v>
      </c>
      <c r="D254" s="6">
        <f>VLOOKUP(B254,' X-SKU Master'!$A:$B,2,false)</f>
        <v>240</v>
      </c>
      <c r="E254" s="6">
        <f t="shared" si="1"/>
        <v>240</v>
      </c>
      <c r="F254" s="6">
        <f t="shared" si="2"/>
        <v>0.5</v>
      </c>
      <c r="G254" s="7" t="str">
        <f>VLOOKUP(A254,'Courier Invoice'!$B:$F,5,false)</f>
        <v>d</v>
      </c>
      <c r="H254" s="7" t="str">
        <f>VLOOKUP(A254,'Courier Invoice'!$B:$G,6,false)</f>
        <v>Forward charges</v>
      </c>
      <c r="I254" s="8">
        <f>VLOOKUP(G254,'Courier Rates'!$H:$I,2,false)</f>
        <v>45.4</v>
      </c>
      <c r="J254" s="8">
        <f>if(H254="Forward and RTO charges", VLOOKUP(G254,'Courier Rates'!$H:$J,3,false),0)</f>
        <v>0</v>
      </c>
    </row>
    <row r="255" ht="15.75" customHeight="1">
      <c r="A255" s="4" t="s">
        <v>94</v>
      </c>
      <c r="B255" s="3">
        <v>8.90422381885E12</v>
      </c>
      <c r="C255" s="3" t="s">
        <v>16</v>
      </c>
      <c r="D255" s="6">
        <f>VLOOKUP(B255,' X-SKU Master'!$A:$B,2,false)</f>
        <v>240</v>
      </c>
      <c r="E255" s="6">
        <f t="shared" si="1"/>
        <v>240</v>
      </c>
      <c r="F255" s="6">
        <f t="shared" si="2"/>
        <v>0.5</v>
      </c>
      <c r="G255" s="7" t="str">
        <f>VLOOKUP(A255,'Courier Invoice'!$B:$F,5,false)</f>
        <v>d</v>
      </c>
      <c r="H255" s="7" t="str">
        <f>VLOOKUP(A255,'Courier Invoice'!$B:$G,6,false)</f>
        <v>Forward charges</v>
      </c>
      <c r="I255" s="8">
        <f>VLOOKUP(G255,'Courier Rates'!$H:$I,2,false)</f>
        <v>45.4</v>
      </c>
      <c r="J255" s="8">
        <f>if(H255="Forward and RTO charges", VLOOKUP(G255,'Courier Rates'!$H:$J,3,false),0)</f>
        <v>0</v>
      </c>
    </row>
    <row r="256" ht="15.75" customHeight="1">
      <c r="A256" s="4" t="s">
        <v>94</v>
      </c>
      <c r="B256" s="3">
        <v>8.904223819505E12</v>
      </c>
      <c r="C256" s="3" t="s">
        <v>16</v>
      </c>
      <c r="D256" s="6">
        <f>VLOOKUP(B256,' X-SKU Master'!$A:$B,2,false)</f>
        <v>210</v>
      </c>
      <c r="E256" s="6">
        <f t="shared" si="1"/>
        <v>210</v>
      </c>
      <c r="F256" s="6">
        <f t="shared" si="2"/>
        <v>0.5</v>
      </c>
      <c r="G256" s="7" t="str">
        <f>VLOOKUP(A256,'Courier Invoice'!$B:$F,5,false)</f>
        <v>d</v>
      </c>
      <c r="H256" s="7" t="str">
        <f>VLOOKUP(A256,'Courier Invoice'!$B:$G,6,false)</f>
        <v>Forward charges</v>
      </c>
      <c r="I256" s="8">
        <f>VLOOKUP(G256,'Courier Rates'!$H:$I,2,false)</f>
        <v>45.4</v>
      </c>
      <c r="J256" s="8">
        <f>if(H256="Forward and RTO charges", VLOOKUP(G256,'Courier Rates'!$H:$J,3,false),0)</f>
        <v>0</v>
      </c>
    </row>
    <row r="257" ht="15.75" customHeight="1">
      <c r="A257" s="4" t="s">
        <v>95</v>
      </c>
      <c r="B257" s="3">
        <v>8.904223818706E12</v>
      </c>
      <c r="C257" s="3" t="s">
        <v>16</v>
      </c>
      <c r="D257" s="6">
        <f>VLOOKUP(B257,' X-SKU Master'!$A:$B,2,false)</f>
        <v>127</v>
      </c>
      <c r="E257" s="6">
        <f t="shared" si="1"/>
        <v>127</v>
      </c>
      <c r="F257" s="6">
        <f t="shared" si="2"/>
        <v>0.5</v>
      </c>
      <c r="G257" s="7" t="str">
        <f>VLOOKUP(A257,'Courier Invoice'!$B:$F,5,false)</f>
        <v>b</v>
      </c>
      <c r="H257" s="7" t="str">
        <f>VLOOKUP(A257,'Courier Invoice'!$B:$G,6,false)</f>
        <v>Forward charges</v>
      </c>
      <c r="I257" s="8">
        <f>VLOOKUP(G257,'Courier Rates'!$H:$I,2,false)</f>
        <v>33</v>
      </c>
      <c r="J257" s="8">
        <f>if(H257="Forward and RTO charges", VLOOKUP(G257,'Courier Rates'!$H:$J,3,false),0)</f>
        <v>0</v>
      </c>
    </row>
    <row r="258" ht="15.75" customHeight="1">
      <c r="A258" s="4" t="s">
        <v>95</v>
      </c>
      <c r="B258" s="3">
        <v>8.904223818942E12</v>
      </c>
      <c r="C258" s="3" t="s">
        <v>16</v>
      </c>
      <c r="D258" s="6">
        <f>VLOOKUP(B258,' X-SKU Master'!$A:$B,2,false)</f>
        <v>133</v>
      </c>
      <c r="E258" s="6">
        <f t="shared" si="1"/>
        <v>133</v>
      </c>
      <c r="F258" s="6">
        <f t="shared" si="2"/>
        <v>0.5</v>
      </c>
      <c r="G258" s="7" t="str">
        <f>VLOOKUP(A258,'Courier Invoice'!$B:$F,5,false)</f>
        <v>b</v>
      </c>
      <c r="H258" s="7" t="str">
        <f>VLOOKUP(A258,'Courier Invoice'!$B:$G,6,false)</f>
        <v>Forward charges</v>
      </c>
      <c r="I258" s="8">
        <f>VLOOKUP(G258,'Courier Rates'!$H:$I,2,false)</f>
        <v>33</v>
      </c>
      <c r="J258" s="8">
        <f>if(H258="Forward and RTO charges", VLOOKUP(G258,'Courier Rates'!$H:$J,3,false),0)</f>
        <v>0</v>
      </c>
    </row>
    <row r="259" ht="15.75" customHeight="1">
      <c r="A259" s="4" t="s">
        <v>95</v>
      </c>
      <c r="B259" s="3">
        <v>8.90422381885E12</v>
      </c>
      <c r="C259" s="3" t="s">
        <v>16</v>
      </c>
      <c r="D259" s="6">
        <f>VLOOKUP(B259,' X-SKU Master'!$A:$B,2,false)</f>
        <v>240</v>
      </c>
      <c r="E259" s="6">
        <f t="shared" si="1"/>
        <v>240</v>
      </c>
      <c r="F259" s="6">
        <f t="shared" si="2"/>
        <v>0.5</v>
      </c>
      <c r="G259" s="7" t="str">
        <f>VLOOKUP(A259,'Courier Invoice'!$B:$F,5,false)</f>
        <v>b</v>
      </c>
      <c r="H259" s="7" t="str">
        <f>VLOOKUP(A259,'Courier Invoice'!$B:$G,6,false)</f>
        <v>Forward charges</v>
      </c>
      <c r="I259" s="8">
        <f>VLOOKUP(G259,'Courier Rates'!$H:$I,2,false)</f>
        <v>33</v>
      </c>
      <c r="J259" s="8">
        <f>if(H259="Forward and RTO charges", VLOOKUP(G259,'Courier Rates'!$H:$J,3,false),0)</f>
        <v>0</v>
      </c>
    </row>
    <row r="260" ht="15.75" customHeight="1">
      <c r="A260" s="4" t="s">
        <v>95</v>
      </c>
      <c r="B260" s="3">
        <v>8.904223819246E12</v>
      </c>
      <c r="C260" s="3" t="s">
        <v>17</v>
      </c>
      <c r="D260" s="6">
        <f>VLOOKUP(B260,' X-SKU Master'!$A:$B,2,false)</f>
        <v>290</v>
      </c>
      <c r="E260" s="6">
        <f t="shared" si="1"/>
        <v>580</v>
      </c>
      <c r="F260" s="6">
        <f t="shared" si="2"/>
        <v>1</v>
      </c>
      <c r="G260" s="7" t="str">
        <f>VLOOKUP(A260,'Courier Invoice'!$B:$F,5,false)</f>
        <v>b</v>
      </c>
      <c r="H260" s="7" t="str">
        <f>VLOOKUP(A260,'Courier Invoice'!$B:$G,6,false)</f>
        <v>Forward charges</v>
      </c>
      <c r="I260" s="8">
        <f>VLOOKUP(G260,'Courier Rates'!$H:$I,2,false)</f>
        <v>33</v>
      </c>
      <c r="J260" s="8">
        <f>if(H260="Forward and RTO charges", VLOOKUP(G260,'Courier Rates'!$H:$J,3,false),0)</f>
        <v>0</v>
      </c>
    </row>
    <row r="261" ht="15.75" customHeight="1">
      <c r="A261" s="4" t="s">
        <v>96</v>
      </c>
      <c r="B261" s="3">
        <v>8.904223818706E12</v>
      </c>
      <c r="C261" s="3" t="s">
        <v>16</v>
      </c>
      <c r="D261" s="6">
        <f>VLOOKUP(B261,' X-SKU Master'!$A:$B,2,false)</f>
        <v>127</v>
      </c>
      <c r="E261" s="6">
        <f t="shared" si="1"/>
        <v>127</v>
      </c>
      <c r="F261" s="6">
        <f t="shared" si="2"/>
        <v>0.5</v>
      </c>
      <c r="G261" s="7" t="str">
        <f>VLOOKUP(A261,'Courier Invoice'!$B:$F,5,false)</f>
        <v>d</v>
      </c>
      <c r="H261" s="7" t="str">
        <f>VLOOKUP(A261,'Courier Invoice'!$B:$G,6,false)</f>
        <v>Forward charges</v>
      </c>
      <c r="I261" s="8">
        <f>VLOOKUP(G261,'Courier Rates'!$H:$I,2,false)</f>
        <v>45.4</v>
      </c>
      <c r="J261" s="8">
        <f>if(H261="Forward and RTO charges", VLOOKUP(G261,'Courier Rates'!$H:$J,3,false),0)</f>
        <v>0</v>
      </c>
    </row>
    <row r="262" ht="15.75" customHeight="1">
      <c r="A262" s="4" t="s">
        <v>96</v>
      </c>
      <c r="B262" s="3">
        <v>8.90422381885E12</v>
      </c>
      <c r="C262" s="3" t="s">
        <v>16</v>
      </c>
      <c r="D262" s="6">
        <f>VLOOKUP(B262,' X-SKU Master'!$A:$B,2,false)</f>
        <v>240</v>
      </c>
      <c r="E262" s="6">
        <f t="shared" si="1"/>
        <v>240</v>
      </c>
      <c r="F262" s="6">
        <f t="shared" si="2"/>
        <v>0.5</v>
      </c>
      <c r="G262" s="7" t="str">
        <f>VLOOKUP(A262,'Courier Invoice'!$B:$F,5,false)</f>
        <v>d</v>
      </c>
      <c r="H262" s="7" t="str">
        <f>VLOOKUP(A262,'Courier Invoice'!$B:$G,6,false)</f>
        <v>Forward charges</v>
      </c>
      <c r="I262" s="8">
        <f>VLOOKUP(G262,'Courier Rates'!$H:$I,2,false)</f>
        <v>45.4</v>
      </c>
      <c r="J262" s="8">
        <f>if(H262="Forward and RTO charges", VLOOKUP(G262,'Courier Rates'!$H:$J,3,false),0)</f>
        <v>0</v>
      </c>
    </row>
    <row r="263" ht="15.75" customHeight="1">
      <c r="A263" s="4" t="s">
        <v>96</v>
      </c>
      <c r="B263" s="3">
        <v>8.904223819468E12</v>
      </c>
      <c r="C263" s="3" t="s">
        <v>16</v>
      </c>
      <c r="D263" s="6">
        <f>VLOOKUP(B263,' X-SKU Master'!$A:$B,2,false)</f>
        <v>240</v>
      </c>
      <c r="E263" s="6">
        <f t="shared" si="1"/>
        <v>240</v>
      </c>
      <c r="F263" s="6">
        <f t="shared" si="2"/>
        <v>0.5</v>
      </c>
      <c r="G263" s="7" t="str">
        <f>VLOOKUP(A263,'Courier Invoice'!$B:$F,5,false)</f>
        <v>d</v>
      </c>
      <c r="H263" s="7" t="str">
        <f>VLOOKUP(A263,'Courier Invoice'!$B:$G,6,false)</f>
        <v>Forward charges</v>
      </c>
      <c r="I263" s="8">
        <f>VLOOKUP(G263,'Courier Rates'!$H:$I,2,false)</f>
        <v>45.4</v>
      </c>
      <c r="J263" s="8">
        <f>if(H263="Forward and RTO charges", VLOOKUP(G263,'Courier Rates'!$H:$J,3,false),0)</f>
        <v>0</v>
      </c>
    </row>
    <row r="264" ht="15.75" customHeight="1">
      <c r="A264" s="4" t="s">
        <v>97</v>
      </c>
      <c r="B264" s="3">
        <v>8.904223819468E12</v>
      </c>
      <c r="C264" s="3" t="s">
        <v>16</v>
      </c>
      <c r="D264" s="6">
        <f>VLOOKUP(B264,' X-SKU Master'!$A:$B,2,false)</f>
        <v>240</v>
      </c>
      <c r="E264" s="6">
        <f t="shared" si="1"/>
        <v>240</v>
      </c>
      <c r="F264" s="6">
        <f t="shared" si="2"/>
        <v>0.5</v>
      </c>
      <c r="G264" s="7" t="str">
        <f>VLOOKUP(A264,'Courier Invoice'!$B:$F,5,false)</f>
        <v>d</v>
      </c>
      <c r="H264" s="7" t="str">
        <f>VLOOKUP(A264,'Courier Invoice'!$B:$G,6,false)</f>
        <v>Forward charges</v>
      </c>
      <c r="I264" s="8">
        <f>VLOOKUP(G264,'Courier Rates'!$H:$I,2,false)</f>
        <v>45.4</v>
      </c>
      <c r="J264" s="8">
        <f>if(H264="Forward and RTO charges", VLOOKUP(G264,'Courier Rates'!$H:$J,3,false),0)</f>
        <v>0</v>
      </c>
    </row>
    <row r="265" ht="15.75" customHeight="1">
      <c r="A265" s="4" t="s">
        <v>98</v>
      </c>
      <c r="B265" s="3">
        <v>8.904223818706E12</v>
      </c>
      <c r="C265" s="3" t="s">
        <v>16</v>
      </c>
      <c r="D265" s="6">
        <f>VLOOKUP(B265,' X-SKU Master'!$A:$B,2,false)</f>
        <v>127</v>
      </c>
      <c r="E265" s="6">
        <f t="shared" si="1"/>
        <v>127</v>
      </c>
      <c r="F265" s="6">
        <f t="shared" si="2"/>
        <v>0.5</v>
      </c>
      <c r="G265" s="7" t="str">
        <f>VLOOKUP(A265,'Courier Invoice'!$B:$F,5,false)</f>
        <v>d</v>
      </c>
      <c r="H265" s="7" t="str">
        <f>VLOOKUP(A265,'Courier Invoice'!$B:$G,6,false)</f>
        <v>Forward charges</v>
      </c>
      <c r="I265" s="8">
        <f>VLOOKUP(G265,'Courier Rates'!$H:$I,2,false)</f>
        <v>45.4</v>
      </c>
      <c r="J265" s="8">
        <f>if(H265="Forward and RTO charges", VLOOKUP(G265,'Courier Rates'!$H:$J,3,false),0)</f>
        <v>0</v>
      </c>
    </row>
    <row r="266" ht="15.75" customHeight="1">
      <c r="A266" s="4" t="s">
        <v>98</v>
      </c>
      <c r="B266" s="3">
        <v>8.904223818942E12</v>
      </c>
      <c r="C266" s="3" t="s">
        <v>16</v>
      </c>
      <c r="D266" s="6">
        <f>VLOOKUP(B266,' X-SKU Master'!$A:$B,2,false)</f>
        <v>133</v>
      </c>
      <c r="E266" s="6">
        <f t="shared" si="1"/>
        <v>133</v>
      </c>
      <c r="F266" s="6">
        <f t="shared" si="2"/>
        <v>0.5</v>
      </c>
      <c r="G266" s="7" t="str">
        <f>VLOOKUP(A266,'Courier Invoice'!$B:$F,5,false)</f>
        <v>d</v>
      </c>
      <c r="H266" s="7" t="str">
        <f>VLOOKUP(A266,'Courier Invoice'!$B:$G,6,false)</f>
        <v>Forward charges</v>
      </c>
      <c r="I266" s="8">
        <f>VLOOKUP(G266,'Courier Rates'!$H:$I,2,false)</f>
        <v>45.4</v>
      </c>
      <c r="J266" s="8">
        <f>if(H266="Forward and RTO charges", VLOOKUP(G266,'Courier Rates'!$H:$J,3,false),0)</f>
        <v>0</v>
      </c>
    </row>
    <row r="267" ht="15.75" customHeight="1">
      <c r="A267" s="4" t="s">
        <v>98</v>
      </c>
      <c r="B267" s="3">
        <v>8.90422381885E12</v>
      </c>
      <c r="C267" s="3" t="s">
        <v>16</v>
      </c>
      <c r="D267" s="6">
        <f>VLOOKUP(B267,' X-SKU Master'!$A:$B,2,false)</f>
        <v>240</v>
      </c>
      <c r="E267" s="6">
        <f t="shared" si="1"/>
        <v>240</v>
      </c>
      <c r="F267" s="6">
        <f t="shared" si="2"/>
        <v>0.5</v>
      </c>
      <c r="G267" s="7" t="str">
        <f>VLOOKUP(A267,'Courier Invoice'!$B:$F,5,false)</f>
        <v>d</v>
      </c>
      <c r="H267" s="7" t="str">
        <f>VLOOKUP(A267,'Courier Invoice'!$B:$G,6,false)</f>
        <v>Forward charges</v>
      </c>
      <c r="I267" s="8">
        <f>VLOOKUP(G267,'Courier Rates'!$H:$I,2,false)</f>
        <v>45.4</v>
      </c>
      <c r="J267" s="8">
        <f>if(H267="Forward and RTO charges", VLOOKUP(G267,'Courier Rates'!$H:$J,3,false),0)</f>
        <v>0</v>
      </c>
    </row>
    <row r="268" ht="15.75" customHeight="1">
      <c r="A268" s="4" t="s">
        <v>99</v>
      </c>
      <c r="B268" s="3">
        <v>8.904223818706E12</v>
      </c>
      <c r="C268" s="3" t="s">
        <v>16</v>
      </c>
      <c r="D268" s="6">
        <f>VLOOKUP(B268,' X-SKU Master'!$A:$B,2,false)</f>
        <v>127</v>
      </c>
      <c r="E268" s="6">
        <f t="shared" si="1"/>
        <v>127</v>
      </c>
      <c r="F268" s="6">
        <f t="shared" si="2"/>
        <v>0.5</v>
      </c>
      <c r="G268" s="7" t="str">
        <f>VLOOKUP(A268,'Courier Invoice'!$B:$F,5,false)</f>
        <v>b</v>
      </c>
      <c r="H268" s="7" t="str">
        <f>VLOOKUP(A268,'Courier Invoice'!$B:$G,6,false)</f>
        <v>Forward charges</v>
      </c>
      <c r="I268" s="8">
        <f>VLOOKUP(G268,'Courier Rates'!$H:$I,2,false)</f>
        <v>33</v>
      </c>
      <c r="J268" s="8">
        <f>if(H268="Forward and RTO charges", VLOOKUP(G268,'Courier Rates'!$H:$J,3,false),0)</f>
        <v>0</v>
      </c>
    </row>
    <row r="269" ht="15.75" customHeight="1">
      <c r="A269" s="4" t="s">
        <v>99</v>
      </c>
      <c r="B269" s="3">
        <v>8.90422381885E12</v>
      </c>
      <c r="C269" s="3" t="s">
        <v>16</v>
      </c>
      <c r="D269" s="6">
        <f>VLOOKUP(B269,' X-SKU Master'!$A:$B,2,false)</f>
        <v>240</v>
      </c>
      <c r="E269" s="6">
        <f t="shared" si="1"/>
        <v>240</v>
      </c>
      <c r="F269" s="6">
        <f t="shared" si="2"/>
        <v>0.5</v>
      </c>
      <c r="G269" s="7" t="str">
        <f>VLOOKUP(A269,'Courier Invoice'!$B:$F,5,false)</f>
        <v>b</v>
      </c>
      <c r="H269" s="7" t="str">
        <f>VLOOKUP(A269,'Courier Invoice'!$B:$G,6,false)</f>
        <v>Forward charges</v>
      </c>
      <c r="I269" s="8">
        <f>VLOOKUP(G269,'Courier Rates'!$H:$I,2,false)</f>
        <v>33</v>
      </c>
      <c r="J269" s="8">
        <f>if(H269="Forward and RTO charges", VLOOKUP(G269,'Courier Rates'!$H:$J,3,false),0)</f>
        <v>0</v>
      </c>
    </row>
    <row r="270" ht="15.75" customHeight="1">
      <c r="A270" s="4" t="s">
        <v>99</v>
      </c>
      <c r="B270" s="3">
        <v>8.904223819468E12</v>
      </c>
      <c r="C270" s="3" t="s">
        <v>16</v>
      </c>
      <c r="D270" s="6">
        <f>VLOOKUP(B270,' X-SKU Master'!$A:$B,2,false)</f>
        <v>240</v>
      </c>
      <c r="E270" s="6">
        <f t="shared" si="1"/>
        <v>240</v>
      </c>
      <c r="F270" s="6">
        <f t="shared" si="2"/>
        <v>0.5</v>
      </c>
      <c r="G270" s="7" t="str">
        <f>VLOOKUP(A270,'Courier Invoice'!$B:$F,5,false)</f>
        <v>b</v>
      </c>
      <c r="H270" s="7" t="str">
        <f>VLOOKUP(A270,'Courier Invoice'!$B:$G,6,false)</f>
        <v>Forward charges</v>
      </c>
      <c r="I270" s="8">
        <f>VLOOKUP(G270,'Courier Rates'!$H:$I,2,false)</f>
        <v>33</v>
      </c>
      <c r="J270" s="8">
        <f>if(H270="Forward and RTO charges", VLOOKUP(G270,'Courier Rates'!$H:$J,3,false),0)</f>
        <v>0</v>
      </c>
    </row>
    <row r="271" ht="15.75" customHeight="1">
      <c r="A271" s="4" t="s">
        <v>100</v>
      </c>
      <c r="B271" s="3">
        <v>8.904223818706E12</v>
      </c>
      <c r="C271" s="3" t="s">
        <v>16</v>
      </c>
      <c r="D271" s="6">
        <f>VLOOKUP(B271,' X-SKU Master'!$A:$B,2,false)</f>
        <v>127</v>
      </c>
      <c r="E271" s="6">
        <f t="shared" si="1"/>
        <v>127</v>
      </c>
      <c r="F271" s="6">
        <f t="shared" si="2"/>
        <v>0.5</v>
      </c>
      <c r="G271" s="7" t="str">
        <f>VLOOKUP(A271,'Courier Invoice'!$B:$F,5,false)</f>
        <v>d</v>
      </c>
      <c r="H271" s="7" t="str">
        <f>VLOOKUP(A271,'Courier Invoice'!$B:$G,6,false)</f>
        <v>Forward charges</v>
      </c>
      <c r="I271" s="8">
        <f>VLOOKUP(G271,'Courier Rates'!$H:$I,2,false)</f>
        <v>45.4</v>
      </c>
      <c r="J271" s="8">
        <f>if(H271="Forward and RTO charges", VLOOKUP(G271,'Courier Rates'!$H:$J,3,false),0)</f>
        <v>0</v>
      </c>
    </row>
    <row r="272" ht="15.75" customHeight="1">
      <c r="A272" s="4" t="s">
        <v>100</v>
      </c>
      <c r="B272" s="3">
        <v>8.904223818942E12</v>
      </c>
      <c r="C272" s="3" t="s">
        <v>16</v>
      </c>
      <c r="D272" s="6">
        <f>VLOOKUP(B272,' X-SKU Master'!$A:$B,2,false)</f>
        <v>133</v>
      </c>
      <c r="E272" s="6">
        <f t="shared" si="1"/>
        <v>133</v>
      </c>
      <c r="F272" s="6">
        <f t="shared" si="2"/>
        <v>0.5</v>
      </c>
      <c r="G272" s="7" t="str">
        <f>VLOOKUP(A272,'Courier Invoice'!$B:$F,5,false)</f>
        <v>d</v>
      </c>
      <c r="H272" s="7" t="str">
        <f>VLOOKUP(A272,'Courier Invoice'!$B:$G,6,false)</f>
        <v>Forward charges</v>
      </c>
      <c r="I272" s="8">
        <f>VLOOKUP(G272,'Courier Rates'!$H:$I,2,false)</f>
        <v>45.4</v>
      </c>
      <c r="J272" s="8">
        <f>if(H272="Forward and RTO charges", VLOOKUP(G272,'Courier Rates'!$H:$J,3,false),0)</f>
        <v>0</v>
      </c>
    </row>
    <row r="273" ht="15.75" customHeight="1">
      <c r="A273" s="4" t="s">
        <v>100</v>
      </c>
      <c r="B273" s="3">
        <v>8.90422381885E12</v>
      </c>
      <c r="C273" s="3" t="s">
        <v>16</v>
      </c>
      <c r="D273" s="6">
        <f>VLOOKUP(B273,' X-SKU Master'!$A:$B,2,false)</f>
        <v>240</v>
      </c>
      <c r="E273" s="6">
        <f t="shared" si="1"/>
        <v>240</v>
      </c>
      <c r="F273" s="6">
        <f t="shared" si="2"/>
        <v>0.5</v>
      </c>
      <c r="G273" s="7" t="str">
        <f>VLOOKUP(A273,'Courier Invoice'!$B:$F,5,false)</f>
        <v>d</v>
      </c>
      <c r="H273" s="7" t="str">
        <f>VLOOKUP(A273,'Courier Invoice'!$B:$G,6,false)</f>
        <v>Forward charges</v>
      </c>
      <c r="I273" s="8">
        <f>VLOOKUP(G273,'Courier Rates'!$H:$I,2,false)</f>
        <v>45.4</v>
      </c>
      <c r="J273" s="8">
        <f>if(H273="Forward and RTO charges", VLOOKUP(G273,'Courier Rates'!$H:$J,3,false),0)</f>
        <v>0</v>
      </c>
    </row>
    <row r="274" ht="15.75" customHeight="1">
      <c r="A274" s="4" t="s">
        <v>101</v>
      </c>
      <c r="B274" s="3">
        <v>8.904223819147E12</v>
      </c>
      <c r="C274" s="3" t="s">
        <v>16</v>
      </c>
      <c r="D274" s="6">
        <f>VLOOKUP(B274,' X-SKU Master'!$A:$B,2,false)</f>
        <v>240</v>
      </c>
      <c r="E274" s="6">
        <f t="shared" si="1"/>
        <v>240</v>
      </c>
      <c r="F274" s="6">
        <f t="shared" si="2"/>
        <v>0.5</v>
      </c>
      <c r="G274" s="7" t="str">
        <f>VLOOKUP(A274,'Courier Invoice'!$B:$F,5,false)</f>
        <v>d</v>
      </c>
      <c r="H274" s="7" t="str">
        <f>VLOOKUP(A274,'Courier Invoice'!$B:$G,6,false)</f>
        <v>Forward charges</v>
      </c>
      <c r="I274" s="8">
        <f>VLOOKUP(G274,'Courier Rates'!$H:$I,2,false)</f>
        <v>45.4</v>
      </c>
      <c r="J274" s="8">
        <f>if(H274="Forward and RTO charges", VLOOKUP(G274,'Courier Rates'!$H:$J,3,false),0)</f>
        <v>0</v>
      </c>
    </row>
    <row r="275" ht="15.75" customHeight="1">
      <c r="A275" s="4" t="s">
        <v>101</v>
      </c>
      <c r="B275" s="3">
        <v>8.904223819468E12</v>
      </c>
      <c r="C275" s="3" t="s">
        <v>16</v>
      </c>
      <c r="D275" s="6">
        <f>VLOOKUP(B275,' X-SKU Master'!$A:$B,2,false)</f>
        <v>240</v>
      </c>
      <c r="E275" s="6">
        <f t="shared" si="1"/>
        <v>240</v>
      </c>
      <c r="F275" s="6">
        <f t="shared" si="2"/>
        <v>0.5</v>
      </c>
      <c r="G275" s="7" t="str">
        <f>VLOOKUP(A275,'Courier Invoice'!$B:$F,5,false)</f>
        <v>d</v>
      </c>
      <c r="H275" s="7" t="str">
        <f>VLOOKUP(A275,'Courier Invoice'!$B:$G,6,false)</f>
        <v>Forward charges</v>
      </c>
      <c r="I275" s="8">
        <f>VLOOKUP(G275,'Courier Rates'!$H:$I,2,false)</f>
        <v>45.4</v>
      </c>
      <c r="J275" s="8">
        <f>if(H275="Forward and RTO charges", VLOOKUP(G275,'Courier Rates'!$H:$J,3,false),0)</f>
        <v>0</v>
      </c>
    </row>
    <row r="276" ht="15.75" customHeight="1">
      <c r="A276" s="4" t="s">
        <v>101</v>
      </c>
      <c r="B276" s="3">
        <v>8.904223819277E12</v>
      </c>
      <c r="C276" s="3" t="s">
        <v>16</v>
      </c>
      <c r="D276" s="6">
        <f>VLOOKUP(B276,' X-SKU Master'!$A:$B,2,false)</f>
        <v>350</v>
      </c>
      <c r="E276" s="6">
        <f t="shared" si="1"/>
        <v>350</v>
      </c>
      <c r="F276" s="6">
        <f t="shared" si="2"/>
        <v>0.5</v>
      </c>
      <c r="G276" s="7" t="str">
        <f>VLOOKUP(A276,'Courier Invoice'!$B:$F,5,false)</f>
        <v>d</v>
      </c>
      <c r="H276" s="7" t="str">
        <f>VLOOKUP(A276,'Courier Invoice'!$B:$G,6,false)</f>
        <v>Forward charges</v>
      </c>
      <c r="I276" s="8">
        <f>VLOOKUP(G276,'Courier Rates'!$H:$I,2,false)</f>
        <v>45.4</v>
      </c>
      <c r="J276" s="8">
        <f>if(H276="Forward and RTO charges", VLOOKUP(G276,'Courier Rates'!$H:$J,3,false),0)</f>
        <v>0</v>
      </c>
    </row>
    <row r="277" ht="15.75" customHeight="1">
      <c r="A277" s="4" t="s">
        <v>102</v>
      </c>
      <c r="B277" s="3">
        <v>8.90422381885E12</v>
      </c>
      <c r="C277" s="3" t="s">
        <v>17</v>
      </c>
      <c r="D277" s="6">
        <f>VLOOKUP(B277,' X-SKU Master'!$A:$B,2,false)</f>
        <v>240</v>
      </c>
      <c r="E277" s="6">
        <f t="shared" si="1"/>
        <v>480</v>
      </c>
      <c r="F277" s="6">
        <f t="shared" si="2"/>
        <v>0.5</v>
      </c>
      <c r="G277" s="7" t="str">
        <f>VLOOKUP(A277,'Courier Invoice'!$B:$F,5,false)</f>
        <v>b</v>
      </c>
      <c r="H277" s="7" t="str">
        <f>VLOOKUP(A277,'Courier Invoice'!$B:$G,6,false)</f>
        <v>Forward charges</v>
      </c>
      <c r="I277" s="8">
        <f>VLOOKUP(G277,'Courier Rates'!$H:$I,2,false)</f>
        <v>33</v>
      </c>
      <c r="J277" s="8">
        <f>if(H277="Forward and RTO charges", VLOOKUP(G277,'Courier Rates'!$H:$J,3,false),0)</f>
        <v>0</v>
      </c>
    </row>
    <row r="278" ht="15.75" customHeight="1">
      <c r="A278" s="4" t="s">
        <v>102</v>
      </c>
      <c r="B278" s="3">
        <v>8.904223818713E12</v>
      </c>
      <c r="C278" s="3" t="s">
        <v>16</v>
      </c>
      <c r="D278" s="6">
        <f>VLOOKUP(B278,' X-SKU Master'!$A:$B,2,false)</f>
        <v>120</v>
      </c>
      <c r="E278" s="6">
        <f t="shared" si="1"/>
        <v>120</v>
      </c>
      <c r="F278" s="6">
        <f t="shared" si="2"/>
        <v>0.5</v>
      </c>
      <c r="G278" s="7" t="str">
        <f>VLOOKUP(A278,'Courier Invoice'!$B:$F,5,false)</f>
        <v>b</v>
      </c>
      <c r="H278" s="7" t="str">
        <f>VLOOKUP(A278,'Courier Invoice'!$B:$G,6,false)</f>
        <v>Forward charges</v>
      </c>
      <c r="I278" s="8">
        <f>VLOOKUP(G278,'Courier Rates'!$H:$I,2,false)</f>
        <v>33</v>
      </c>
      <c r="J278" s="8">
        <f>if(H278="Forward and RTO charges", VLOOKUP(G278,'Courier Rates'!$H:$J,3,false),0)</f>
        <v>0</v>
      </c>
    </row>
    <row r="279" ht="15.75" customHeight="1">
      <c r="A279" s="4" t="s">
        <v>102</v>
      </c>
      <c r="B279" s="3">
        <v>8.904223819024E12</v>
      </c>
      <c r="C279" s="3" t="s">
        <v>19</v>
      </c>
      <c r="D279" s="6">
        <f>VLOOKUP(B279,' X-SKU Master'!$A:$B,2,false)</f>
        <v>112</v>
      </c>
      <c r="E279" s="6">
        <f t="shared" si="1"/>
        <v>448</v>
      </c>
      <c r="F279" s="6">
        <f t="shared" si="2"/>
        <v>0.5</v>
      </c>
      <c r="G279" s="7" t="str">
        <f>VLOOKUP(A279,'Courier Invoice'!$B:$F,5,false)</f>
        <v>b</v>
      </c>
      <c r="H279" s="7" t="str">
        <f>VLOOKUP(A279,'Courier Invoice'!$B:$G,6,false)</f>
        <v>Forward charges</v>
      </c>
      <c r="I279" s="8">
        <f>VLOOKUP(G279,'Courier Rates'!$H:$I,2,false)</f>
        <v>33</v>
      </c>
      <c r="J279" s="8">
        <f>if(H279="Forward and RTO charges", VLOOKUP(G279,'Courier Rates'!$H:$J,3,false),0)</f>
        <v>0</v>
      </c>
    </row>
    <row r="280" ht="15.75" customHeight="1">
      <c r="A280" s="4" t="s">
        <v>103</v>
      </c>
      <c r="B280" s="3">
        <v>8.904223819031E12</v>
      </c>
      <c r="C280" s="3" t="s">
        <v>104</v>
      </c>
      <c r="D280" s="6">
        <f>VLOOKUP(B280,' X-SKU Master'!$A:$B,2,false)</f>
        <v>112</v>
      </c>
      <c r="E280" s="6">
        <f t="shared" si="1"/>
        <v>672</v>
      </c>
      <c r="F280" s="6">
        <f t="shared" si="2"/>
        <v>1</v>
      </c>
      <c r="G280" s="7" t="str">
        <f>VLOOKUP(A280,'Courier Invoice'!$B:$F,5,false)</f>
        <v>d</v>
      </c>
      <c r="H280" s="7" t="str">
        <f>VLOOKUP(A280,'Courier Invoice'!$B:$G,6,false)</f>
        <v>Forward charges</v>
      </c>
      <c r="I280" s="8">
        <f>VLOOKUP(G280,'Courier Rates'!$H:$I,2,false)</f>
        <v>45.4</v>
      </c>
      <c r="J280" s="8">
        <f>if(H280="Forward and RTO charges", VLOOKUP(G280,'Courier Rates'!$H:$J,3,false),0)</f>
        <v>0</v>
      </c>
    </row>
    <row r="281" ht="15.75" customHeight="1">
      <c r="A281" s="4" t="s">
        <v>103</v>
      </c>
      <c r="B281" s="3">
        <v>8.904223819024E12</v>
      </c>
      <c r="C281" s="3" t="s">
        <v>104</v>
      </c>
      <c r="D281" s="6">
        <f>VLOOKUP(B281,' X-SKU Master'!$A:$B,2,false)</f>
        <v>112</v>
      </c>
      <c r="E281" s="6">
        <f t="shared" si="1"/>
        <v>672</v>
      </c>
      <c r="F281" s="6">
        <f t="shared" si="2"/>
        <v>1</v>
      </c>
      <c r="G281" s="7" t="str">
        <f>VLOOKUP(A281,'Courier Invoice'!$B:$F,5,false)</f>
        <v>d</v>
      </c>
      <c r="H281" s="7" t="str">
        <f>VLOOKUP(A281,'Courier Invoice'!$B:$G,6,false)</f>
        <v>Forward charges</v>
      </c>
      <c r="I281" s="8">
        <f>VLOOKUP(G281,'Courier Rates'!$H:$I,2,false)</f>
        <v>45.4</v>
      </c>
      <c r="J281" s="8">
        <f>if(H281="Forward and RTO charges", VLOOKUP(G281,'Courier Rates'!$H:$J,3,false),0)</f>
        <v>0</v>
      </c>
    </row>
    <row r="282" ht="15.75" customHeight="1">
      <c r="A282" s="4" t="s">
        <v>103</v>
      </c>
      <c r="B282" s="3">
        <v>8.904223819291E12</v>
      </c>
      <c r="C282" s="3" t="s">
        <v>17</v>
      </c>
      <c r="D282" s="6">
        <f>VLOOKUP(B282,' X-SKU Master'!$A:$B,2,false)</f>
        <v>112</v>
      </c>
      <c r="E282" s="6">
        <f t="shared" si="1"/>
        <v>224</v>
      </c>
      <c r="F282" s="6">
        <f t="shared" si="2"/>
        <v>0.5</v>
      </c>
      <c r="G282" s="7" t="str">
        <f>VLOOKUP(A282,'Courier Invoice'!$B:$F,5,false)</f>
        <v>d</v>
      </c>
      <c r="H282" s="7" t="str">
        <f>VLOOKUP(A282,'Courier Invoice'!$B:$G,6,false)</f>
        <v>Forward charges</v>
      </c>
      <c r="I282" s="8">
        <f>VLOOKUP(G282,'Courier Rates'!$H:$I,2,false)</f>
        <v>45.4</v>
      </c>
      <c r="J282" s="8">
        <f>if(H282="Forward and RTO charges", VLOOKUP(G282,'Courier Rates'!$H:$J,3,false),0)</f>
        <v>0</v>
      </c>
    </row>
    <row r="283" ht="15.75" customHeight="1">
      <c r="A283" s="4" t="s">
        <v>103</v>
      </c>
      <c r="B283" s="3">
        <v>8.904223819031E12</v>
      </c>
      <c r="C283" s="3" t="s">
        <v>17</v>
      </c>
      <c r="D283" s="6">
        <f>VLOOKUP(B283,' X-SKU Master'!$A:$B,2,false)</f>
        <v>112</v>
      </c>
      <c r="E283" s="6">
        <f t="shared" si="1"/>
        <v>224</v>
      </c>
      <c r="F283" s="6">
        <f t="shared" si="2"/>
        <v>0.5</v>
      </c>
      <c r="G283" s="7" t="str">
        <f>VLOOKUP(A283,'Courier Invoice'!$B:$F,5,false)</f>
        <v>d</v>
      </c>
      <c r="H283" s="7" t="str">
        <f>VLOOKUP(A283,'Courier Invoice'!$B:$G,6,false)</f>
        <v>Forward charges</v>
      </c>
      <c r="I283" s="8">
        <f>VLOOKUP(G283,'Courier Rates'!$H:$I,2,false)</f>
        <v>45.4</v>
      </c>
      <c r="J283" s="8">
        <f>if(H283="Forward and RTO charges", VLOOKUP(G283,'Courier Rates'!$H:$J,3,false),0)</f>
        <v>0</v>
      </c>
    </row>
    <row r="284" ht="15.75" customHeight="1">
      <c r="A284" s="4" t="s">
        <v>103</v>
      </c>
      <c r="B284" s="3">
        <v>8.904223819024E12</v>
      </c>
      <c r="C284" s="3" t="s">
        <v>17</v>
      </c>
      <c r="D284" s="6">
        <f>VLOOKUP(B284,' X-SKU Master'!$A:$B,2,false)</f>
        <v>112</v>
      </c>
      <c r="E284" s="6">
        <f t="shared" si="1"/>
        <v>224</v>
      </c>
      <c r="F284" s="6">
        <f t="shared" si="2"/>
        <v>0.5</v>
      </c>
      <c r="G284" s="7" t="str">
        <f>VLOOKUP(A284,'Courier Invoice'!$B:$F,5,false)</f>
        <v>d</v>
      </c>
      <c r="H284" s="7" t="str">
        <f>VLOOKUP(A284,'Courier Invoice'!$B:$G,6,false)</f>
        <v>Forward charges</v>
      </c>
      <c r="I284" s="8">
        <f>VLOOKUP(G284,'Courier Rates'!$H:$I,2,false)</f>
        <v>45.4</v>
      </c>
      <c r="J284" s="8">
        <f>if(H284="Forward and RTO charges", VLOOKUP(G284,'Courier Rates'!$H:$J,3,false),0)</f>
        <v>0</v>
      </c>
    </row>
    <row r="285" ht="15.75" customHeight="1">
      <c r="A285" s="4" t="s">
        <v>105</v>
      </c>
      <c r="B285" s="3">
        <v>8.904223818706E12</v>
      </c>
      <c r="C285" s="3" t="s">
        <v>16</v>
      </c>
      <c r="D285" s="6">
        <f>VLOOKUP(B285,' X-SKU Master'!$A:$B,2,false)</f>
        <v>127</v>
      </c>
      <c r="E285" s="6">
        <f t="shared" si="1"/>
        <v>127</v>
      </c>
      <c r="F285" s="6">
        <f t="shared" si="2"/>
        <v>0.5</v>
      </c>
      <c r="G285" s="7" t="str">
        <f>VLOOKUP(A285,'Courier Invoice'!$B:$F,5,false)</f>
        <v>d</v>
      </c>
      <c r="H285" s="7" t="str">
        <f>VLOOKUP(A285,'Courier Invoice'!$B:$G,6,false)</f>
        <v>Forward charges</v>
      </c>
      <c r="I285" s="8">
        <f>VLOOKUP(G285,'Courier Rates'!$H:$I,2,false)</f>
        <v>45.4</v>
      </c>
      <c r="J285" s="8">
        <f>if(H285="Forward and RTO charges", VLOOKUP(G285,'Courier Rates'!$H:$J,3,false),0)</f>
        <v>0</v>
      </c>
    </row>
    <row r="286" ht="15.75" customHeight="1">
      <c r="A286" s="4" t="s">
        <v>105</v>
      </c>
      <c r="B286" s="3">
        <v>8.904223818942E12</v>
      </c>
      <c r="C286" s="3" t="s">
        <v>16</v>
      </c>
      <c r="D286" s="6">
        <f>VLOOKUP(B286,' X-SKU Master'!$A:$B,2,false)</f>
        <v>133</v>
      </c>
      <c r="E286" s="6">
        <f t="shared" si="1"/>
        <v>133</v>
      </c>
      <c r="F286" s="6">
        <f t="shared" si="2"/>
        <v>0.5</v>
      </c>
      <c r="G286" s="7" t="str">
        <f>VLOOKUP(A286,'Courier Invoice'!$B:$F,5,false)</f>
        <v>d</v>
      </c>
      <c r="H286" s="7" t="str">
        <f>VLOOKUP(A286,'Courier Invoice'!$B:$G,6,false)</f>
        <v>Forward charges</v>
      </c>
      <c r="I286" s="8">
        <f>VLOOKUP(G286,'Courier Rates'!$H:$I,2,false)</f>
        <v>45.4</v>
      </c>
      <c r="J286" s="8">
        <f>if(H286="Forward and RTO charges", VLOOKUP(G286,'Courier Rates'!$H:$J,3,false),0)</f>
        <v>0</v>
      </c>
    </row>
    <row r="287" ht="15.75" customHeight="1">
      <c r="A287" s="4" t="s">
        <v>105</v>
      </c>
      <c r="B287" s="3">
        <v>8.90422381885E12</v>
      </c>
      <c r="C287" s="3" t="s">
        <v>16</v>
      </c>
      <c r="D287" s="6">
        <f>VLOOKUP(B287,' X-SKU Master'!$A:$B,2,false)</f>
        <v>240</v>
      </c>
      <c r="E287" s="6">
        <f t="shared" si="1"/>
        <v>240</v>
      </c>
      <c r="F287" s="6">
        <f t="shared" si="2"/>
        <v>0.5</v>
      </c>
      <c r="G287" s="7" t="str">
        <f>VLOOKUP(A287,'Courier Invoice'!$B:$F,5,false)</f>
        <v>d</v>
      </c>
      <c r="H287" s="7" t="str">
        <f>VLOOKUP(A287,'Courier Invoice'!$B:$G,6,false)</f>
        <v>Forward charges</v>
      </c>
      <c r="I287" s="8">
        <f>VLOOKUP(G287,'Courier Rates'!$H:$I,2,false)</f>
        <v>45.4</v>
      </c>
      <c r="J287" s="8">
        <f>if(H287="Forward and RTO charges", VLOOKUP(G287,'Courier Rates'!$H:$J,3,false),0)</f>
        <v>0</v>
      </c>
    </row>
    <row r="288" ht="15.75" customHeight="1">
      <c r="A288" s="4" t="s">
        <v>106</v>
      </c>
      <c r="B288" s="3">
        <v>8.904223818997E12</v>
      </c>
      <c r="C288" s="3" t="s">
        <v>16</v>
      </c>
      <c r="D288" s="6">
        <f>VLOOKUP(B288,' X-SKU Master'!$A:$B,2,false)</f>
        <v>490</v>
      </c>
      <c r="E288" s="6">
        <f t="shared" si="1"/>
        <v>490</v>
      </c>
      <c r="F288" s="6">
        <f t="shared" si="2"/>
        <v>0.5</v>
      </c>
      <c r="G288" s="7" t="str">
        <f>VLOOKUP(A288,'Courier Invoice'!$B:$F,5,false)</f>
        <v>d</v>
      </c>
      <c r="H288" s="7" t="str">
        <f>VLOOKUP(A288,'Courier Invoice'!$B:$G,6,false)</f>
        <v>Forward charges</v>
      </c>
      <c r="I288" s="8">
        <f>VLOOKUP(G288,'Courier Rates'!$H:$I,2,false)</f>
        <v>45.4</v>
      </c>
      <c r="J288" s="8">
        <f>if(H288="Forward and RTO charges", VLOOKUP(G288,'Courier Rates'!$H:$J,3,false),0)</f>
        <v>0</v>
      </c>
    </row>
    <row r="289" ht="15.75" customHeight="1">
      <c r="A289" s="4" t="s">
        <v>107</v>
      </c>
      <c r="B289" s="3">
        <v>8.904223818706E12</v>
      </c>
      <c r="C289" s="3" t="s">
        <v>16</v>
      </c>
      <c r="D289" s="6">
        <f>VLOOKUP(B289,' X-SKU Master'!$A:$B,2,false)</f>
        <v>127</v>
      </c>
      <c r="E289" s="6">
        <f t="shared" si="1"/>
        <v>127</v>
      </c>
      <c r="F289" s="6">
        <f t="shared" si="2"/>
        <v>0.5</v>
      </c>
      <c r="G289" s="7" t="str">
        <f>VLOOKUP(A289,'Courier Invoice'!$B:$F,5,false)</f>
        <v>d</v>
      </c>
      <c r="H289" s="7" t="str">
        <f>VLOOKUP(A289,'Courier Invoice'!$B:$G,6,false)</f>
        <v>Forward charges</v>
      </c>
      <c r="I289" s="8">
        <f>VLOOKUP(G289,'Courier Rates'!$H:$I,2,false)</f>
        <v>45.4</v>
      </c>
      <c r="J289" s="8">
        <f>if(H289="Forward and RTO charges", VLOOKUP(G289,'Courier Rates'!$H:$J,3,false),0)</f>
        <v>0</v>
      </c>
    </row>
    <row r="290" ht="15.75" customHeight="1">
      <c r="A290" s="4" t="s">
        <v>107</v>
      </c>
      <c r="B290" s="3">
        <v>8.904223818942E12</v>
      </c>
      <c r="C290" s="3" t="s">
        <v>16</v>
      </c>
      <c r="D290" s="6">
        <f>VLOOKUP(B290,' X-SKU Master'!$A:$B,2,false)</f>
        <v>133</v>
      </c>
      <c r="E290" s="6">
        <f t="shared" si="1"/>
        <v>133</v>
      </c>
      <c r="F290" s="6">
        <f t="shared" si="2"/>
        <v>0.5</v>
      </c>
      <c r="G290" s="7" t="str">
        <f>VLOOKUP(A290,'Courier Invoice'!$B:$F,5,false)</f>
        <v>d</v>
      </c>
      <c r="H290" s="7" t="str">
        <f>VLOOKUP(A290,'Courier Invoice'!$B:$G,6,false)</f>
        <v>Forward charges</v>
      </c>
      <c r="I290" s="8">
        <f>VLOOKUP(G290,'Courier Rates'!$H:$I,2,false)</f>
        <v>45.4</v>
      </c>
      <c r="J290" s="8">
        <f>if(H290="Forward and RTO charges", VLOOKUP(G290,'Courier Rates'!$H:$J,3,false),0)</f>
        <v>0</v>
      </c>
    </row>
    <row r="291" ht="15.75" customHeight="1">
      <c r="A291" s="4" t="s">
        <v>107</v>
      </c>
      <c r="B291" s="3">
        <v>8.90422381885E12</v>
      </c>
      <c r="C291" s="3" t="s">
        <v>16</v>
      </c>
      <c r="D291" s="6">
        <f>VLOOKUP(B291,' X-SKU Master'!$A:$B,2,false)</f>
        <v>240</v>
      </c>
      <c r="E291" s="6">
        <f t="shared" si="1"/>
        <v>240</v>
      </c>
      <c r="F291" s="6">
        <f t="shared" si="2"/>
        <v>0.5</v>
      </c>
      <c r="G291" s="7" t="str">
        <f>VLOOKUP(A291,'Courier Invoice'!$B:$F,5,false)</f>
        <v>d</v>
      </c>
      <c r="H291" s="7" t="str">
        <f>VLOOKUP(A291,'Courier Invoice'!$B:$G,6,false)</f>
        <v>Forward charges</v>
      </c>
      <c r="I291" s="8">
        <f>VLOOKUP(G291,'Courier Rates'!$H:$I,2,false)</f>
        <v>45.4</v>
      </c>
      <c r="J291" s="8">
        <f>if(H291="Forward and RTO charges", VLOOKUP(G291,'Courier Rates'!$H:$J,3,false),0)</f>
        <v>0</v>
      </c>
    </row>
    <row r="292" ht="15.75" customHeight="1">
      <c r="A292" s="4" t="s">
        <v>108</v>
      </c>
      <c r="B292" s="3">
        <v>8.904223818706E12</v>
      </c>
      <c r="C292" s="3" t="s">
        <v>16</v>
      </c>
      <c r="D292" s="6">
        <f>VLOOKUP(B292,' X-SKU Master'!$A:$B,2,false)</f>
        <v>127</v>
      </c>
      <c r="E292" s="6">
        <f t="shared" si="1"/>
        <v>127</v>
      </c>
      <c r="F292" s="6">
        <f t="shared" si="2"/>
        <v>0.5</v>
      </c>
      <c r="G292" s="7" t="str">
        <f>VLOOKUP(A292,'Courier Invoice'!$B:$F,5,false)</f>
        <v>d</v>
      </c>
      <c r="H292" s="7" t="str">
        <f>VLOOKUP(A292,'Courier Invoice'!$B:$G,6,false)</f>
        <v>Forward charges</v>
      </c>
      <c r="I292" s="8">
        <f>VLOOKUP(G292,'Courier Rates'!$H:$I,2,false)</f>
        <v>45.4</v>
      </c>
      <c r="J292" s="8">
        <f>if(H292="Forward and RTO charges", VLOOKUP(G292,'Courier Rates'!$H:$J,3,false),0)</f>
        <v>0</v>
      </c>
    </row>
    <row r="293" ht="15.75" customHeight="1">
      <c r="A293" s="4" t="s">
        <v>108</v>
      </c>
      <c r="B293" s="3">
        <v>8.90422381885E12</v>
      </c>
      <c r="C293" s="3" t="s">
        <v>16</v>
      </c>
      <c r="D293" s="6">
        <f>VLOOKUP(B293,' X-SKU Master'!$A:$B,2,false)</f>
        <v>240</v>
      </c>
      <c r="E293" s="6">
        <f t="shared" si="1"/>
        <v>240</v>
      </c>
      <c r="F293" s="6">
        <f t="shared" si="2"/>
        <v>0.5</v>
      </c>
      <c r="G293" s="7" t="str">
        <f>VLOOKUP(A293,'Courier Invoice'!$B:$F,5,false)</f>
        <v>d</v>
      </c>
      <c r="H293" s="7" t="str">
        <f>VLOOKUP(A293,'Courier Invoice'!$B:$G,6,false)</f>
        <v>Forward charges</v>
      </c>
      <c r="I293" s="8">
        <f>VLOOKUP(G293,'Courier Rates'!$H:$I,2,false)</f>
        <v>45.4</v>
      </c>
      <c r="J293" s="8">
        <f>if(H293="Forward and RTO charges", VLOOKUP(G293,'Courier Rates'!$H:$J,3,false),0)</f>
        <v>0</v>
      </c>
    </row>
    <row r="294" ht="15.75" customHeight="1">
      <c r="A294" s="4" t="s">
        <v>108</v>
      </c>
      <c r="B294" s="3">
        <v>8.904223819468E12</v>
      </c>
      <c r="C294" s="3" t="s">
        <v>16</v>
      </c>
      <c r="D294" s="6">
        <f>VLOOKUP(B294,' X-SKU Master'!$A:$B,2,false)</f>
        <v>240</v>
      </c>
      <c r="E294" s="6">
        <f t="shared" si="1"/>
        <v>240</v>
      </c>
      <c r="F294" s="6">
        <f t="shared" si="2"/>
        <v>0.5</v>
      </c>
      <c r="G294" s="7" t="str">
        <f>VLOOKUP(A294,'Courier Invoice'!$B:$F,5,false)</f>
        <v>d</v>
      </c>
      <c r="H294" s="7" t="str">
        <f>VLOOKUP(A294,'Courier Invoice'!$B:$G,6,false)</f>
        <v>Forward charges</v>
      </c>
      <c r="I294" s="8">
        <f>VLOOKUP(G294,'Courier Rates'!$H:$I,2,false)</f>
        <v>45.4</v>
      </c>
      <c r="J294" s="8">
        <f>if(H294="Forward and RTO charges", VLOOKUP(G294,'Courier Rates'!$H:$J,3,false),0)</f>
        <v>0</v>
      </c>
    </row>
    <row r="295" ht="15.75" customHeight="1">
      <c r="A295" s="4" t="s">
        <v>109</v>
      </c>
      <c r="B295" s="3">
        <v>8.904223818706E12</v>
      </c>
      <c r="C295" s="3" t="s">
        <v>16</v>
      </c>
      <c r="D295" s="6">
        <f>VLOOKUP(B295,' X-SKU Master'!$A:$B,2,false)</f>
        <v>127</v>
      </c>
      <c r="E295" s="6">
        <f t="shared" si="1"/>
        <v>127</v>
      </c>
      <c r="F295" s="6">
        <f t="shared" si="2"/>
        <v>0.5</v>
      </c>
      <c r="G295" s="7" t="str">
        <f>VLOOKUP(A295,'Courier Invoice'!$B:$F,5,false)</f>
        <v>d</v>
      </c>
      <c r="H295" s="7" t="str">
        <f>VLOOKUP(A295,'Courier Invoice'!$B:$G,6,false)</f>
        <v>Forward charges</v>
      </c>
      <c r="I295" s="8">
        <f>VLOOKUP(G295,'Courier Rates'!$H:$I,2,false)</f>
        <v>45.4</v>
      </c>
      <c r="J295" s="8">
        <f>if(H295="Forward and RTO charges", VLOOKUP(G295,'Courier Rates'!$H:$J,3,false),0)</f>
        <v>0</v>
      </c>
    </row>
    <row r="296" ht="15.75" customHeight="1">
      <c r="A296" s="4" t="s">
        <v>109</v>
      </c>
      <c r="B296" s="3">
        <v>8.904223818942E12</v>
      </c>
      <c r="C296" s="3" t="s">
        <v>16</v>
      </c>
      <c r="D296" s="6">
        <f>VLOOKUP(B296,' X-SKU Master'!$A:$B,2,false)</f>
        <v>133</v>
      </c>
      <c r="E296" s="6">
        <f t="shared" si="1"/>
        <v>133</v>
      </c>
      <c r="F296" s="6">
        <f t="shared" si="2"/>
        <v>0.5</v>
      </c>
      <c r="G296" s="7" t="str">
        <f>VLOOKUP(A296,'Courier Invoice'!$B:$F,5,false)</f>
        <v>d</v>
      </c>
      <c r="H296" s="7" t="str">
        <f>VLOOKUP(A296,'Courier Invoice'!$B:$G,6,false)</f>
        <v>Forward charges</v>
      </c>
      <c r="I296" s="8">
        <f>VLOOKUP(G296,'Courier Rates'!$H:$I,2,false)</f>
        <v>45.4</v>
      </c>
      <c r="J296" s="8">
        <f>if(H296="Forward and RTO charges", VLOOKUP(G296,'Courier Rates'!$H:$J,3,false),0)</f>
        <v>0</v>
      </c>
    </row>
    <row r="297" ht="15.75" customHeight="1">
      <c r="A297" s="4" t="s">
        <v>109</v>
      </c>
      <c r="B297" s="3">
        <v>8.90422381885E12</v>
      </c>
      <c r="C297" s="3" t="s">
        <v>16</v>
      </c>
      <c r="D297" s="6">
        <f>VLOOKUP(B297,' X-SKU Master'!$A:$B,2,false)</f>
        <v>240</v>
      </c>
      <c r="E297" s="6">
        <f t="shared" si="1"/>
        <v>240</v>
      </c>
      <c r="F297" s="6">
        <f t="shared" si="2"/>
        <v>0.5</v>
      </c>
      <c r="G297" s="7" t="str">
        <f>VLOOKUP(A297,'Courier Invoice'!$B:$F,5,false)</f>
        <v>d</v>
      </c>
      <c r="H297" s="7" t="str">
        <f>VLOOKUP(A297,'Courier Invoice'!$B:$G,6,false)</f>
        <v>Forward charges</v>
      </c>
      <c r="I297" s="8">
        <f>VLOOKUP(G297,'Courier Rates'!$H:$I,2,false)</f>
        <v>45.4</v>
      </c>
      <c r="J297" s="8">
        <f>if(H297="Forward and RTO charges", VLOOKUP(G297,'Courier Rates'!$H:$J,3,false),0)</f>
        <v>0</v>
      </c>
    </row>
    <row r="298" ht="15.75" customHeight="1">
      <c r="A298" s="4" t="s">
        <v>110</v>
      </c>
      <c r="B298" s="3">
        <v>8.904223818706E12</v>
      </c>
      <c r="C298" s="3" t="s">
        <v>16</v>
      </c>
      <c r="D298" s="6">
        <f>VLOOKUP(B298,' X-SKU Master'!$A:$B,2,false)</f>
        <v>127</v>
      </c>
      <c r="E298" s="6">
        <f t="shared" si="1"/>
        <v>127</v>
      </c>
      <c r="F298" s="6">
        <f t="shared" si="2"/>
        <v>0.5</v>
      </c>
      <c r="G298" s="7" t="str">
        <f>VLOOKUP(A298,'Courier Invoice'!$B:$F,5,false)</f>
        <v>d</v>
      </c>
      <c r="H298" s="7" t="str">
        <f>VLOOKUP(A298,'Courier Invoice'!$B:$G,6,false)</f>
        <v>Forward charges</v>
      </c>
      <c r="I298" s="8">
        <f>VLOOKUP(G298,'Courier Rates'!$H:$I,2,false)</f>
        <v>45.4</v>
      </c>
      <c r="J298" s="8">
        <f>if(H298="Forward and RTO charges", VLOOKUP(G298,'Courier Rates'!$H:$J,3,false),0)</f>
        <v>0</v>
      </c>
    </row>
    <row r="299" ht="15.75" customHeight="1">
      <c r="A299" s="4" t="s">
        <v>110</v>
      </c>
      <c r="B299" s="3">
        <v>8.904223818942E12</v>
      </c>
      <c r="C299" s="3" t="s">
        <v>16</v>
      </c>
      <c r="D299" s="6">
        <f>VLOOKUP(B299,' X-SKU Master'!$A:$B,2,false)</f>
        <v>133</v>
      </c>
      <c r="E299" s="6">
        <f t="shared" si="1"/>
        <v>133</v>
      </c>
      <c r="F299" s="6">
        <f t="shared" si="2"/>
        <v>0.5</v>
      </c>
      <c r="G299" s="7" t="str">
        <f>VLOOKUP(A299,'Courier Invoice'!$B:$F,5,false)</f>
        <v>d</v>
      </c>
      <c r="H299" s="7" t="str">
        <f>VLOOKUP(A299,'Courier Invoice'!$B:$G,6,false)</f>
        <v>Forward charges</v>
      </c>
      <c r="I299" s="8">
        <f>VLOOKUP(G299,'Courier Rates'!$H:$I,2,false)</f>
        <v>45.4</v>
      </c>
      <c r="J299" s="8">
        <f>if(H299="Forward and RTO charges", VLOOKUP(G299,'Courier Rates'!$H:$J,3,false),0)</f>
        <v>0</v>
      </c>
    </row>
    <row r="300" ht="15.75" customHeight="1">
      <c r="A300" s="4" t="s">
        <v>110</v>
      </c>
      <c r="B300" s="3">
        <v>8.90422381885E12</v>
      </c>
      <c r="C300" s="3" t="s">
        <v>16</v>
      </c>
      <c r="D300" s="6">
        <f>VLOOKUP(B300,' X-SKU Master'!$A:$B,2,false)</f>
        <v>240</v>
      </c>
      <c r="E300" s="6">
        <f t="shared" si="1"/>
        <v>240</v>
      </c>
      <c r="F300" s="6">
        <f t="shared" si="2"/>
        <v>0.5</v>
      </c>
      <c r="G300" s="7" t="str">
        <f>VLOOKUP(A300,'Courier Invoice'!$B:$F,5,false)</f>
        <v>d</v>
      </c>
      <c r="H300" s="7" t="str">
        <f>VLOOKUP(A300,'Courier Invoice'!$B:$G,6,false)</f>
        <v>Forward charges</v>
      </c>
      <c r="I300" s="8">
        <f>VLOOKUP(G300,'Courier Rates'!$H:$I,2,false)</f>
        <v>45.4</v>
      </c>
      <c r="J300" s="8">
        <f>if(H300="Forward and RTO charges", VLOOKUP(G300,'Courier Rates'!$H:$J,3,false),0)</f>
        <v>0</v>
      </c>
    </row>
    <row r="301" ht="15.75" customHeight="1">
      <c r="A301" s="4" t="s">
        <v>111</v>
      </c>
      <c r="B301" s="3">
        <v>8.904223819239E12</v>
      </c>
      <c r="C301" s="3" t="s">
        <v>16</v>
      </c>
      <c r="D301" s="6">
        <f>VLOOKUP(B301,' X-SKU Master'!$A:$B,2,false)</f>
        <v>290</v>
      </c>
      <c r="E301" s="6">
        <f t="shared" si="1"/>
        <v>290</v>
      </c>
      <c r="F301" s="6">
        <f t="shared" si="2"/>
        <v>0.5</v>
      </c>
      <c r="G301" s="7" t="str">
        <f>VLOOKUP(A301,'Courier Invoice'!$B:$F,5,false)</f>
        <v>b</v>
      </c>
      <c r="H301" s="7" t="str">
        <f>VLOOKUP(A301,'Courier Invoice'!$B:$G,6,false)</f>
        <v>Forward charges</v>
      </c>
      <c r="I301" s="8">
        <f>VLOOKUP(G301,'Courier Rates'!$H:$I,2,false)</f>
        <v>33</v>
      </c>
      <c r="J301" s="8">
        <f>if(H301="Forward and RTO charges", VLOOKUP(G301,'Courier Rates'!$H:$J,3,false),0)</f>
        <v>0</v>
      </c>
    </row>
    <row r="302" ht="15.75" customHeight="1">
      <c r="A302" s="4" t="s">
        <v>111</v>
      </c>
      <c r="B302" s="3">
        <v>8.904223819246E12</v>
      </c>
      <c r="C302" s="3" t="s">
        <v>16</v>
      </c>
      <c r="D302" s="6">
        <f>VLOOKUP(B302,' X-SKU Master'!$A:$B,2,false)</f>
        <v>290</v>
      </c>
      <c r="E302" s="6">
        <f t="shared" si="1"/>
        <v>290</v>
      </c>
      <c r="F302" s="6">
        <f t="shared" si="2"/>
        <v>0.5</v>
      </c>
      <c r="G302" s="7" t="str">
        <f>VLOOKUP(A302,'Courier Invoice'!$B:$F,5,false)</f>
        <v>b</v>
      </c>
      <c r="H302" s="7" t="str">
        <f>VLOOKUP(A302,'Courier Invoice'!$B:$G,6,false)</f>
        <v>Forward charges</v>
      </c>
      <c r="I302" s="8">
        <f>VLOOKUP(G302,'Courier Rates'!$H:$I,2,false)</f>
        <v>33</v>
      </c>
      <c r="J302" s="8">
        <f>if(H302="Forward and RTO charges", VLOOKUP(G302,'Courier Rates'!$H:$J,3,false),0)</f>
        <v>0</v>
      </c>
    </row>
    <row r="303" ht="15.75" customHeight="1">
      <c r="A303" s="4" t="s">
        <v>111</v>
      </c>
      <c r="B303" s="3">
        <v>8.904223819253E12</v>
      </c>
      <c r="C303" s="3" t="s">
        <v>16</v>
      </c>
      <c r="D303" s="6">
        <f>VLOOKUP(B303,' X-SKU Master'!$A:$B,2,false)</f>
        <v>290</v>
      </c>
      <c r="E303" s="6">
        <f t="shared" si="1"/>
        <v>290</v>
      </c>
      <c r="F303" s="6">
        <f t="shared" si="2"/>
        <v>0.5</v>
      </c>
      <c r="G303" s="7" t="str">
        <f>VLOOKUP(A303,'Courier Invoice'!$B:$F,5,false)</f>
        <v>b</v>
      </c>
      <c r="H303" s="7" t="str">
        <f>VLOOKUP(A303,'Courier Invoice'!$B:$G,6,false)</f>
        <v>Forward charges</v>
      </c>
      <c r="I303" s="8">
        <f>VLOOKUP(G303,'Courier Rates'!$H:$I,2,false)</f>
        <v>33</v>
      </c>
      <c r="J303" s="8">
        <f>if(H303="Forward and RTO charges", VLOOKUP(G303,'Courier Rates'!$H:$J,3,false),0)</f>
        <v>0</v>
      </c>
    </row>
    <row r="304" ht="15.75" customHeight="1">
      <c r="A304" s="4" t="s">
        <v>111</v>
      </c>
      <c r="B304" s="3">
        <v>8.904223818713E12</v>
      </c>
      <c r="C304" s="3" t="s">
        <v>16</v>
      </c>
      <c r="D304" s="6">
        <f>VLOOKUP(B304,' X-SKU Master'!$A:$B,2,false)</f>
        <v>120</v>
      </c>
      <c r="E304" s="6">
        <f t="shared" si="1"/>
        <v>120</v>
      </c>
      <c r="F304" s="6">
        <f t="shared" si="2"/>
        <v>0.5</v>
      </c>
      <c r="G304" s="7" t="str">
        <f>VLOOKUP(A304,'Courier Invoice'!$B:$F,5,false)</f>
        <v>b</v>
      </c>
      <c r="H304" s="7" t="str">
        <f>VLOOKUP(A304,'Courier Invoice'!$B:$G,6,false)</f>
        <v>Forward charges</v>
      </c>
      <c r="I304" s="8">
        <f>VLOOKUP(G304,'Courier Rates'!$H:$I,2,false)</f>
        <v>33</v>
      </c>
      <c r="J304" s="8">
        <f>if(H304="Forward and RTO charges", VLOOKUP(G304,'Courier Rates'!$H:$J,3,false),0)</f>
        <v>0</v>
      </c>
    </row>
    <row r="305" ht="15.75" customHeight="1">
      <c r="A305" s="4" t="s">
        <v>111</v>
      </c>
      <c r="B305" s="3">
        <v>8.904223817273E12</v>
      </c>
      <c r="C305" s="3" t="s">
        <v>16</v>
      </c>
      <c r="D305" s="6">
        <f>VLOOKUP(B305,' X-SKU Master'!$A:$B,2,false)</f>
        <v>65</v>
      </c>
      <c r="E305" s="6">
        <f t="shared" si="1"/>
        <v>65</v>
      </c>
      <c r="F305" s="6">
        <f t="shared" si="2"/>
        <v>0.5</v>
      </c>
      <c r="G305" s="7" t="str">
        <f>VLOOKUP(A305,'Courier Invoice'!$B:$F,5,false)</f>
        <v>b</v>
      </c>
      <c r="H305" s="7" t="str">
        <f>VLOOKUP(A305,'Courier Invoice'!$B:$G,6,false)</f>
        <v>Forward charges</v>
      </c>
      <c r="I305" s="8">
        <f>VLOOKUP(G305,'Courier Rates'!$H:$I,2,false)</f>
        <v>33</v>
      </c>
      <c r="J305" s="8">
        <f>if(H305="Forward and RTO charges", VLOOKUP(G305,'Courier Rates'!$H:$J,3,false),0)</f>
        <v>0</v>
      </c>
    </row>
    <row r="306" ht="15.75" customHeight="1">
      <c r="A306" s="4" t="s">
        <v>111</v>
      </c>
      <c r="B306" s="3">
        <v>8.904223818751E12</v>
      </c>
      <c r="C306" s="3" t="s">
        <v>16</v>
      </c>
      <c r="D306" s="6">
        <f>VLOOKUP(B306,' X-SKU Master'!$A:$B,2,false)</f>
        <v>113</v>
      </c>
      <c r="E306" s="6">
        <f t="shared" si="1"/>
        <v>113</v>
      </c>
      <c r="F306" s="6">
        <f t="shared" si="2"/>
        <v>0.5</v>
      </c>
      <c r="G306" s="7" t="str">
        <f>VLOOKUP(A306,'Courier Invoice'!$B:$F,5,false)</f>
        <v>b</v>
      </c>
      <c r="H306" s="7" t="str">
        <f>VLOOKUP(A306,'Courier Invoice'!$B:$G,6,false)</f>
        <v>Forward charges</v>
      </c>
      <c r="I306" s="8">
        <f>VLOOKUP(G306,'Courier Rates'!$H:$I,2,false)</f>
        <v>33</v>
      </c>
      <c r="J306" s="8">
        <f>if(H306="Forward and RTO charges", VLOOKUP(G306,'Courier Rates'!$H:$J,3,false),0)</f>
        <v>0</v>
      </c>
    </row>
    <row r="307" ht="15.75" customHeight="1">
      <c r="A307" s="4" t="s">
        <v>112</v>
      </c>
      <c r="B307" s="3">
        <v>8.904223819291E12</v>
      </c>
      <c r="C307" s="3" t="s">
        <v>19</v>
      </c>
      <c r="D307" s="6">
        <f>VLOOKUP(B307,' X-SKU Master'!$A:$B,2,false)</f>
        <v>112</v>
      </c>
      <c r="E307" s="6">
        <f t="shared" si="1"/>
        <v>448</v>
      </c>
      <c r="F307" s="6">
        <f t="shared" si="2"/>
        <v>0.5</v>
      </c>
      <c r="G307" s="7" t="str">
        <f>VLOOKUP(A307,'Courier Invoice'!$B:$F,5,false)</f>
        <v>d</v>
      </c>
      <c r="H307" s="7" t="str">
        <f>VLOOKUP(A307,'Courier Invoice'!$B:$G,6,false)</f>
        <v>Forward charges</v>
      </c>
      <c r="I307" s="8">
        <f>VLOOKUP(G307,'Courier Rates'!$H:$I,2,false)</f>
        <v>45.4</v>
      </c>
      <c r="J307" s="8">
        <f>if(H307="Forward and RTO charges", VLOOKUP(G307,'Courier Rates'!$H:$J,3,false),0)</f>
        <v>0</v>
      </c>
    </row>
    <row r="308" ht="15.75" customHeight="1">
      <c r="A308" s="4" t="s">
        <v>112</v>
      </c>
      <c r="B308" s="3">
        <v>8.904223819031E12</v>
      </c>
      <c r="C308" s="3" t="s">
        <v>19</v>
      </c>
      <c r="D308" s="6">
        <f>VLOOKUP(B308,' X-SKU Master'!$A:$B,2,false)</f>
        <v>112</v>
      </c>
      <c r="E308" s="6">
        <f t="shared" si="1"/>
        <v>448</v>
      </c>
      <c r="F308" s="6">
        <f t="shared" si="2"/>
        <v>0.5</v>
      </c>
      <c r="G308" s="7" t="str">
        <f>VLOOKUP(A308,'Courier Invoice'!$B:$F,5,false)</f>
        <v>d</v>
      </c>
      <c r="H308" s="7" t="str">
        <f>VLOOKUP(A308,'Courier Invoice'!$B:$G,6,false)</f>
        <v>Forward charges</v>
      </c>
      <c r="I308" s="8">
        <f>VLOOKUP(G308,'Courier Rates'!$H:$I,2,false)</f>
        <v>45.4</v>
      </c>
      <c r="J308" s="8">
        <f>if(H308="Forward and RTO charges", VLOOKUP(G308,'Courier Rates'!$H:$J,3,false),0)</f>
        <v>0</v>
      </c>
    </row>
    <row r="309" ht="15.75" customHeight="1">
      <c r="A309" s="4" t="s">
        <v>112</v>
      </c>
      <c r="B309" s="3">
        <v>8.904223819024E12</v>
      </c>
      <c r="C309" s="3" t="s">
        <v>19</v>
      </c>
      <c r="D309" s="6">
        <f>VLOOKUP(B309,' X-SKU Master'!$A:$B,2,false)</f>
        <v>112</v>
      </c>
      <c r="E309" s="6">
        <f t="shared" si="1"/>
        <v>448</v>
      </c>
      <c r="F309" s="6">
        <f t="shared" si="2"/>
        <v>0.5</v>
      </c>
      <c r="G309" s="7" t="str">
        <f>VLOOKUP(A309,'Courier Invoice'!$B:$F,5,false)</f>
        <v>d</v>
      </c>
      <c r="H309" s="7" t="str">
        <f>VLOOKUP(A309,'Courier Invoice'!$B:$G,6,false)</f>
        <v>Forward charges</v>
      </c>
      <c r="I309" s="8">
        <f>VLOOKUP(G309,'Courier Rates'!$H:$I,2,false)</f>
        <v>45.4</v>
      </c>
      <c r="J309" s="8">
        <f>if(H309="Forward and RTO charges", VLOOKUP(G309,'Courier Rates'!$H:$J,3,false),0)</f>
        <v>0</v>
      </c>
    </row>
    <row r="310" ht="15.75" customHeight="1">
      <c r="A310" s="4" t="s">
        <v>112</v>
      </c>
      <c r="B310" s="3">
        <v>8.904223819017E12</v>
      </c>
      <c r="C310" s="3" t="s">
        <v>16</v>
      </c>
      <c r="D310" s="6">
        <f>VLOOKUP(B310,' X-SKU Master'!$A:$B,2,false)</f>
        <v>115</v>
      </c>
      <c r="E310" s="6">
        <f t="shared" si="1"/>
        <v>115</v>
      </c>
      <c r="F310" s="6">
        <f t="shared" si="2"/>
        <v>0.5</v>
      </c>
      <c r="G310" s="7" t="str">
        <f>VLOOKUP(A310,'Courier Invoice'!$B:$F,5,false)</f>
        <v>d</v>
      </c>
      <c r="H310" s="7" t="str">
        <f>VLOOKUP(A310,'Courier Invoice'!$B:$G,6,false)</f>
        <v>Forward charges</v>
      </c>
      <c r="I310" s="8">
        <f>VLOOKUP(G310,'Courier Rates'!$H:$I,2,false)</f>
        <v>45.4</v>
      </c>
      <c r="J310" s="8">
        <f>if(H310="Forward and RTO charges", VLOOKUP(G310,'Courier Rates'!$H:$J,3,false),0)</f>
        <v>0</v>
      </c>
    </row>
    <row r="311" ht="15.75" customHeight="1">
      <c r="A311" s="4" t="s">
        <v>113</v>
      </c>
      <c r="B311" s="3">
        <v>8.904223819468E12</v>
      </c>
      <c r="C311" s="3" t="s">
        <v>16</v>
      </c>
      <c r="D311" s="6">
        <f>VLOOKUP(B311,' X-SKU Master'!$A:$B,2,false)</f>
        <v>240</v>
      </c>
      <c r="E311" s="6">
        <f t="shared" si="1"/>
        <v>240</v>
      </c>
      <c r="F311" s="6">
        <f t="shared" si="2"/>
        <v>0.5</v>
      </c>
      <c r="G311" s="7" t="str">
        <f>VLOOKUP(A311,'Courier Invoice'!$B:$F,5,false)</f>
        <v>d</v>
      </c>
      <c r="H311" s="7" t="str">
        <f>VLOOKUP(A311,'Courier Invoice'!$B:$G,6,false)</f>
        <v>Forward charges</v>
      </c>
      <c r="I311" s="8">
        <f>VLOOKUP(G311,'Courier Rates'!$H:$I,2,false)</f>
        <v>45.4</v>
      </c>
      <c r="J311" s="8">
        <f>if(H311="Forward and RTO charges", VLOOKUP(G311,'Courier Rates'!$H:$J,3,false),0)</f>
        <v>0</v>
      </c>
    </row>
    <row r="312" ht="15.75" customHeight="1">
      <c r="A312" s="4" t="s">
        <v>114</v>
      </c>
      <c r="B312" s="3">
        <v>8.904223818706E12</v>
      </c>
      <c r="C312" s="3" t="s">
        <v>16</v>
      </c>
      <c r="D312" s="6">
        <f>VLOOKUP(B312,' X-SKU Master'!$A:$B,2,false)</f>
        <v>127</v>
      </c>
      <c r="E312" s="6">
        <f t="shared" si="1"/>
        <v>127</v>
      </c>
      <c r="F312" s="6">
        <f t="shared" si="2"/>
        <v>0.5</v>
      </c>
      <c r="G312" s="7" t="str">
        <f>VLOOKUP(A312,'Courier Invoice'!$B:$F,5,false)</f>
        <v>d</v>
      </c>
      <c r="H312" s="7" t="str">
        <f>VLOOKUP(A312,'Courier Invoice'!$B:$G,6,false)</f>
        <v>Forward charges</v>
      </c>
      <c r="I312" s="8">
        <f>VLOOKUP(G312,'Courier Rates'!$H:$I,2,false)</f>
        <v>45.4</v>
      </c>
      <c r="J312" s="8">
        <f>if(H312="Forward and RTO charges", VLOOKUP(G312,'Courier Rates'!$H:$J,3,false),0)</f>
        <v>0</v>
      </c>
    </row>
    <row r="313" ht="15.75" customHeight="1">
      <c r="A313" s="4" t="s">
        <v>114</v>
      </c>
      <c r="B313" s="3">
        <v>8.904223818942E12</v>
      </c>
      <c r="C313" s="3" t="s">
        <v>16</v>
      </c>
      <c r="D313" s="6">
        <f>VLOOKUP(B313,' X-SKU Master'!$A:$B,2,false)</f>
        <v>133</v>
      </c>
      <c r="E313" s="6">
        <f t="shared" si="1"/>
        <v>133</v>
      </c>
      <c r="F313" s="6">
        <f t="shared" si="2"/>
        <v>0.5</v>
      </c>
      <c r="G313" s="7" t="str">
        <f>VLOOKUP(A313,'Courier Invoice'!$B:$F,5,false)</f>
        <v>d</v>
      </c>
      <c r="H313" s="7" t="str">
        <f>VLOOKUP(A313,'Courier Invoice'!$B:$G,6,false)</f>
        <v>Forward charges</v>
      </c>
      <c r="I313" s="8">
        <f>VLOOKUP(G313,'Courier Rates'!$H:$I,2,false)</f>
        <v>45.4</v>
      </c>
      <c r="J313" s="8">
        <f>if(H313="Forward and RTO charges", VLOOKUP(G313,'Courier Rates'!$H:$J,3,false),0)</f>
        <v>0</v>
      </c>
    </row>
    <row r="314" ht="15.75" customHeight="1">
      <c r="A314" s="4" t="s">
        <v>114</v>
      </c>
      <c r="B314" s="3">
        <v>8.90422381885E12</v>
      </c>
      <c r="C314" s="3" t="s">
        <v>16</v>
      </c>
      <c r="D314" s="6">
        <f>VLOOKUP(B314,' X-SKU Master'!$A:$B,2,false)</f>
        <v>240</v>
      </c>
      <c r="E314" s="6">
        <f t="shared" si="1"/>
        <v>240</v>
      </c>
      <c r="F314" s="6">
        <f t="shared" si="2"/>
        <v>0.5</v>
      </c>
      <c r="G314" s="7" t="str">
        <f>VLOOKUP(A314,'Courier Invoice'!$B:$F,5,false)</f>
        <v>d</v>
      </c>
      <c r="H314" s="7" t="str">
        <f>VLOOKUP(A314,'Courier Invoice'!$B:$G,6,false)</f>
        <v>Forward charges</v>
      </c>
      <c r="I314" s="8">
        <f>VLOOKUP(G314,'Courier Rates'!$H:$I,2,false)</f>
        <v>45.4</v>
      </c>
      <c r="J314" s="8">
        <f>if(H314="Forward and RTO charges", VLOOKUP(G314,'Courier Rates'!$H:$J,3,false),0)</f>
        <v>0</v>
      </c>
    </row>
    <row r="315" ht="15.75" customHeight="1">
      <c r="A315" s="4" t="s">
        <v>115</v>
      </c>
      <c r="B315" s="3">
        <v>8.904223818706E12</v>
      </c>
      <c r="C315" s="3" t="s">
        <v>16</v>
      </c>
      <c r="D315" s="6">
        <f>VLOOKUP(B315,' X-SKU Master'!$A:$B,2,false)</f>
        <v>127</v>
      </c>
      <c r="E315" s="6">
        <f t="shared" si="1"/>
        <v>127</v>
      </c>
      <c r="F315" s="6">
        <f t="shared" si="2"/>
        <v>0.5</v>
      </c>
      <c r="G315" s="7" t="str">
        <f>VLOOKUP(A315,'Courier Invoice'!$B:$F,5,false)</f>
        <v>d</v>
      </c>
      <c r="H315" s="7" t="str">
        <f>VLOOKUP(A315,'Courier Invoice'!$B:$G,6,false)</f>
        <v>Forward charges</v>
      </c>
      <c r="I315" s="8">
        <f>VLOOKUP(G315,'Courier Rates'!$H:$I,2,false)</f>
        <v>45.4</v>
      </c>
      <c r="J315" s="8">
        <f>if(H315="Forward and RTO charges", VLOOKUP(G315,'Courier Rates'!$H:$J,3,false),0)</f>
        <v>0</v>
      </c>
    </row>
    <row r="316" ht="15.75" customHeight="1">
      <c r="A316" s="4" t="s">
        <v>115</v>
      </c>
      <c r="B316" s="3">
        <v>8.904223818942E12</v>
      </c>
      <c r="C316" s="3" t="s">
        <v>16</v>
      </c>
      <c r="D316" s="6">
        <f>VLOOKUP(B316,' X-SKU Master'!$A:$B,2,false)</f>
        <v>133</v>
      </c>
      <c r="E316" s="6">
        <f t="shared" si="1"/>
        <v>133</v>
      </c>
      <c r="F316" s="6">
        <f t="shared" si="2"/>
        <v>0.5</v>
      </c>
      <c r="G316" s="7" t="str">
        <f>VLOOKUP(A316,'Courier Invoice'!$B:$F,5,false)</f>
        <v>d</v>
      </c>
      <c r="H316" s="7" t="str">
        <f>VLOOKUP(A316,'Courier Invoice'!$B:$G,6,false)</f>
        <v>Forward charges</v>
      </c>
      <c r="I316" s="8">
        <f>VLOOKUP(G316,'Courier Rates'!$H:$I,2,false)</f>
        <v>45.4</v>
      </c>
      <c r="J316" s="8">
        <f>if(H316="Forward and RTO charges", VLOOKUP(G316,'Courier Rates'!$H:$J,3,false),0)</f>
        <v>0</v>
      </c>
    </row>
    <row r="317" ht="15.75" customHeight="1">
      <c r="A317" s="4" t="s">
        <v>115</v>
      </c>
      <c r="B317" s="3">
        <v>8.90422381885E12</v>
      </c>
      <c r="C317" s="3" t="s">
        <v>16</v>
      </c>
      <c r="D317" s="6">
        <f>VLOOKUP(B317,' X-SKU Master'!$A:$B,2,false)</f>
        <v>240</v>
      </c>
      <c r="E317" s="6">
        <f t="shared" si="1"/>
        <v>240</v>
      </c>
      <c r="F317" s="6">
        <f t="shared" si="2"/>
        <v>0.5</v>
      </c>
      <c r="G317" s="7" t="str">
        <f>VLOOKUP(A317,'Courier Invoice'!$B:$F,5,false)</f>
        <v>d</v>
      </c>
      <c r="H317" s="7" t="str">
        <f>VLOOKUP(A317,'Courier Invoice'!$B:$G,6,false)</f>
        <v>Forward charges</v>
      </c>
      <c r="I317" s="8">
        <f>VLOOKUP(G317,'Courier Rates'!$H:$I,2,false)</f>
        <v>45.4</v>
      </c>
      <c r="J317" s="8">
        <f>if(H317="Forward and RTO charges", VLOOKUP(G317,'Courier Rates'!$H:$J,3,false),0)</f>
        <v>0</v>
      </c>
    </row>
    <row r="318" ht="15.75" customHeight="1">
      <c r="A318" s="4" t="s">
        <v>116</v>
      </c>
      <c r="B318" s="3">
        <v>8.904223819499E12</v>
      </c>
      <c r="C318" s="3" t="s">
        <v>17</v>
      </c>
      <c r="D318" s="6">
        <f>VLOOKUP(B318,' X-SKU Master'!$A:$B,2,false)</f>
        <v>210</v>
      </c>
      <c r="E318" s="6">
        <f t="shared" si="1"/>
        <v>420</v>
      </c>
      <c r="F318" s="6">
        <f t="shared" si="2"/>
        <v>0.5</v>
      </c>
      <c r="G318" s="7" t="str">
        <f>VLOOKUP(A318,'Courier Invoice'!$B:$F,5,false)</f>
        <v>b</v>
      </c>
      <c r="H318" s="7" t="str">
        <f>VLOOKUP(A318,'Courier Invoice'!$B:$G,6,false)</f>
        <v>Forward charges</v>
      </c>
      <c r="I318" s="8">
        <f>VLOOKUP(G318,'Courier Rates'!$H:$I,2,false)</f>
        <v>33</v>
      </c>
      <c r="J318" s="8">
        <f>if(H318="Forward and RTO charges", VLOOKUP(G318,'Courier Rates'!$H:$J,3,false),0)</f>
        <v>0</v>
      </c>
    </row>
    <row r="319" ht="15.75" customHeight="1">
      <c r="A319" s="4" t="s">
        <v>116</v>
      </c>
      <c r="B319" s="3">
        <v>8.904223819499E12</v>
      </c>
      <c r="C319" s="3" t="s">
        <v>17</v>
      </c>
      <c r="D319" s="6">
        <f>VLOOKUP(B319,' X-SKU Master'!$A:$B,2,false)</f>
        <v>210</v>
      </c>
      <c r="E319" s="6">
        <f t="shared" si="1"/>
        <v>420</v>
      </c>
      <c r="F319" s="6">
        <f t="shared" si="2"/>
        <v>0.5</v>
      </c>
      <c r="G319" s="7" t="str">
        <f>VLOOKUP(A319,'Courier Invoice'!$B:$F,5,false)</f>
        <v>b</v>
      </c>
      <c r="H319" s="7" t="str">
        <f>VLOOKUP(A319,'Courier Invoice'!$B:$G,6,false)</f>
        <v>Forward charges</v>
      </c>
      <c r="I319" s="8">
        <f>VLOOKUP(G319,'Courier Rates'!$H:$I,2,false)</f>
        <v>33</v>
      </c>
      <c r="J319" s="8">
        <f>if(H319="Forward and RTO charges", VLOOKUP(G319,'Courier Rates'!$H:$J,3,false),0)</f>
        <v>0</v>
      </c>
    </row>
    <row r="320" ht="15.75" customHeight="1">
      <c r="A320" s="4" t="s">
        <v>117</v>
      </c>
      <c r="B320" s="3">
        <v>8.904223818706E12</v>
      </c>
      <c r="C320" s="3" t="s">
        <v>16</v>
      </c>
      <c r="D320" s="6">
        <f>VLOOKUP(B320,' X-SKU Master'!$A:$B,2,false)</f>
        <v>127</v>
      </c>
      <c r="E320" s="6">
        <f t="shared" si="1"/>
        <v>127</v>
      </c>
      <c r="F320" s="6">
        <f t="shared" si="2"/>
        <v>0.5</v>
      </c>
      <c r="G320" s="7" t="str">
        <f>VLOOKUP(A320,'Courier Invoice'!$B:$F,5,false)</f>
        <v>d</v>
      </c>
      <c r="H320" s="7" t="str">
        <f>VLOOKUP(A320,'Courier Invoice'!$B:$G,6,false)</f>
        <v>Forward charges</v>
      </c>
      <c r="I320" s="8">
        <f>VLOOKUP(G320,'Courier Rates'!$H:$I,2,false)</f>
        <v>45.4</v>
      </c>
      <c r="J320" s="8">
        <f>if(H320="Forward and RTO charges", VLOOKUP(G320,'Courier Rates'!$H:$J,3,false),0)</f>
        <v>0</v>
      </c>
    </row>
    <row r="321" ht="15.75" customHeight="1">
      <c r="A321" s="4" t="s">
        <v>117</v>
      </c>
      <c r="B321" s="3">
        <v>8.904223818942E12</v>
      </c>
      <c r="C321" s="3" t="s">
        <v>16</v>
      </c>
      <c r="D321" s="6">
        <f>VLOOKUP(B321,' X-SKU Master'!$A:$B,2,false)</f>
        <v>133</v>
      </c>
      <c r="E321" s="6">
        <f t="shared" si="1"/>
        <v>133</v>
      </c>
      <c r="F321" s="6">
        <f t="shared" si="2"/>
        <v>0.5</v>
      </c>
      <c r="G321" s="7" t="str">
        <f>VLOOKUP(A321,'Courier Invoice'!$B:$F,5,false)</f>
        <v>d</v>
      </c>
      <c r="H321" s="7" t="str">
        <f>VLOOKUP(A321,'Courier Invoice'!$B:$G,6,false)</f>
        <v>Forward charges</v>
      </c>
      <c r="I321" s="8">
        <f>VLOOKUP(G321,'Courier Rates'!$H:$I,2,false)</f>
        <v>45.4</v>
      </c>
      <c r="J321" s="8">
        <f>if(H321="Forward and RTO charges", VLOOKUP(G321,'Courier Rates'!$H:$J,3,false),0)</f>
        <v>0</v>
      </c>
    </row>
    <row r="322" ht="15.75" customHeight="1">
      <c r="A322" s="4" t="s">
        <v>117</v>
      </c>
      <c r="B322" s="3">
        <v>8.90422381885E12</v>
      </c>
      <c r="C322" s="3" t="s">
        <v>16</v>
      </c>
      <c r="D322" s="6">
        <f>VLOOKUP(B322,' X-SKU Master'!$A:$B,2,false)</f>
        <v>240</v>
      </c>
      <c r="E322" s="6">
        <f t="shared" si="1"/>
        <v>240</v>
      </c>
      <c r="F322" s="6">
        <f t="shared" si="2"/>
        <v>0.5</v>
      </c>
      <c r="G322" s="7" t="str">
        <f>VLOOKUP(A322,'Courier Invoice'!$B:$F,5,false)</f>
        <v>d</v>
      </c>
      <c r="H322" s="7" t="str">
        <f>VLOOKUP(A322,'Courier Invoice'!$B:$G,6,false)</f>
        <v>Forward charges</v>
      </c>
      <c r="I322" s="8">
        <f>VLOOKUP(G322,'Courier Rates'!$H:$I,2,false)</f>
        <v>45.4</v>
      </c>
      <c r="J322" s="8">
        <f>if(H322="Forward and RTO charges", VLOOKUP(G322,'Courier Rates'!$H:$J,3,false),0)</f>
        <v>0</v>
      </c>
    </row>
    <row r="323" ht="15.75" customHeight="1">
      <c r="A323" s="4" t="s">
        <v>118</v>
      </c>
      <c r="B323" s="3">
        <v>8.904223818706E12</v>
      </c>
      <c r="C323" s="3" t="s">
        <v>16</v>
      </c>
      <c r="D323" s="6">
        <f>VLOOKUP(B323,' X-SKU Master'!$A:$B,2,false)</f>
        <v>127</v>
      </c>
      <c r="E323" s="6">
        <f t="shared" si="1"/>
        <v>127</v>
      </c>
      <c r="F323" s="6">
        <f t="shared" si="2"/>
        <v>0.5</v>
      </c>
      <c r="G323" s="7" t="str">
        <f>VLOOKUP(A323,'Courier Invoice'!$B:$F,5,false)</f>
        <v>d</v>
      </c>
      <c r="H323" s="7" t="str">
        <f>VLOOKUP(A323,'Courier Invoice'!$B:$G,6,false)</f>
        <v>Forward charges</v>
      </c>
      <c r="I323" s="8">
        <f>VLOOKUP(G323,'Courier Rates'!$H:$I,2,false)</f>
        <v>45.4</v>
      </c>
      <c r="J323" s="8">
        <f>if(H323="Forward and RTO charges", VLOOKUP(G323,'Courier Rates'!$H:$J,3,false),0)</f>
        <v>0</v>
      </c>
    </row>
    <row r="324" ht="15.75" customHeight="1">
      <c r="A324" s="4" t="s">
        <v>119</v>
      </c>
      <c r="B324" s="3">
        <v>8.90422381885E12</v>
      </c>
      <c r="C324" s="3" t="s">
        <v>16</v>
      </c>
      <c r="D324" s="6">
        <f>VLOOKUP(B324,' X-SKU Master'!$A:$B,2,false)</f>
        <v>240</v>
      </c>
      <c r="E324" s="6">
        <f t="shared" si="1"/>
        <v>240</v>
      </c>
      <c r="F324" s="6">
        <f t="shared" si="2"/>
        <v>0.5</v>
      </c>
      <c r="G324" s="7" t="str">
        <f>VLOOKUP(A324,'Courier Invoice'!$B:$F,5,false)</f>
        <v>b</v>
      </c>
      <c r="H324" s="7" t="str">
        <f>VLOOKUP(A324,'Courier Invoice'!$B:$G,6,false)</f>
        <v>Forward charges</v>
      </c>
      <c r="I324" s="8">
        <f>VLOOKUP(G324,'Courier Rates'!$H:$I,2,false)</f>
        <v>33</v>
      </c>
      <c r="J324" s="8">
        <f>if(H324="Forward and RTO charges", VLOOKUP(G324,'Courier Rates'!$H:$J,3,false),0)</f>
        <v>0</v>
      </c>
    </row>
    <row r="325" ht="15.75" customHeight="1">
      <c r="A325" s="4" t="s">
        <v>119</v>
      </c>
      <c r="B325" s="3">
        <v>8.904223818683E12</v>
      </c>
      <c r="C325" s="3" t="s">
        <v>16</v>
      </c>
      <c r="D325" s="6">
        <f>VLOOKUP(B325,' X-SKU Master'!$A:$B,2,false)</f>
        <v>121</v>
      </c>
      <c r="E325" s="6">
        <f t="shared" si="1"/>
        <v>121</v>
      </c>
      <c r="F325" s="6">
        <f t="shared" si="2"/>
        <v>0.5</v>
      </c>
      <c r="G325" s="7" t="str">
        <f>VLOOKUP(A325,'Courier Invoice'!$B:$F,5,false)</f>
        <v>b</v>
      </c>
      <c r="H325" s="7" t="str">
        <f>VLOOKUP(A325,'Courier Invoice'!$B:$G,6,false)</f>
        <v>Forward charges</v>
      </c>
      <c r="I325" s="8">
        <f>VLOOKUP(G325,'Courier Rates'!$H:$I,2,false)</f>
        <v>33</v>
      </c>
      <c r="J325" s="8">
        <f>if(H325="Forward and RTO charges", VLOOKUP(G325,'Courier Rates'!$H:$J,3,false),0)</f>
        <v>0</v>
      </c>
    </row>
    <row r="326" ht="15.75" customHeight="1">
      <c r="A326" s="4" t="s">
        <v>120</v>
      </c>
      <c r="B326" s="3">
        <v>8.904223818706E12</v>
      </c>
      <c r="C326" s="3" t="s">
        <v>16</v>
      </c>
      <c r="D326" s="6">
        <f>VLOOKUP(B326,' X-SKU Master'!$A:$B,2,false)</f>
        <v>127</v>
      </c>
      <c r="E326" s="6">
        <f t="shared" si="1"/>
        <v>127</v>
      </c>
      <c r="F326" s="6">
        <f t="shared" si="2"/>
        <v>0.5</v>
      </c>
      <c r="G326" s="7" t="str">
        <f>VLOOKUP(A326,'Courier Invoice'!$B:$F,5,false)</f>
        <v>b</v>
      </c>
      <c r="H326" s="7" t="str">
        <f>VLOOKUP(A326,'Courier Invoice'!$B:$G,6,false)</f>
        <v>Forward charges</v>
      </c>
      <c r="I326" s="8">
        <f>VLOOKUP(G326,'Courier Rates'!$H:$I,2,false)</f>
        <v>33</v>
      </c>
      <c r="J326" s="8">
        <f>if(H326="Forward and RTO charges", VLOOKUP(G326,'Courier Rates'!$H:$J,3,false),0)</f>
        <v>0</v>
      </c>
    </row>
    <row r="327" ht="15.75" customHeight="1">
      <c r="A327" s="4" t="s">
        <v>120</v>
      </c>
      <c r="B327" s="3">
        <v>8.904223818638E12</v>
      </c>
      <c r="C327" s="3" t="s">
        <v>17</v>
      </c>
      <c r="D327" s="6">
        <f>VLOOKUP(B327,' X-SKU Master'!$A:$B,2,false)</f>
        <v>137</v>
      </c>
      <c r="E327" s="6">
        <f t="shared" si="1"/>
        <v>274</v>
      </c>
      <c r="F327" s="6">
        <f t="shared" si="2"/>
        <v>0.5</v>
      </c>
      <c r="G327" s="7" t="str">
        <f>VLOOKUP(A327,'Courier Invoice'!$B:$F,5,false)</f>
        <v>b</v>
      </c>
      <c r="H327" s="7" t="str">
        <f>VLOOKUP(A327,'Courier Invoice'!$B:$G,6,false)</f>
        <v>Forward charges</v>
      </c>
      <c r="I327" s="8">
        <f>VLOOKUP(G327,'Courier Rates'!$H:$I,2,false)</f>
        <v>33</v>
      </c>
      <c r="J327" s="8">
        <f>if(H327="Forward and RTO charges", VLOOKUP(G327,'Courier Rates'!$H:$J,3,false),0)</f>
        <v>0</v>
      </c>
    </row>
    <row r="328" ht="15.75" customHeight="1">
      <c r="A328" s="4" t="s">
        <v>120</v>
      </c>
      <c r="B328" s="3">
        <v>8.904223819505E12</v>
      </c>
      <c r="C328" s="3" t="s">
        <v>16</v>
      </c>
      <c r="D328" s="6">
        <f>VLOOKUP(B328,' X-SKU Master'!$A:$B,2,false)</f>
        <v>210</v>
      </c>
      <c r="E328" s="6">
        <f t="shared" si="1"/>
        <v>210</v>
      </c>
      <c r="F328" s="6">
        <f t="shared" si="2"/>
        <v>0.5</v>
      </c>
      <c r="G328" s="7" t="str">
        <f>VLOOKUP(A328,'Courier Invoice'!$B:$F,5,false)</f>
        <v>b</v>
      </c>
      <c r="H328" s="7" t="str">
        <f>VLOOKUP(A328,'Courier Invoice'!$B:$G,6,false)</f>
        <v>Forward charges</v>
      </c>
      <c r="I328" s="8">
        <f>VLOOKUP(G328,'Courier Rates'!$H:$I,2,false)</f>
        <v>33</v>
      </c>
      <c r="J328" s="8">
        <f>if(H328="Forward and RTO charges", VLOOKUP(G328,'Courier Rates'!$H:$J,3,false),0)</f>
        <v>0</v>
      </c>
    </row>
    <row r="329" ht="15.75" customHeight="1">
      <c r="A329" s="4" t="s">
        <v>121</v>
      </c>
      <c r="B329" s="3">
        <v>8.904223819512E12</v>
      </c>
      <c r="C329" s="3" t="s">
        <v>19</v>
      </c>
      <c r="D329" s="6">
        <f>VLOOKUP(B329,' X-SKU Master'!$A:$B,2,false)</f>
        <v>210</v>
      </c>
      <c r="E329" s="6">
        <f t="shared" si="1"/>
        <v>840</v>
      </c>
      <c r="F329" s="6">
        <f t="shared" si="2"/>
        <v>1</v>
      </c>
      <c r="G329" s="7" t="str">
        <f>VLOOKUP(A329,'Courier Invoice'!$B:$F,5,false)</f>
        <v>d</v>
      </c>
      <c r="H329" s="7" t="str">
        <f>VLOOKUP(A329,'Courier Invoice'!$B:$G,6,false)</f>
        <v>Forward charges</v>
      </c>
      <c r="I329" s="8">
        <f>VLOOKUP(G329,'Courier Rates'!$H:$I,2,false)</f>
        <v>45.4</v>
      </c>
      <c r="J329" s="8">
        <f>if(H329="Forward and RTO charges", VLOOKUP(G329,'Courier Rates'!$H:$J,3,false),0)</f>
        <v>0</v>
      </c>
    </row>
    <row r="330" ht="15.75" customHeight="1">
      <c r="A330" s="4" t="s">
        <v>122</v>
      </c>
      <c r="B330" s="3">
        <v>8.904223818706E12</v>
      </c>
      <c r="C330" s="3" t="s">
        <v>16</v>
      </c>
      <c r="D330" s="6">
        <f>VLOOKUP(B330,' X-SKU Master'!$A:$B,2,false)</f>
        <v>127</v>
      </c>
      <c r="E330" s="6">
        <f t="shared" si="1"/>
        <v>127</v>
      </c>
      <c r="F330" s="6">
        <f t="shared" si="2"/>
        <v>0.5</v>
      </c>
      <c r="G330" s="7" t="str">
        <f>VLOOKUP(A330,'Courier Invoice'!$B:$F,5,false)</f>
        <v>d</v>
      </c>
      <c r="H330" s="7" t="str">
        <f>VLOOKUP(A330,'Courier Invoice'!$B:$G,6,false)</f>
        <v>Forward charges</v>
      </c>
      <c r="I330" s="8">
        <f>VLOOKUP(G330,'Courier Rates'!$H:$I,2,false)</f>
        <v>45.4</v>
      </c>
      <c r="J330" s="8">
        <f>if(H330="Forward and RTO charges", VLOOKUP(G330,'Courier Rates'!$H:$J,3,false),0)</f>
        <v>0</v>
      </c>
    </row>
    <row r="331" ht="15.75" customHeight="1">
      <c r="A331" s="4" t="s">
        <v>122</v>
      </c>
      <c r="B331" s="3">
        <v>8.904223818942E12</v>
      </c>
      <c r="C331" s="3" t="s">
        <v>16</v>
      </c>
      <c r="D331" s="6">
        <f>VLOOKUP(B331,' X-SKU Master'!$A:$B,2,false)</f>
        <v>133</v>
      </c>
      <c r="E331" s="6">
        <f t="shared" si="1"/>
        <v>133</v>
      </c>
      <c r="F331" s="6">
        <f t="shared" si="2"/>
        <v>0.5</v>
      </c>
      <c r="G331" s="7" t="str">
        <f>VLOOKUP(A331,'Courier Invoice'!$B:$F,5,false)</f>
        <v>d</v>
      </c>
      <c r="H331" s="7" t="str">
        <f>VLOOKUP(A331,'Courier Invoice'!$B:$G,6,false)</f>
        <v>Forward charges</v>
      </c>
      <c r="I331" s="8">
        <f>VLOOKUP(G331,'Courier Rates'!$H:$I,2,false)</f>
        <v>45.4</v>
      </c>
      <c r="J331" s="8">
        <f>if(H331="Forward and RTO charges", VLOOKUP(G331,'Courier Rates'!$H:$J,3,false),0)</f>
        <v>0</v>
      </c>
    </row>
    <row r="332" ht="15.75" customHeight="1">
      <c r="A332" s="4" t="s">
        <v>122</v>
      </c>
      <c r="B332" s="3">
        <v>8.90422381885E12</v>
      </c>
      <c r="C332" s="3" t="s">
        <v>16</v>
      </c>
      <c r="D332" s="6">
        <f>VLOOKUP(B332,' X-SKU Master'!$A:$B,2,false)</f>
        <v>240</v>
      </c>
      <c r="E332" s="6">
        <f t="shared" si="1"/>
        <v>240</v>
      </c>
      <c r="F332" s="6">
        <f t="shared" si="2"/>
        <v>0.5</v>
      </c>
      <c r="G332" s="7" t="str">
        <f>VLOOKUP(A332,'Courier Invoice'!$B:$F,5,false)</f>
        <v>d</v>
      </c>
      <c r="H332" s="7" t="str">
        <f>VLOOKUP(A332,'Courier Invoice'!$B:$G,6,false)</f>
        <v>Forward charges</v>
      </c>
      <c r="I332" s="8">
        <f>VLOOKUP(G332,'Courier Rates'!$H:$I,2,false)</f>
        <v>45.4</v>
      </c>
      <c r="J332" s="8">
        <f>if(H332="Forward and RTO charges", VLOOKUP(G332,'Courier Rates'!$H:$J,3,false),0)</f>
        <v>0</v>
      </c>
    </row>
    <row r="333" ht="15.75" customHeight="1">
      <c r="A333" s="4" t="s">
        <v>123</v>
      </c>
      <c r="B333" s="3">
        <v>8.904223819031E12</v>
      </c>
      <c r="C333" s="3" t="s">
        <v>16</v>
      </c>
      <c r="D333" s="6">
        <f>VLOOKUP(B333,' X-SKU Master'!$A:$B,2,false)</f>
        <v>112</v>
      </c>
      <c r="E333" s="6">
        <f t="shared" si="1"/>
        <v>112</v>
      </c>
      <c r="F333" s="6">
        <f t="shared" si="2"/>
        <v>0.5</v>
      </c>
      <c r="G333" s="7" t="str">
        <f>VLOOKUP(A333,'Courier Invoice'!$B:$F,5,false)</f>
        <v>d</v>
      </c>
      <c r="H333" s="7" t="str">
        <f>VLOOKUP(A333,'Courier Invoice'!$B:$G,6,false)</f>
        <v>Forward charges</v>
      </c>
      <c r="I333" s="8">
        <f>VLOOKUP(G333,'Courier Rates'!$H:$I,2,false)</f>
        <v>45.4</v>
      </c>
      <c r="J333" s="8">
        <f>if(H333="Forward and RTO charges", VLOOKUP(G333,'Courier Rates'!$H:$J,3,false),0)</f>
        <v>0</v>
      </c>
    </row>
    <row r="334" ht="15.75" customHeight="1">
      <c r="A334" s="4" t="s">
        <v>123</v>
      </c>
      <c r="B334" s="3">
        <v>8.90422381843E12</v>
      </c>
      <c r="C334" s="3" t="s">
        <v>16</v>
      </c>
      <c r="D334" s="6">
        <f>VLOOKUP(B334,' X-SKU Master'!$A:$B,2,false)</f>
        <v>165</v>
      </c>
      <c r="E334" s="6">
        <f t="shared" si="1"/>
        <v>165</v>
      </c>
      <c r="F334" s="6">
        <f t="shared" si="2"/>
        <v>0.5</v>
      </c>
      <c r="G334" s="7" t="str">
        <f>VLOOKUP(A334,'Courier Invoice'!$B:$F,5,false)</f>
        <v>d</v>
      </c>
      <c r="H334" s="7" t="str">
        <f>VLOOKUP(A334,'Courier Invoice'!$B:$G,6,false)</f>
        <v>Forward charges</v>
      </c>
      <c r="I334" s="8">
        <f>VLOOKUP(G334,'Courier Rates'!$H:$I,2,false)</f>
        <v>45.4</v>
      </c>
      <c r="J334" s="8">
        <f>if(H334="Forward and RTO charges", VLOOKUP(G334,'Courier Rates'!$H:$J,3,false),0)</f>
        <v>0</v>
      </c>
    </row>
    <row r="335" ht="15.75" customHeight="1">
      <c r="A335" s="4" t="s">
        <v>123</v>
      </c>
      <c r="B335" s="3">
        <v>8.90422381885E12</v>
      </c>
      <c r="C335" s="3" t="s">
        <v>16</v>
      </c>
      <c r="D335" s="6">
        <f>VLOOKUP(B335,' X-SKU Master'!$A:$B,2,false)</f>
        <v>240</v>
      </c>
      <c r="E335" s="6">
        <f t="shared" si="1"/>
        <v>240</v>
      </c>
      <c r="F335" s="6">
        <f t="shared" si="2"/>
        <v>0.5</v>
      </c>
      <c r="G335" s="7" t="str">
        <f>VLOOKUP(A335,'Courier Invoice'!$B:$F,5,false)</f>
        <v>d</v>
      </c>
      <c r="H335" s="7" t="str">
        <f>VLOOKUP(A335,'Courier Invoice'!$B:$G,6,false)</f>
        <v>Forward charges</v>
      </c>
      <c r="I335" s="8">
        <f>VLOOKUP(G335,'Courier Rates'!$H:$I,2,false)</f>
        <v>45.4</v>
      </c>
      <c r="J335" s="8">
        <f>if(H335="Forward and RTO charges", VLOOKUP(G335,'Courier Rates'!$H:$J,3,false),0)</f>
        <v>0</v>
      </c>
    </row>
    <row r="336" ht="15.75" customHeight="1">
      <c r="A336" s="4" t="s">
        <v>123</v>
      </c>
      <c r="B336" s="3">
        <v>8.904223819512E12</v>
      </c>
      <c r="C336" s="3" t="s">
        <v>16</v>
      </c>
      <c r="D336" s="6">
        <f>VLOOKUP(B336,' X-SKU Master'!$A:$B,2,false)</f>
        <v>210</v>
      </c>
      <c r="E336" s="6">
        <f t="shared" si="1"/>
        <v>210</v>
      </c>
      <c r="F336" s="6">
        <f t="shared" si="2"/>
        <v>0.5</v>
      </c>
      <c r="G336" s="7" t="str">
        <f>VLOOKUP(A336,'Courier Invoice'!$B:$F,5,false)</f>
        <v>d</v>
      </c>
      <c r="H336" s="7" t="str">
        <f>VLOOKUP(A336,'Courier Invoice'!$B:$G,6,false)</f>
        <v>Forward charges</v>
      </c>
      <c r="I336" s="8">
        <f>VLOOKUP(G336,'Courier Rates'!$H:$I,2,false)</f>
        <v>45.4</v>
      </c>
      <c r="J336" s="8">
        <f>if(H336="Forward and RTO charges", VLOOKUP(G336,'Courier Rates'!$H:$J,3,false),0)</f>
        <v>0</v>
      </c>
    </row>
    <row r="337" ht="15.75" customHeight="1">
      <c r="A337" s="4" t="s">
        <v>123</v>
      </c>
      <c r="B337" s="3">
        <v>8.904223819468E12</v>
      </c>
      <c r="C337" s="3" t="s">
        <v>16</v>
      </c>
      <c r="D337" s="6">
        <f>VLOOKUP(B337,' X-SKU Master'!$A:$B,2,false)</f>
        <v>240</v>
      </c>
      <c r="E337" s="6">
        <f t="shared" si="1"/>
        <v>240</v>
      </c>
      <c r="F337" s="6">
        <f t="shared" si="2"/>
        <v>0.5</v>
      </c>
      <c r="G337" s="7" t="str">
        <f>VLOOKUP(A337,'Courier Invoice'!$B:$F,5,false)</f>
        <v>d</v>
      </c>
      <c r="H337" s="7" t="str">
        <f>VLOOKUP(A337,'Courier Invoice'!$B:$G,6,false)</f>
        <v>Forward charges</v>
      </c>
      <c r="I337" s="8">
        <f>VLOOKUP(G337,'Courier Rates'!$H:$I,2,false)</f>
        <v>45.4</v>
      </c>
      <c r="J337" s="8">
        <f>if(H337="Forward and RTO charges", VLOOKUP(G337,'Courier Rates'!$H:$J,3,false),0)</f>
        <v>0</v>
      </c>
    </row>
    <row r="338" ht="15.75" customHeight="1">
      <c r="A338" s="4" t="s">
        <v>124</v>
      </c>
      <c r="B338" s="3">
        <v>8.904223818706E12</v>
      </c>
      <c r="C338" s="3" t="s">
        <v>16</v>
      </c>
      <c r="D338" s="6">
        <f>VLOOKUP(B338,' X-SKU Master'!$A:$B,2,false)</f>
        <v>127</v>
      </c>
      <c r="E338" s="6">
        <f t="shared" si="1"/>
        <v>127</v>
      </c>
      <c r="F338" s="6">
        <f t="shared" si="2"/>
        <v>0.5</v>
      </c>
      <c r="G338" s="7" t="str">
        <f>VLOOKUP(A338,'Courier Invoice'!$B:$F,5,false)</f>
        <v>d</v>
      </c>
      <c r="H338" s="7" t="str">
        <f>VLOOKUP(A338,'Courier Invoice'!$B:$G,6,false)</f>
        <v>Forward charges</v>
      </c>
      <c r="I338" s="8">
        <f>VLOOKUP(G338,'Courier Rates'!$H:$I,2,false)</f>
        <v>45.4</v>
      </c>
      <c r="J338" s="8">
        <f>if(H338="Forward and RTO charges", VLOOKUP(G338,'Courier Rates'!$H:$J,3,false),0)</f>
        <v>0</v>
      </c>
    </row>
    <row r="339" ht="15.75" customHeight="1">
      <c r="A339" s="4" t="s">
        <v>124</v>
      </c>
      <c r="B339" s="3">
        <v>8.904223818942E12</v>
      </c>
      <c r="C339" s="3" t="s">
        <v>16</v>
      </c>
      <c r="D339" s="6">
        <f>VLOOKUP(B339,' X-SKU Master'!$A:$B,2,false)</f>
        <v>133</v>
      </c>
      <c r="E339" s="6">
        <f t="shared" si="1"/>
        <v>133</v>
      </c>
      <c r="F339" s="6">
        <f t="shared" si="2"/>
        <v>0.5</v>
      </c>
      <c r="G339" s="7" t="str">
        <f>VLOOKUP(A339,'Courier Invoice'!$B:$F,5,false)</f>
        <v>d</v>
      </c>
      <c r="H339" s="7" t="str">
        <f>VLOOKUP(A339,'Courier Invoice'!$B:$G,6,false)</f>
        <v>Forward charges</v>
      </c>
      <c r="I339" s="8">
        <f>VLOOKUP(G339,'Courier Rates'!$H:$I,2,false)</f>
        <v>45.4</v>
      </c>
      <c r="J339" s="8">
        <f>if(H339="Forward and RTO charges", VLOOKUP(G339,'Courier Rates'!$H:$J,3,false),0)</f>
        <v>0</v>
      </c>
    </row>
    <row r="340" ht="15.75" customHeight="1">
      <c r="A340" s="4" t="s">
        <v>124</v>
      </c>
      <c r="B340" s="3">
        <v>8.90422381885E12</v>
      </c>
      <c r="C340" s="3" t="s">
        <v>16</v>
      </c>
      <c r="D340" s="6">
        <f>VLOOKUP(B340,' X-SKU Master'!$A:$B,2,false)</f>
        <v>240</v>
      </c>
      <c r="E340" s="6">
        <f t="shared" si="1"/>
        <v>240</v>
      </c>
      <c r="F340" s="6">
        <f t="shared" si="2"/>
        <v>0.5</v>
      </c>
      <c r="G340" s="7" t="str">
        <f>VLOOKUP(A340,'Courier Invoice'!$B:$F,5,false)</f>
        <v>d</v>
      </c>
      <c r="H340" s="7" t="str">
        <f>VLOOKUP(A340,'Courier Invoice'!$B:$G,6,false)</f>
        <v>Forward charges</v>
      </c>
      <c r="I340" s="8">
        <f>VLOOKUP(G340,'Courier Rates'!$H:$I,2,false)</f>
        <v>45.4</v>
      </c>
      <c r="J340" s="8">
        <f>if(H340="Forward and RTO charges", VLOOKUP(G340,'Courier Rates'!$H:$J,3,false),0)</f>
        <v>0</v>
      </c>
    </row>
    <row r="341" ht="15.75" customHeight="1">
      <c r="A341" s="4" t="s">
        <v>125</v>
      </c>
      <c r="B341" s="3">
        <v>8.904223819468E12</v>
      </c>
      <c r="C341" s="3" t="s">
        <v>16</v>
      </c>
      <c r="D341" s="6">
        <f>VLOOKUP(B341,' X-SKU Master'!$A:$B,2,false)</f>
        <v>240</v>
      </c>
      <c r="E341" s="6">
        <f t="shared" si="1"/>
        <v>240</v>
      </c>
      <c r="F341" s="6">
        <f t="shared" si="2"/>
        <v>0.5</v>
      </c>
      <c r="G341" s="7" t="str">
        <f>VLOOKUP(A341,'Courier Invoice'!$B:$F,5,false)</f>
        <v>d</v>
      </c>
      <c r="H341" s="7" t="str">
        <f>VLOOKUP(A341,'Courier Invoice'!$B:$G,6,false)</f>
        <v>Forward charges</v>
      </c>
      <c r="I341" s="8">
        <f>VLOOKUP(G341,'Courier Rates'!$H:$I,2,false)</f>
        <v>45.4</v>
      </c>
      <c r="J341" s="8">
        <f>if(H341="Forward and RTO charges", VLOOKUP(G341,'Courier Rates'!$H:$J,3,false),0)</f>
        <v>0</v>
      </c>
    </row>
    <row r="342" ht="15.75" customHeight="1">
      <c r="A342" s="4" t="s">
        <v>126</v>
      </c>
      <c r="B342" s="3">
        <v>8.904223818706E12</v>
      </c>
      <c r="C342" s="3" t="s">
        <v>16</v>
      </c>
      <c r="D342" s="6">
        <f>VLOOKUP(B342,' X-SKU Master'!$A:$B,2,false)</f>
        <v>127</v>
      </c>
      <c r="E342" s="6">
        <f t="shared" si="1"/>
        <v>127</v>
      </c>
      <c r="F342" s="6">
        <f t="shared" si="2"/>
        <v>0.5</v>
      </c>
      <c r="G342" s="7" t="str">
        <f>VLOOKUP(A342,'Courier Invoice'!$B:$F,5,false)</f>
        <v>d</v>
      </c>
      <c r="H342" s="7" t="str">
        <f>VLOOKUP(A342,'Courier Invoice'!$B:$G,6,false)</f>
        <v>Forward charges</v>
      </c>
      <c r="I342" s="8">
        <f>VLOOKUP(G342,'Courier Rates'!$H:$I,2,false)</f>
        <v>45.4</v>
      </c>
      <c r="J342" s="8">
        <f>if(H342="Forward and RTO charges", VLOOKUP(G342,'Courier Rates'!$H:$J,3,false),0)</f>
        <v>0</v>
      </c>
    </row>
    <row r="343" ht="15.75" customHeight="1">
      <c r="A343" s="4" t="s">
        <v>126</v>
      </c>
      <c r="B343" s="3">
        <v>8.904223818942E12</v>
      </c>
      <c r="C343" s="3" t="s">
        <v>16</v>
      </c>
      <c r="D343" s="6">
        <f>VLOOKUP(B343,' X-SKU Master'!$A:$B,2,false)</f>
        <v>133</v>
      </c>
      <c r="E343" s="6">
        <f t="shared" si="1"/>
        <v>133</v>
      </c>
      <c r="F343" s="6">
        <f t="shared" si="2"/>
        <v>0.5</v>
      </c>
      <c r="G343" s="7" t="str">
        <f>VLOOKUP(A343,'Courier Invoice'!$B:$F,5,false)</f>
        <v>d</v>
      </c>
      <c r="H343" s="7" t="str">
        <f>VLOOKUP(A343,'Courier Invoice'!$B:$G,6,false)</f>
        <v>Forward charges</v>
      </c>
      <c r="I343" s="8">
        <f>VLOOKUP(G343,'Courier Rates'!$H:$I,2,false)</f>
        <v>45.4</v>
      </c>
      <c r="J343" s="8">
        <f>if(H343="Forward and RTO charges", VLOOKUP(G343,'Courier Rates'!$H:$J,3,false),0)</f>
        <v>0</v>
      </c>
    </row>
    <row r="344" ht="15.75" customHeight="1">
      <c r="A344" s="4" t="s">
        <v>126</v>
      </c>
      <c r="B344" s="3">
        <v>8.90422381885E12</v>
      </c>
      <c r="C344" s="3" t="s">
        <v>16</v>
      </c>
      <c r="D344" s="6">
        <f>VLOOKUP(B344,' X-SKU Master'!$A:$B,2,false)</f>
        <v>240</v>
      </c>
      <c r="E344" s="6">
        <f t="shared" si="1"/>
        <v>240</v>
      </c>
      <c r="F344" s="6">
        <f t="shared" si="2"/>
        <v>0.5</v>
      </c>
      <c r="G344" s="7" t="str">
        <f>VLOOKUP(A344,'Courier Invoice'!$B:$F,5,false)</f>
        <v>d</v>
      </c>
      <c r="H344" s="7" t="str">
        <f>VLOOKUP(A344,'Courier Invoice'!$B:$G,6,false)</f>
        <v>Forward charges</v>
      </c>
      <c r="I344" s="8">
        <f>VLOOKUP(G344,'Courier Rates'!$H:$I,2,false)</f>
        <v>45.4</v>
      </c>
      <c r="J344" s="8">
        <f>if(H344="Forward and RTO charges", VLOOKUP(G344,'Courier Rates'!$H:$J,3,false),0)</f>
        <v>0</v>
      </c>
    </row>
    <row r="345" ht="15.75" customHeight="1">
      <c r="A345" s="4" t="s">
        <v>127</v>
      </c>
      <c r="B345" s="3">
        <v>8.904223818669E12</v>
      </c>
      <c r="C345" s="3" t="s">
        <v>16</v>
      </c>
      <c r="D345" s="6">
        <f>VLOOKUP(B345,' X-SKU Master'!$A:$B,2,false)</f>
        <v>240</v>
      </c>
      <c r="E345" s="6">
        <f t="shared" si="1"/>
        <v>240</v>
      </c>
      <c r="F345" s="6">
        <f t="shared" si="2"/>
        <v>0.5</v>
      </c>
      <c r="G345" s="7" t="str">
        <f>VLOOKUP(A345,'Courier Invoice'!$B:$F,5,false)</f>
        <v>b</v>
      </c>
      <c r="H345" s="7" t="str">
        <f>VLOOKUP(A345,'Courier Invoice'!$B:$G,6,false)</f>
        <v>Forward charges</v>
      </c>
      <c r="I345" s="8">
        <f>VLOOKUP(G345,'Courier Rates'!$H:$I,2,false)</f>
        <v>33</v>
      </c>
      <c r="J345" s="8">
        <f>if(H345="Forward and RTO charges", VLOOKUP(G345,'Courier Rates'!$H:$J,3,false),0)</f>
        <v>0</v>
      </c>
    </row>
    <row r="346" ht="15.75" customHeight="1">
      <c r="A346" s="4" t="s">
        <v>127</v>
      </c>
      <c r="B346" s="3">
        <v>8.904223818683E12</v>
      </c>
      <c r="C346" s="3" t="s">
        <v>16</v>
      </c>
      <c r="D346" s="6">
        <f>VLOOKUP(B346,' X-SKU Master'!$A:$B,2,false)</f>
        <v>121</v>
      </c>
      <c r="E346" s="6">
        <f t="shared" si="1"/>
        <v>121</v>
      </c>
      <c r="F346" s="6">
        <f t="shared" si="2"/>
        <v>0.5</v>
      </c>
      <c r="G346" s="7" t="str">
        <f>VLOOKUP(A346,'Courier Invoice'!$B:$F,5,false)</f>
        <v>b</v>
      </c>
      <c r="H346" s="7" t="str">
        <f>VLOOKUP(A346,'Courier Invoice'!$B:$G,6,false)</f>
        <v>Forward charges</v>
      </c>
      <c r="I346" s="8">
        <f>VLOOKUP(G346,'Courier Rates'!$H:$I,2,false)</f>
        <v>33</v>
      </c>
      <c r="J346" s="8">
        <f>if(H346="Forward and RTO charges", VLOOKUP(G346,'Courier Rates'!$H:$J,3,false),0)</f>
        <v>0</v>
      </c>
    </row>
    <row r="347" ht="15.75" customHeight="1">
      <c r="A347" s="4" t="s">
        <v>127</v>
      </c>
      <c r="B347" s="3">
        <v>8.904223818935E12</v>
      </c>
      <c r="C347" s="3" t="s">
        <v>16</v>
      </c>
      <c r="D347" s="6">
        <f>VLOOKUP(B347,' X-SKU Master'!$A:$B,2,false)</f>
        <v>120</v>
      </c>
      <c r="E347" s="6">
        <f t="shared" si="1"/>
        <v>120</v>
      </c>
      <c r="F347" s="6">
        <f t="shared" si="2"/>
        <v>0.5</v>
      </c>
      <c r="G347" s="7" t="str">
        <f>VLOOKUP(A347,'Courier Invoice'!$B:$F,5,false)</f>
        <v>b</v>
      </c>
      <c r="H347" s="7" t="str">
        <f>VLOOKUP(A347,'Courier Invoice'!$B:$G,6,false)</f>
        <v>Forward charges</v>
      </c>
      <c r="I347" s="8">
        <f>VLOOKUP(G347,'Courier Rates'!$H:$I,2,false)</f>
        <v>33</v>
      </c>
      <c r="J347" s="8">
        <f>if(H347="Forward and RTO charges", VLOOKUP(G347,'Courier Rates'!$H:$J,3,false),0)</f>
        <v>0</v>
      </c>
    </row>
    <row r="348" ht="15.75" customHeight="1">
      <c r="A348" s="4" t="s">
        <v>127</v>
      </c>
      <c r="B348" s="3">
        <v>8.904223818713E12</v>
      </c>
      <c r="C348" s="3" t="s">
        <v>16</v>
      </c>
      <c r="D348" s="6">
        <f>VLOOKUP(B348,' X-SKU Master'!$A:$B,2,false)</f>
        <v>120</v>
      </c>
      <c r="E348" s="6">
        <f t="shared" si="1"/>
        <v>120</v>
      </c>
      <c r="F348" s="6">
        <f t="shared" si="2"/>
        <v>0.5</v>
      </c>
      <c r="G348" s="7" t="str">
        <f>VLOOKUP(A348,'Courier Invoice'!$B:$F,5,false)</f>
        <v>b</v>
      </c>
      <c r="H348" s="7" t="str">
        <f>VLOOKUP(A348,'Courier Invoice'!$B:$G,6,false)</f>
        <v>Forward charges</v>
      </c>
      <c r="I348" s="8">
        <f>VLOOKUP(G348,'Courier Rates'!$H:$I,2,false)</f>
        <v>33</v>
      </c>
      <c r="J348" s="8">
        <f>if(H348="Forward and RTO charges", VLOOKUP(G348,'Courier Rates'!$H:$J,3,false),0)</f>
        <v>0</v>
      </c>
    </row>
    <row r="349" ht="15.75" customHeight="1">
      <c r="A349" s="4" t="s">
        <v>127</v>
      </c>
      <c r="B349" s="3">
        <v>8.904223819024E12</v>
      </c>
      <c r="C349" s="3" t="s">
        <v>16</v>
      </c>
      <c r="D349" s="6">
        <f>VLOOKUP(B349,' X-SKU Master'!$A:$B,2,false)</f>
        <v>112</v>
      </c>
      <c r="E349" s="6">
        <f t="shared" si="1"/>
        <v>112</v>
      </c>
      <c r="F349" s="6">
        <f t="shared" si="2"/>
        <v>0.5</v>
      </c>
      <c r="G349" s="7" t="str">
        <f>VLOOKUP(A349,'Courier Invoice'!$B:$F,5,false)</f>
        <v>b</v>
      </c>
      <c r="H349" s="7" t="str">
        <f>VLOOKUP(A349,'Courier Invoice'!$B:$G,6,false)</f>
        <v>Forward charges</v>
      </c>
      <c r="I349" s="8">
        <f>VLOOKUP(G349,'Courier Rates'!$H:$I,2,false)</f>
        <v>33</v>
      </c>
      <c r="J349" s="8">
        <f>if(H349="Forward and RTO charges", VLOOKUP(G349,'Courier Rates'!$H:$J,3,false),0)</f>
        <v>0</v>
      </c>
    </row>
    <row r="350" ht="15.75" customHeight="1">
      <c r="A350" s="4" t="s">
        <v>127</v>
      </c>
      <c r="B350" s="3">
        <v>8.904223819123E12</v>
      </c>
      <c r="C350" s="3" t="s">
        <v>16</v>
      </c>
      <c r="D350" s="6">
        <f>VLOOKUP(B350,' X-SKU Master'!$A:$B,2,false)</f>
        <v>250</v>
      </c>
      <c r="E350" s="6">
        <f t="shared" si="1"/>
        <v>250</v>
      </c>
      <c r="F350" s="6">
        <f t="shared" si="2"/>
        <v>0.5</v>
      </c>
      <c r="G350" s="7" t="str">
        <f>VLOOKUP(A350,'Courier Invoice'!$B:$F,5,false)</f>
        <v>b</v>
      </c>
      <c r="H350" s="7" t="str">
        <f>VLOOKUP(A350,'Courier Invoice'!$B:$G,6,false)</f>
        <v>Forward charges</v>
      </c>
      <c r="I350" s="8">
        <f>VLOOKUP(G350,'Courier Rates'!$H:$I,2,false)</f>
        <v>33</v>
      </c>
      <c r="J350" s="8">
        <f>if(H350="Forward and RTO charges", VLOOKUP(G350,'Courier Rates'!$H:$J,3,false),0)</f>
        <v>0</v>
      </c>
    </row>
    <row r="351" ht="15.75" customHeight="1">
      <c r="A351" s="4" t="s">
        <v>128</v>
      </c>
      <c r="B351" s="3">
        <v>8.904223818706E12</v>
      </c>
      <c r="C351" s="3" t="s">
        <v>16</v>
      </c>
      <c r="D351" s="6">
        <f>VLOOKUP(B351,' X-SKU Master'!$A:$B,2,false)</f>
        <v>127</v>
      </c>
      <c r="E351" s="6">
        <f t="shared" si="1"/>
        <v>127</v>
      </c>
      <c r="F351" s="6">
        <f t="shared" si="2"/>
        <v>0.5</v>
      </c>
      <c r="G351" s="7" t="str">
        <f>VLOOKUP(A351,'Courier Invoice'!$B:$F,5,false)</f>
        <v>b</v>
      </c>
      <c r="H351" s="7" t="str">
        <f>VLOOKUP(A351,'Courier Invoice'!$B:$G,6,false)</f>
        <v>Forward charges</v>
      </c>
      <c r="I351" s="8">
        <f>VLOOKUP(G351,'Courier Rates'!$H:$I,2,false)</f>
        <v>33</v>
      </c>
      <c r="J351" s="8">
        <f>if(H351="Forward and RTO charges", VLOOKUP(G351,'Courier Rates'!$H:$J,3,false),0)</f>
        <v>0</v>
      </c>
    </row>
    <row r="352" ht="15.75" customHeight="1">
      <c r="A352" s="4" t="s">
        <v>128</v>
      </c>
      <c r="B352" s="3">
        <v>8.904223818942E12</v>
      </c>
      <c r="C352" s="3" t="s">
        <v>16</v>
      </c>
      <c r="D352" s="6">
        <f>VLOOKUP(B352,' X-SKU Master'!$A:$B,2,false)</f>
        <v>133</v>
      </c>
      <c r="E352" s="6">
        <f t="shared" si="1"/>
        <v>133</v>
      </c>
      <c r="F352" s="6">
        <f t="shared" si="2"/>
        <v>0.5</v>
      </c>
      <c r="G352" s="7" t="str">
        <f>VLOOKUP(A352,'Courier Invoice'!$B:$F,5,false)</f>
        <v>b</v>
      </c>
      <c r="H352" s="7" t="str">
        <f>VLOOKUP(A352,'Courier Invoice'!$B:$G,6,false)</f>
        <v>Forward charges</v>
      </c>
      <c r="I352" s="8">
        <f>VLOOKUP(G352,'Courier Rates'!$H:$I,2,false)</f>
        <v>33</v>
      </c>
      <c r="J352" s="8">
        <f>if(H352="Forward and RTO charges", VLOOKUP(G352,'Courier Rates'!$H:$J,3,false),0)</f>
        <v>0</v>
      </c>
    </row>
    <row r="353" ht="15.75" customHeight="1">
      <c r="A353" s="4" t="s">
        <v>128</v>
      </c>
      <c r="B353" s="3">
        <v>8.90422381885E12</v>
      </c>
      <c r="C353" s="3" t="s">
        <v>16</v>
      </c>
      <c r="D353" s="6">
        <f>VLOOKUP(B353,' X-SKU Master'!$A:$B,2,false)</f>
        <v>240</v>
      </c>
      <c r="E353" s="6">
        <f t="shared" si="1"/>
        <v>240</v>
      </c>
      <c r="F353" s="6">
        <f t="shared" si="2"/>
        <v>0.5</v>
      </c>
      <c r="G353" s="7" t="str">
        <f>VLOOKUP(A353,'Courier Invoice'!$B:$F,5,false)</f>
        <v>b</v>
      </c>
      <c r="H353" s="7" t="str">
        <f>VLOOKUP(A353,'Courier Invoice'!$B:$G,6,false)</f>
        <v>Forward charges</v>
      </c>
      <c r="I353" s="8">
        <f>VLOOKUP(G353,'Courier Rates'!$H:$I,2,false)</f>
        <v>33</v>
      </c>
      <c r="J353" s="8">
        <f>if(H353="Forward and RTO charges", VLOOKUP(G353,'Courier Rates'!$H:$J,3,false),0)</f>
        <v>0</v>
      </c>
    </row>
    <row r="354" ht="15.75" customHeight="1">
      <c r="A354" s="4" t="s">
        <v>129</v>
      </c>
      <c r="B354" s="3">
        <v>8.904223818591E12</v>
      </c>
      <c r="C354" s="3" t="s">
        <v>16</v>
      </c>
      <c r="D354" s="6">
        <f>VLOOKUP(B354,' X-SKU Master'!$A:$B,2,false)</f>
        <v>120</v>
      </c>
      <c r="E354" s="6">
        <f t="shared" si="1"/>
        <v>120</v>
      </c>
      <c r="F354" s="6">
        <f t="shared" si="2"/>
        <v>0.5</v>
      </c>
      <c r="G354" s="7" t="str">
        <f>VLOOKUP(A354,'Courier Invoice'!$B:$F,5,false)</f>
        <v>d</v>
      </c>
      <c r="H354" s="7" t="str">
        <f>VLOOKUP(A354,'Courier Invoice'!$B:$G,6,false)</f>
        <v>Forward charges</v>
      </c>
      <c r="I354" s="8">
        <f>VLOOKUP(G354,'Courier Rates'!$H:$I,2,false)</f>
        <v>45.4</v>
      </c>
      <c r="J354" s="8">
        <f>if(H354="Forward and RTO charges", VLOOKUP(G354,'Courier Rates'!$H:$J,3,false),0)</f>
        <v>0</v>
      </c>
    </row>
    <row r="355" ht="15.75" customHeight="1">
      <c r="A355" s="4" t="s">
        <v>129</v>
      </c>
      <c r="B355" s="3">
        <v>8.904223816214E12</v>
      </c>
      <c r="C355" s="3" t="s">
        <v>16</v>
      </c>
      <c r="D355" s="6">
        <f>VLOOKUP(B355,' X-SKU Master'!$A:$B,2,false)</f>
        <v>120</v>
      </c>
      <c r="E355" s="6">
        <f t="shared" si="1"/>
        <v>120</v>
      </c>
      <c r="F355" s="6">
        <f t="shared" si="2"/>
        <v>0.5</v>
      </c>
      <c r="G355" s="7" t="str">
        <f>VLOOKUP(A355,'Courier Invoice'!$B:$F,5,false)</f>
        <v>d</v>
      </c>
      <c r="H355" s="7" t="str">
        <f>VLOOKUP(A355,'Courier Invoice'!$B:$G,6,false)</f>
        <v>Forward charges</v>
      </c>
      <c r="I355" s="8">
        <f>VLOOKUP(G355,'Courier Rates'!$H:$I,2,false)</f>
        <v>45.4</v>
      </c>
      <c r="J355" s="8">
        <f>if(H355="Forward and RTO charges", VLOOKUP(G355,'Courier Rates'!$H:$J,3,false),0)</f>
        <v>0</v>
      </c>
    </row>
    <row r="356" ht="15.75" customHeight="1">
      <c r="A356" s="4" t="s">
        <v>129</v>
      </c>
      <c r="B356" s="3">
        <v>8.904223819024E12</v>
      </c>
      <c r="C356" s="3" t="s">
        <v>16</v>
      </c>
      <c r="D356" s="6">
        <f>VLOOKUP(B356,' X-SKU Master'!$A:$B,2,false)</f>
        <v>112</v>
      </c>
      <c r="E356" s="6">
        <f t="shared" si="1"/>
        <v>112</v>
      </c>
      <c r="F356" s="6">
        <f t="shared" si="2"/>
        <v>0.5</v>
      </c>
      <c r="G356" s="7" t="str">
        <f>VLOOKUP(A356,'Courier Invoice'!$B:$F,5,false)</f>
        <v>d</v>
      </c>
      <c r="H356" s="7" t="str">
        <f>VLOOKUP(A356,'Courier Invoice'!$B:$G,6,false)</f>
        <v>Forward charges</v>
      </c>
      <c r="I356" s="8">
        <f>VLOOKUP(G356,'Courier Rates'!$H:$I,2,false)</f>
        <v>45.4</v>
      </c>
      <c r="J356" s="8">
        <f>if(H356="Forward and RTO charges", VLOOKUP(G356,'Courier Rates'!$H:$J,3,false),0)</f>
        <v>0</v>
      </c>
    </row>
    <row r="357" ht="15.75" customHeight="1">
      <c r="A357" s="4" t="s">
        <v>129</v>
      </c>
      <c r="B357" s="3">
        <v>8.904223819253E12</v>
      </c>
      <c r="C357" s="3" t="s">
        <v>16</v>
      </c>
      <c r="D357" s="6">
        <f>VLOOKUP(B357,' X-SKU Master'!$A:$B,2,false)</f>
        <v>290</v>
      </c>
      <c r="E357" s="6">
        <f t="shared" si="1"/>
        <v>290</v>
      </c>
      <c r="F357" s="6">
        <f t="shared" si="2"/>
        <v>0.5</v>
      </c>
      <c r="G357" s="7" t="str">
        <f>VLOOKUP(A357,'Courier Invoice'!$B:$F,5,false)</f>
        <v>d</v>
      </c>
      <c r="H357" s="7" t="str">
        <f>VLOOKUP(A357,'Courier Invoice'!$B:$G,6,false)</f>
        <v>Forward charges</v>
      </c>
      <c r="I357" s="8">
        <f>VLOOKUP(G357,'Courier Rates'!$H:$I,2,false)</f>
        <v>45.4</v>
      </c>
      <c r="J357" s="8">
        <f>if(H357="Forward and RTO charges", VLOOKUP(G357,'Courier Rates'!$H:$J,3,false),0)</f>
        <v>0</v>
      </c>
    </row>
    <row r="358" ht="15.75" customHeight="1">
      <c r="A358" s="4" t="s">
        <v>129</v>
      </c>
      <c r="B358" s="3">
        <v>8.904223815804E12</v>
      </c>
      <c r="C358" s="3" t="s">
        <v>16</v>
      </c>
      <c r="D358" s="6">
        <f>VLOOKUP(B358,' X-SKU Master'!$A:$B,2,false)</f>
        <v>160</v>
      </c>
      <c r="E358" s="6">
        <f t="shared" si="1"/>
        <v>160</v>
      </c>
      <c r="F358" s="6">
        <f t="shared" si="2"/>
        <v>0.5</v>
      </c>
      <c r="G358" s="7" t="str">
        <f>VLOOKUP(A358,'Courier Invoice'!$B:$F,5,false)</f>
        <v>d</v>
      </c>
      <c r="H358" s="7" t="str">
        <f>VLOOKUP(A358,'Courier Invoice'!$B:$G,6,false)</f>
        <v>Forward charges</v>
      </c>
      <c r="I358" s="8">
        <f>VLOOKUP(G358,'Courier Rates'!$H:$I,2,false)</f>
        <v>45.4</v>
      </c>
      <c r="J358" s="8">
        <f>if(H358="Forward and RTO charges", VLOOKUP(G358,'Courier Rates'!$H:$J,3,false),0)</f>
        <v>0</v>
      </c>
    </row>
    <row r="359" ht="15.75" customHeight="1">
      <c r="A359" s="4" t="s">
        <v>129</v>
      </c>
      <c r="B359" s="3">
        <v>8.904223818577E12</v>
      </c>
      <c r="C359" s="3" t="s">
        <v>16</v>
      </c>
      <c r="D359" s="6">
        <f>VLOOKUP(B359,' X-SKU Master'!$A:$B,2,false)</f>
        <v>150</v>
      </c>
      <c r="E359" s="6">
        <f t="shared" si="1"/>
        <v>150</v>
      </c>
      <c r="F359" s="6">
        <f t="shared" si="2"/>
        <v>0.5</v>
      </c>
      <c r="G359" s="7" t="str">
        <f>VLOOKUP(A359,'Courier Invoice'!$B:$F,5,false)</f>
        <v>d</v>
      </c>
      <c r="H359" s="7" t="str">
        <f>VLOOKUP(A359,'Courier Invoice'!$B:$G,6,false)</f>
        <v>Forward charges</v>
      </c>
      <c r="I359" s="8">
        <f>VLOOKUP(G359,'Courier Rates'!$H:$I,2,false)</f>
        <v>45.4</v>
      </c>
      <c r="J359" s="8">
        <f>if(H359="Forward and RTO charges", VLOOKUP(G359,'Courier Rates'!$H:$J,3,false),0)</f>
        <v>0</v>
      </c>
    </row>
    <row r="360" ht="15.75" customHeight="1">
      <c r="A360" s="4" t="s">
        <v>130</v>
      </c>
      <c r="B360" s="3">
        <v>8.904223818706E12</v>
      </c>
      <c r="C360" s="3" t="s">
        <v>16</v>
      </c>
      <c r="D360" s="6">
        <f>VLOOKUP(B360,' X-SKU Master'!$A:$B,2,false)</f>
        <v>127</v>
      </c>
      <c r="E360" s="6">
        <f t="shared" si="1"/>
        <v>127</v>
      </c>
      <c r="F360" s="6">
        <f t="shared" si="2"/>
        <v>0.5</v>
      </c>
      <c r="G360" s="7" t="str">
        <f>VLOOKUP(A360,'Courier Invoice'!$B:$F,5,false)</f>
        <v>b</v>
      </c>
      <c r="H360" s="7" t="str">
        <f>VLOOKUP(A360,'Courier Invoice'!$B:$G,6,false)</f>
        <v>Forward charges</v>
      </c>
      <c r="I360" s="8">
        <f>VLOOKUP(G360,'Courier Rates'!$H:$I,2,false)</f>
        <v>33</v>
      </c>
      <c r="J360" s="8">
        <f>if(H360="Forward and RTO charges", VLOOKUP(G360,'Courier Rates'!$H:$J,3,false),0)</f>
        <v>0</v>
      </c>
    </row>
    <row r="361" ht="15.75" customHeight="1">
      <c r="A361" s="4" t="s">
        <v>131</v>
      </c>
      <c r="B361" s="3">
        <v>8.904223818706E12</v>
      </c>
      <c r="C361" s="3" t="s">
        <v>16</v>
      </c>
      <c r="D361" s="6">
        <f>VLOOKUP(B361,' X-SKU Master'!$A:$B,2,false)</f>
        <v>127</v>
      </c>
      <c r="E361" s="6">
        <f t="shared" si="1"/>
        <v>127</v>
      </c>
      <c r="F361" s="6">
        <f t="shared" si="2"/>
        <v>0.5</v>
      </c>
      <c r="G361" s="7" t="str">
        <f>VLOOKUP(A361,'Courier Invoice'!$B:$F,5,false)</f>
        <v>d</v>
      </c>
      <c r="H361" s="7" t="str">
        <f>VLOOKUP(A361,'Courier Invoice'!$B:$G,6,false)</f>
        <v>Forward charges</v>
      </c>
      <c r="I361" s="8">
        <f>VLOOKUP(G361,'Courier Rates'!$H:$I,2,false)</f>
        <v>45.4</v>
      </c>
      <c r="J361" s="8">
        <f>if(H361="Forward and RTO charges", VLOOKUP(G361,'Courier Rates'!$H:$J,3,false),0)</f>
        <v>0</v>
      </c>
    </row>
    <row r="362" ht="15.75" customHeight="1">
      <c r="A362" s="4" t="s">
        <v>131</v>
      </c>
      <c r="B362" s="3">
        <v>8.904223818942E12</v>
      </c>
      <c r="C362" s="3" t="s">
        <v>16</v>
      </c>
      <c r="D362" s="6">
        <f>VLOOKUP(B362,' X-SKU Master'!$A:$B,2,false)</f>
        <v>133</v>
      </c>
      <c r="E362" s="6">
        <f t="shared" si="1"/>
        <v>133</v>
      </c>
      <c r="F362" s="6">
        <f t="shared" si="2"/>
        <v>0.5</v>
      </c>
      <c r="G362" s="7" t="str">
        <f>VLOOKUP(A362,'Courier Invoice'!$B:$F,5,false)</f>
        <v>d</v>
      </c>
      <c r="H362" s="7" t="str">
        <f>VLOOKUP(A362,'Courier Invoice'!$B:$G,6,false)</f>
        <v>Forward charges</v>
      </c>
      <c r="I362" s="8">
        <f>VLOOKUP(G362,'Courier Rates'!$H:$I,2,false)</f>
        <v>45.4</v>
      </c>
      <c r="J362" s="8">
        <f>if(H362="Forward and RTO charges", VLOOKUP(G362,'Courier Rates'!$H:$J,3,false),0)</f>
        <v>0</v>
      </c>
    </row>
    <row r="363" ht="15.75" customHeight="1">
      <c r="A363" s="4" t="s">
        <v>131</v>
      </c>
      <c r="B363" s="3">
        <v>8.90422381885E12</v>
      </c>
      <c r="C363" s="3" t="s">
        <v>16</v>
      </c>
      <c r="D363" s="6">
        <f>VLOOKUP(B363,' X-SKU Master'!$A:$B,2,false)</f>
        <v>240</v>
      </c>
      <c r="E363" s="6">
        <f t="shared" si="1"/>
        <v>240</v>
      </c>
      <c r="F363" s="6">
        <f t="shared" si="2"/>
        <v>0.5</v>
      </c>
      <c r="G363" s="7" t="str">
        <f>VLOOKUP(A363,'Courier Invoice'!$B:$F,5,false)</f>
        <v>d</v>
      </c>
      <c r="H363" s="7" t="str">
        <f>VLOOKUP(A363,'Courier Invoice'!$B:$G,6,false)</f>
        <v>Forward charges</v>
      </c>
      <c r="I363" s="8">
        <f>VLOOKUP(G363,'Courier Rates'!$H:$I,2,false)</f>
        <v>45.4</v>
      </c>
      <c r="J363" s="8">
        <f>if(H363="Forward and RTO charges", VLOOKUP(G363,'Courier Rates'!$H:$J,3,false),0)</f>
        <v>0</v>
      </c>
    </row>
    <row r="364" ht="15.75" customHeight="1">
      <c r="A364" s="4" t="s">
        <v>132</v>
      </c>
      <c r="B364" s="3">
        <v>8.904223818706E12</v>
      </c>
      <c r="C364" s="3" t="s">
        <v>17</v>
      </c>
      <c r="D364" s="6">
        <f>VLOOKUP(B364,' X-SKU Master'!$A:$B,2,false)</f>
        <v>127</v>
      </c>
      <c r="E364" s="6">
        <f t="shared" si="1"/>
        <v>254</v>
      </c>
      <c r="F364" s="6">
        <f t="shared" si="2"/>
        <v>0.5</v>
      </c>
      <c r="G364" s="7" t="str">
        <f>VLOOKUP(A364,'Courier Invoice'!$B:$F,5,false)</f>
        <v>d</v>
      </c>
      <c r="H364" s="7" t="str">
        <f>VLOOKUP(A364,'Courier Invoice'!$B:$G,6,false)</f>
        <v>Forward charges</v>
      </c>
      <c r="I364" s="8">
        <f>VLOOKUP(G364,'Courier Rates'!$H:$I,2,false)</f>
        <v>45.4</v>
      </c>
      <c r="J364" s="8">
        <f>if(H364="Forward and RTO charges", VLOOKUP(G364,'Courier Rates'!$H:$J,3,false),0)</f>
        <v>0</v>
      </c>
    </row>
    <row r="365" ht="15.75" customHeight="1">
      <c r="A365" s="4" t="s">
        <v>132</v>
      </c>
      <c r="B365" s="3">
        <v>8.904223818942E12</v>
      </c>
      <c r="C365" s="3" t="s">
        <v>17</v>
      </c>
      <c r="D365" s="6">
        <f>VLOOKUP(B365,' X-SKU Master'!$A:$B,2,false)</f>
        <v>133</v>
      </c>
      <c r="E365" s="6">
        <f t="shared" si="1"/>
        <v>266</v>
      </c>
      <c r="F365" s="6">
        <f t="shared" si="2"/>
        <v>0.5</v>
      </c>
      <c r="G365" s="7" t="str">
        <f>VLOOKUP(A365,'Courier Invoice'!$B:$F,5,false)</f>
        <v>d</v>
      </c>
      <c r="H365" s="7" t="str">
        <f>VLOOKUP(A365,'Courier Invoice'!$B:$G,6,false)</f>
        <v>Forward charges</v>
      </c>
      <c r="I365" s="8">
        <f>VLOOKUP(G365,'Courier Rates'!$H:$I,2,false)</f>
        <v>45.4</v>
      </c>
      <c r="J365" s="8">
        <f>if(H365="Forward and RTO charges", VLOOKUP(G365,'Courier Rates'!$H:$J,3,false),0)</f>
        <v>0</v>
      </c>
    </row>
    <row r="366" ht="15.75" customHeight="1">
      <c r="A366" s="4" t="s">
        <v>132</v>
      </c>
      <c r="B366" s="3">
        <v>8.90422381885E12</v>
      </c>
      <c r="C366" s="3" t="s">
        <v>17</v>
      </c>
      <c r="D366" s="6">
        <f>VLOOKUP(B366,' X-SKU Master'!$A:$B,2,false)</f>
        <v>240</v>
      </c>
      <c r="E366" s="6">
        <f t="shared" si="1"/>
        <v>480</v>
      </c>
      <c r="F366" s="6">
        <f t="shared" si="2"/>
        <v>0.5</v>
      </c>
      <c r="G366" s="7" t="str">
        <f>VLOOKUP(A366,'Courier Invoice'!$B:$F,5,false)</f>
        <v>d</v>
      </c>
      <c r="H366" s="7" t="str">
        <f>VLOOKUP(A366,'Courier Invoice'!$B:$G,6,false)</f>
        <v>Forward charges</v>
      </c>
      <c r="I366" s="8">
        <f>VLOOKUP(G366,'Courier Rates'!$H:$I,2,false)</f>
        <v>45.4</v>
      </c>
      <c r="J366" s="8">
        <f>if(H366="Forward and RTO charges", VLOOKUP(G366,'Courier Rates'!$H:$J,3,false),0)</f>
        <v>0</v>
      </c>
    </row>
    <row r="367" ht="15.75" customHeight="1">
      <c r="A367" s="4" t="s">
        <v>132</v>
      </c>
      <c r="B367" s="3">
        <v>8.904223818706E12</v>
      </c>
      <c r="C367" s="3" t="s">
        <v>16</v>
      </c>
      <c r="D367" s="6">
        <f>VLOOKUP(B367,' X-SKU Master'!$A:$B,2,false)</f>
        <v>127</v>
      </c>
      <c r="E367" s="6">
        <f t="shared" si="1"/>
        <v>127</v>
      </c>
      <c r="F367" s="6">
        <f t="shared" si="2"/>
        <v>0.5</v>
      </c>
      <c r="G367" s="7" t="str">
        <f>VLOOKUP(A367,'Courier Invoice'!$B:$F,5,false)</f>
        <v>d</v>
      </c>
      <c r="H367" s="7" t="str">
        <f>VLOOKUP(A367,'Courier Invoice'!$B:$G,6,false)</f>
        <v>Forward charges</v>
      </c>
      <c r="I367" s="8">
        <f>VLOOKUP(G367,'Courier Rates'!$H:$I,2,false)</f>
        <v>45.4</v>
      </c>
      <c r="J367" s="8">
        <f>if(H367="Forward and RTO charges", VLOOKUP(G367,'Courier Rates'!$H:$J,3,false),0)</f>
        <v>0</v>
      </c>
    </row>
    <row r="368" ht="15.75" customHeight="1">
      <c r="A368" s="4" t="s">
        <v>132</v>
      </c>
      <c r="B368" s="3">
        <v>8.904223818942E12</v>
      </c>
      <c r="C368" s="3" t="s">
        <v>16</v>
      </c>
      <c r="D368" s="6">
        <f>VLOOKUP(B368,' X-SKU Master'!$A:$B,2,false)</f>
        <v>133</v>
      </c>
      <c r="E368" s="6">
        <f t="shared" si="1"/>
        <v>133</v>
      </c>
      <c r="F368" s="6">
        <f t="shared" si="2"/>
        <v>0.5</v>
      </c>
      <c r="G368" s="7" t="str">
        <f>VLOOKUP(A368,'Courier Invoice'!$B:$F,5,false)</f>
        <v>d</v>
      </c>
      <c r="H368" s="7" t="str">
        <f>VLOOKUP(A368,'Courier Invoice'!$B:$G,6,false)</f>
        <v>Forward charges</v>
      </c>
      <c r="I368" s="8">
        <f>VLOOKUP(G368,'Courier Rates'!$H:$I,2,false)</f>
        <v>45.4</v>
      </c>
      <c r="J368" s="8">
        <f>if(H368="Forward and RTO charges", VLOOKUP(G368,'Courier Rates'!$H:$J,3,false),0)</f>
        <v>0</v>
      </c>
    </row>
    <row r="369" ht="15.75" customHeight="1">
      <c r="A369" s="4" t="s">
        <v>132</v>
      </c>
      <c r="B369" s="3">
        <v>8.90422381885E12</v>
      </c>
      <c r="C369" s="3" t="s">
        <v>16</v>
      </c>
      <c r="D369" s="6">
        <f>VLOOKUP(B369,' X-SKU Master'!$A:$B,2,false)</f>
        <v>240</v>
      </c>
      <c r="E369" s="6">
        <f t="shared" si="1"/>
        <v>240</v>
      </c>
      <c r="F369" s="6">
        <f t="shared" si="2"/>
        <v>0.5</v>
      </c>
      <c r="G369" s="7" t="str">
        <f>VLOOKUP(A369,'Courier Invoice'!$B:$F,5,false)</f>
        <v>d</v>
      </c>
      <c r="H369" s="7" t="str">
        <f>VLOOKUP(A369,'Courier Invoice'!$B:$G,6,false)</f>
        <v>Forward charges</v>
      </c>
      <c r="I369" s="8">
        <f>VLOOKUP(G369,'Courier Rates'!$H:$I,2,false)</f>
        <v>45.4</v>
      </c>
      <c r="J369" s="8">
        <f>if(H369="Forward and RTO charges", VLOOKUP(G369,'Courier Rates'!$H:$J,3,false),0)</f>
        <v>0</v>
      </c>
    </row>
    <row r="370" ht="15.75" customHeight="1">
      <c r="A370" s="4" t="s">
        <v>132</v>
      </c>
      <c r="B370" s="3">
        <v>8.904223818683E12</v>
      </c>
      <c r="C370" s="3" t="s">
        <v>16</v>
      </c>
      <c r="D370" s="6">
        <f>VLOOKUP(B370,' X-SKU Master'!$A:$B,2,false)</f>
        <v>121</v>
      </c>
      <c r="E370" s="6">
        <f t="shared" si="1"/>
        <v>121</v>
      </c>
      <c r="F370" s="6">
        <f t="shared" si="2"/>
        <v>0.5</v>
      </c>
      <c r="G370" s="7" t="str">
        <f>VLOOKUP(A370,'Courier Invoice'!$B:$F,5,false)</f>
        <v>d</v>
      </c>
      <c r="H370" s="7" t="str">
        <f>VLOOKUP(A370,'Courier Invoice'!$B:$G,6,false)</f>
        <v>Forward charges</v>
      </c>
      <c r="I370" s="8">
        <f>VLOOKUP(G370,'Courier Rates'!$H:$I,2,false)</f>
        <v>45.4</v>
      </c>
      <c r="J370" s="8">
        <f>if(H370="Forward and RTO charges", VLOOKUP(G370,'Courier Rates'!$H:$J,3,false),0)</f>
        <v>0</v>
      </c>
    </row>
    <row r="371" ht="15.75" customHeight="1">
      <c r="A371" s="4" t="s">
        <v>133</v>
      </c>
      <c r="B371" s="3">
        <v>8.904223819284E12</v>
      </c>
      <c r="C371" s="3" t="s">
        <v>16</v>
      </c>
      <c r="D371" s="6">
        <f>VLOOKUP(B371,' X-SKU Master'!$A:$B,2,false)</f>
        <v>350</v>
      </c>
      <c r="E371" s="6">
        <f t="shared" si="1"/>
        <v>350</v>
      </c>
      <c r="F371" s="6">
        <f t="shared" si="2"/>
        <v>0.5</v>
      </c>
      <c r="G371" s="7" t="str">
        <f>VLOOKUP(A371,'Courier Invoice'!$B:$F,5,false)</f>
        <v>b</v>
      </c>
      <c r="H371" s="7" t="str">
        <f>VLOOKUP(A371,'Courier Invoice'!$B:$G,6,false)</f>
        <v>Forward charges</v>
      </c>
      <c r="I371" s="8">
        <f>VLOOKUP(G371,'Courier Rates'!$H:$I,2,false)</f>
        <v>33</v>
      </c>
      <c r="J371" s="8">
        <f>if(H371="Forward and RTO charges", VLOOKUP(G371,'Courier Rates'!$H:$J,3,false),0)</f>
        <v>0</v>
      </c>
    </row>
    <row r="372" ht="15.75" customHeight="1">
      <c r="A372" s="4" t="s">
        <v>133</v>
      </c>
      <c r="B372" s="3">
        <v>8.904223818478E12</v>
      </c>
      <c r="C372" s="3" t="s">
        <v>16</v>
      </c>
      <c r="D372" s="6">
        <f>VLOOKUP(B372,' X-SKU Master'!$A:$B,2,false)</f>
        <v>350</v>
      </c>
      <c r="E372" s="6">
        <f t="shared" si="1"/>
        <v>350</v>
      </c>
      <c r="F372" s="6">
        <f t="shared" si="2"/>
        <v>0.5</v>
      </c>
      <c r="G372" s="7" t="str">
        <f>VLOOKUP(A372,'Courier Invoice'!$B:$F,5,false)</f>
        <v>b</v>
      </c>
      <c r="H372" s="7" t="str">
        <f>VLOOKUP(A372,'Courier Invoice'!$B:$G,6,false)</f>
        <v>Forward charges</v>
      </c>
      <c r="I372" s="8">
        <f>VLOOKUP(G372,'Courier Rates'!$H:$I,2,false)</f>
        <v>33</v>
      </c>
      <c r="J372" s="8">
        <f>if(H372="Forward and RTO charges", VLOOKUP(G372,'Courier Rates'!$H:$J,3,false),0)</f>
        <v>0</v>
      </c>
    </row>
    <row r="373" ht="15.75" customHeight="1">
      <c r="A373" s="4" t="s">
        <v>134</v>
      </c>
      <c r="B373" s="3">
        <v>8.904223818706E12</v>
      </c>
      <c r="C373" s="3" t="s">
        <v>16</v>
      </c>
      <c r="D373" s="6">
        <f>VLOOKUP(B373,' X-SKU Master'!$A:$B,2,false)</f>
        <v>127</v>
      </c>
      <c r="E373" s="6">
        <f t="shared" si="1"/>
        <v>127</v>
      </c>
      <c r="F373" s="6">
        <f t="shared" si="2"/>
        <v>0.5</v>
      </c>
      <c r="G373" s="7" t="str">
        <f>VLOOKUP(A373,'Courier Invoice'!$B:$F,5,false)</f>
        <v>d</v>
      </c>
      <c r="H373" s="7" t="str">
        <f>VLOOKUP(A373,'Courier Invoice'!$B:$G,6,false)</f>
        <v>Forward charges</v>
      </c>
      <c r="I373" s="8">
        <f>VLOOKUP(G373,'Courier Rates'!$H:$I,2,false)</f>
        <v>45.4</v>
      </c>
      <c r="J373" s="8">
        <f>if(H373="Forward and RTO charges", VLOOKUP(G373,'Courier Rates'!$H:$J,3,false),0)</f>
        <v>0</v>
      </c>
    </row>
    <row r="374" ht="15.75" customHeight="1">
      <c r="A374" s="4" t="s">
        <v>134</v>
      </c>
      <c r="B374" s="3">
        <v>8.904223818942E12</v>
      </c>
      <c r="C374" s="3" t="s">
        <v>16</v>
      </c>
      <c r="D374" s="6">
        <f>VLOOKUP(B374,' X-SKU Master'!$A:$B,2,false)</f>
        <v>133</v>
      </c>
      <c r="E374" s="6">
        <f t="shared" si="1"/>
        <v>133</v>
      </c>
      <c r="F374" s="6">
        <f t="shared" si="2"/>
        <v>0.5</v>
      </c>
      <c r="G374" s="7" t="str">
        <f>VLOOKUP(A374,'Courier Invoice'!$B:$F,5,false)</f>
        <v>d</v>
      </c>
      <c r="H374" s="7" t="str">
        <f>VLOOKUP(A374,'Courier Invoice'!$B:$G,6,false)</f>
        <v>Forward charges</v>
      </c>
      <c r="I374" s="8">
        <f>VLOOKUP(G374,'Courier Rates'!$H:$I,2,false)</f>
        <v>45.4</v>
      </c>
      <c r="J374" s="8">
        <f>if(H374="Forward and RTO charges", VLOOKUP(G374,'Courier Rates'!$H:$J,3,false),0)</f>
        <v>0</v>
      </c>
    </row>
    <row r="375" ht="15.75" customHeight="1">
      <c r="A375" s="4" t="s">
        <v>134</v>
      </c>
      <c r="B375" s="3">
        <v>8.90422381885E12</v>
      </c>
      <c r="C375" s="3" t="s">
        <v>16</v>
      </c>
      <c r="D375" s="6">
        <f>VLOOKUP(B375,' X-SKU Master'!$A:$B,2,false)</f>
        <v>240</v>
      </c>
      <c r="E375" s="6">
        <f t="shared" si="1"/>
        <v>240</v>
      </c>
      <c r="F375" s="6">
        <f t="shared" si="2"/>
        <v>0.5</v>
      </c>
      <c r="G375" s="7" t="str">
        <f>VLOOKUP(A375,'Courier Invoice'!$B:$F,5,false)</f>
        <v>d</v>
      </c>
      <c r="H375" s="7" t="str">
        <f>VLOOKUP(A375,'Courier Invoice'!$B:$G,6,false)</f>
        <v>Forward charges</v>
      </c>
      <c r="I375" s="8">
        <f>VLOOKUP(G375,'Courier Rates'!$H:$I,2,false)</f>
        <v>45.4</v>
      </c>
      <c r="J375" s="8">
        <f>if(H375="Forward and RTO charges", VLOOKUP(G375,'Courier Rates'!$H:$J,3,false),0)</f>
        <v>0</v>
      </c>
    </row>
    <row r="376" ht="15.75" customHeight="1">
      <c r="A376" s="4" t="s">
        <v>135</v>
      </c>
      <c r="B376" s="3">
        <v>8.904223819437E12</v>
      </c>
      <c r="C376" s="3" t="s">
        <v>17</v>
      </c>
      <c r="D376" s="6">
        <f>VLOOKUP(B376,' X-SKU Master'!$A:$B,2,false)</f>
        <v>552</v>
      </c>
      <c r="E376" s="6">
        <f t="shared" si="1"/>
        <v>1104</v>
      </c>
      <c r="F376" s="6">
        <f t="shared" si="2"/>
        <v>1.5</v>
      </c>
      <c r="G376" s="7" t="str">
        <f>VLOOKUP(A376,'Courier Invoice'!$B:$F,5,false)</f>
        <v>d</v>
      </c>
      <c r="H376" s="7" t="str">
        <f>VLOOKUP(A376,'Courier Invoice'!$B:$G,6,false)</f>
        <v>Forward charges</v>
      </c>
      <c r="I376" s="8">
        <f>VLOOKUP(G376,'Courier Rates'!$H:$I,2,false)</f>
        <v>45.4</v>
      </c>
      <c r="J376" s="8">
        <f>if(H376="Forward and RTO charges", VLOOKUP(G376,'Courier Rates'!$H:$J,3,false),0)</f>
        <v>0</v>
      </c>
    </row>
    <row r="377" ht="15.75" customHeight="1">
      <c r="A377" s="4" t="s">
        <v>135</v>
      </c>
      <c r="B377" s="3">
        <v>8.904223819352E12</v>
      </c>
      <c r="C377" s="3" t="s">
        <v>16</v>
      </c>
      <c r="D377" s="6">
        <f>VLOOKUP(B377,' X-SKU Master'!$A:$B,2,false)</f>
        <v>165</v>
      </c>
      <c r="E377" s="6">
        <f t="shared" si="1"/>
        <v>165</v>
      </c>
      <c r="F377" s="6">
        <f t="shared" si="2"/>
        <v>0.5</v>
      </c>
      <c r="G377" s="7" t="str">
        <f>VLOOKUP(A377,'Courier Invoice'!$B:$F,5,false)</f>
        <v>d</v>
      </c>
      <c r="H377" s="7" t="str">
        <f>VLOOKUP(A377,'Courier Invoice'!$B:$G,6,false)</f>
        <v>Forward charges</v>
      </c>
      <c r="I377" s="8">
        <f>VLOOKUP(G377,'Courier Rates'!$H:$I,2,false)</f>
        <v>45.4</v>
      </c>
      <c r="J377" s="8">
        <f>if(H377="Forward and RTO charges", VLOOKUP(G377,'Courier Rates'!$H:$J,3,false),0)</f>
        <v>0</v>
      </c>
    </row>
    <row r="378" ht="15.75" customHeight="1">
      <c r="A378" s="4" t="s">
        <v>135</v>
      </c>
      <c r="B378" s="3">
        <v>8.904223819024E12</v>
      </c>
      <c r="C378" s="3" t="s">
        <v>23</v>
      </c>
      <c r="D378" s="6">
        <f>VLOOKUP(B378,' X-SKU Master'!$A:$B,2,false)</f>
        <v>112</v>
      </c>
      <c r="E378" s="6">
        <f t="shared" si="1"/>
        <v>896</v>
      </c>
      <c r="F378" s="6">
        <f t="shared" si="2"/>
        <v>1</v>
      </c>
      <c r="G378" s="7" t="str">
        <f>VLOOKUP(A378,'Courier Invoice'!$B:$F,5,false)</f>
        <v>d</v>
      </c>
      <c r="H378" s="7" t="str">
        <f>VLOOKUP(A378,'Courier Invoice'!$B:$G,6,false)</f>
        <v>Forward charges</v>
      </c>
      <c r="I378" s="8">
        <f>VLOOKUP(G378,'Courier Rates'!$H:$I,2,false)</f>
        <v>45.4</v>
      </c>
      <c r="J378" s="8">
        <f>if(H378="Forward and RTO charges", VLOOKUP(G378,'Courier Rates'!$H:$J,3,false),0)</f>
        <v>0</v>
      </c>
    </row>
    <row r="379" ht="15.75" customHeight="1">
      <c r="A379" s="4" t="s">
        <v>135</v>
      </c>
      <c r="B379" s="3">
        <v>8.904223818874E12</v>
      </c>
      <c r="C379" s="3" t="s">
        <v>16</v>
      </c>
      <c r="D379" s="6">
        <f>VLOOKUP(B379,' X-SKU Master'!$A:$B,2,false)</f>
        <v>100</v>
      </c>
      <c r="E379" s="6">
        <f t="shared" si="1"/>
        <v>100</v>
      </c>
      <c r="F379" s="6">
        <f t="shared" si="2"/>
        <v>0.5</v>
      </c>
      <c r="G379" s="7" t="str">
        <f>VLOOKUP(A379,'Courier Invoice'!$B:$F,5,false)</f>
        <v>d</v>
      </c>
      <c r="H379" s="7" t="str">
        <f>VLOOKUP(A379,'Courier Invoice'!$B:$G,6,false)</f>
        <v>Forward charges</v>
      </c>
      <c r="I379" s="8">
        <f>VLOOKUP(G379,'Courier Rates'!$H:$I,2,false)</f>
        <v>45.4</v>
      </c>
      <c r="J379" s="8">
        <f>if(H379="Forward and RTO charges", VLOOKUP(G379,'Courier Rates'!$H:$J,3,false),0)</f>
        <v>0</v>
      </c>
    </row>
    <row r="380" ht="15.75" customHeight="1">
      <c r="A380" s="4" t="s">
        <v>136</v>
      </c>
      <c r="B380" s="3">
        <v>8.904223818706E12</v>
      </c>
      <c r="C380" s="3" t="s">
        <v>16</v>
      </c>
      <c r="D380" s="6">
        <f>VLOOKUP(B380,' X-SKU Master'!$A:$B,2,false)</f>
        <v>127</v>
      </c>
      <c r="E380" s="6">
        <f t="shared" si="1"/>
        <v>127</v>
      </c>
      <c r="F380" s="6">
        <f t="shared" si="2"/>
        <v>0.5</v>
      </c>
      <c r="G380" s="7" t="str">
        <f>VLOOKUP(A380,'Courier Invoice'!$B:$F,5,false)</f>
        <v>d</v>
      </c>
      <c r="H380" s="7" t="str">
        <f>VLOOKUP(A380,'Courier Invoice'!$B:$G,6,false)</f>
        <v>Forward charges</v>
      </c>
      <c r="I380" s="8">
        <f>VLOOKUP(G380,'Courier Rates'!$H:$I,2,false)</f>
        <v>45.4</v>
      </c>
      <c r="J380" s="8">
        <f>if(H380="Forward and RTO charges", VLOOKUP(G380,'Courier Rates'!$H:$J,3,false),0)</f>
        <v>0</v>
      </c>
    </row>
    <row r="381" ht="15.75" customHeight="1">
      <c r="A381" s="4" t="s">
        <v>136</v>
      </c>
      <c r="B381" s="3">
        <v>8.904223818942E12</v>
      </c>
      <c r="C381" s="3" t="s">
        <v>16</v>
      </c>
      <c r="D381" s="6">
        <f>VLOOKUP(B381,' X-SKU Master'!$A:$B,2,false)</f>
        <v>133</v>
      </c>
      <c r="E381" s="6">
        <f t="shared" si="1"/>
        <v>133</v>
      </c>
      <c r="F381" s="6">
        <f t="shared" si="2"/>
        <v>0.5</v>
      </c>
      <c r="G381" s="7" t="str">
        <f>VLOOKUP(A381,'Courier Invoice'!$B:$F,5,false)</f>
        <v>d</v>
      </c>
      <c r="H381" s="7" t="str">
        <f>VLOOKUP(A381,'Courier Invoice'!$B:$G,6,false)</f>
        <v>Forward charges</v>
      </c>
      <c r="I381" s="8">
        <f>VLOOKUP(G381,'Courier Rates'!$H:$I,2,false)</f>
        <v>45.4</v>
      </c>
      <c r="J381" s="8">
        <f>if(H381="Forward and RTO charges", VLOOKUP(G381,'Courier Rates'!$H:$J,3,false),0)</f>
        <v>0</v>
      </c>
    </row>
    <row r="382" ht="15.75" customHeight="1">
      <c r="A382" s="4" t="s">
        <v>136</v>
      </c>
      <c r="B382" s="3">
        <v>8.90422381885E12</v>
      </c>
      <c r="C382" s="3" t="s">
        <v>16</v>
      </c>
      <c r="D382" s="6">
        <f>VLOOKUP(B382,' X-SKU Master'!$A:$B,2,false)</f>
        <v>240</v>
      </c>
      <c r="E382" s="6">
        <f t="shared" si="1"/>
        <v>240</v>
      </c>
      <c r="F382" s="6">
        <f t="shared" si="2"/>
        <v>0.5</v>
      </c>
      <c r="G382" s="7" t="str">
        <f>VLOOKUP(A382,'Courier Invoice'!$B:$F,5,false)</f>
        <v>d</v>
      </c>
      <c r="H382" s="7" t="str">
        <f>VLOOKUP(A382,'Courier Invoice'!$B:$G,6,false)</f>
        <v>Forward charges</v>
      </c>
      <c r="I382" s="8">
        <f>VLOOKUP(G382,'Courier Rates'!$H:$I,2,false)</f>
        <v>45.4</v>
      </c>
      <c r="J382" s="8">
        <f>if(H382="Forward and RTO charges", VLOOKUP(G382,'Courier Rates'!$H:$J,3,false),0)</f>
        <v>0</v>
      </c>
    </row>
    <row r="383" ht="15.75" customHeight="1">
      <c r="A383" s="4" t="s">
        <v>137</v>
      </c>
      <c r="B383" s="3">
        <v>8.904223818706E12</v>
      </c>
      <c r="C383" s="3" t="s">
        <v>16</v>
      </c>
      <c r="D383" s="6">
        <f>VLOOKUP(B383,' X-SKU Master'!$A:$B,2,false)</f>
        <v>127</v>
      </c>
      <c r="E383" s="6">
        <f t="shared" si="1"/>
        <v>127</v>
      </c>
      <c r="F383" s="6">
        <f t="shared" si="2"/>
        <v>0.5</v>
      </c>
      <c r="G383" s="7" t="str">
        <f>VLOOKUP(A383,'Courier Invoice'!$B:$F,5,false)</f>
        <v>d</v>
      </c>
      <c r="H383" s="7" t="str">
        <f>VLOOKUP(A383,'Courier Invoice'!$B:$G,6,false)</f>
        <v>Forward charges</v>
      </c>
      <c r="I383" s="8">
        <f>VLOOKUP(G383,'Courier Rates'!$H:$I,2,false)</f>
        <v>45.4</v>
      </c>
      <c r="J383" s="8">
        <f>if(H383="Forward and RTO charges", VLOOKUP(G383,'Courier Rates'!$H:$J,3,false),0)</f>
        <v>0</v>
      </c>
    </row>
    <row r="384" ht="15.75" customHeight="1">
      <c r="A384" s="4" t="s">
        <v>137</v>
      </c>
      <c r="B384" s="3">
        <v>8.904223818942E12</v>
      </c>
      <c r="C384" s="3" t="s">
        <v>16</v>
      </c>
      <c r="D384" s="6">
        <f>VLOOKUP(B384,' X-SKU Master'!$A:$B,2,false)</f>
        <v>133</v>
      </c>
      <c r="E384" s="6">
        <f t="shared" si="1"/>
        <v>133</v>
      </c>
      <c r="F384" s="6">
        <f t="shared" si="2"/>
        <v>0.5</v>
      </c>
      <c r="G384" s="7" t="str">
        <f>VLOOKUP(A384,'Courier Invoice'!$B:$F,5,false)</f>
        <v>d</v>
      </c>
      <c r="H384" s="7" t="str">
        <f>VLOOKUP(A384,'Courier Invoice'!$B:$G,6,false)</f>
        <v>Forward charges</v>
      </c>
      <c r="I384" s="8">
        <f>VLOOKUP(G384,'Courier Rates'!$H:$I,2,false)</f>
        <v>45.4</v>
      </c>
      <c r="J384" s="8">
        <f>if(H384="Forward and RTO charges", VLOOKUP(G384,'Courier Rates'!$H:$J,3,false),0)</f>
        <v>0</v>
      </c>
    </row>
    <row r="385" ht="15.75" customHeight="1">
      <c r="A385" s="4" t="s">
        <v>137</v>
      </c>
      <c r="B385" s="3">
        <v>8.90422381885E12</v>
      </c>
      <c r="C385" s="3" t="s">
        <v>16</v>
      </c>
      <c r="D385" s="6">
        <f>VLOOKUP(B385,' X-SKU Master'!$A:$B,2,false)</f>
        <v>240</v>
      </c>
      <c r="E385" s="6">
        <f t="shared" si="1"/>
        <v>240</v>
      </c>
      <c r="F385" s="6">
        <f t="shared" si="2"/>
        <v>0.5</v>
      </c>
      <c r="G385" s="7" t="str">
        <f>VLOOKUP(A385,'Courier Invoice'!$B:$F,5,false)</f>
        <v>d</v>
      </c>
      <c r="H385" s="7" t="str">
        <f>VLOOKUP(A385,'Courier Invoice'!$B:$G,6,false)</f>
        <v>Forward charges</v>
      </c>
      <c r="I385" s="8">
        <f>VLOOKUP(G385,'Courier Rates'!$H:$I,2,false)</f>
        <v>45.4</v>
      </c>
      <c r="J385" s="8">
        <f>if(H385="Forward and RTO charges", VLOOKUP(G385,'Courier Rates'!$H:$J,3,false),0)</f>
        <v>0</v>
      </c>
    </row>
    <row r="386" ht="15.75" customHeight="1">
      <c r="A386" s="4" t="s">
        <v>138</v>
      </c>
      <c r="B386" s="3">
        <v>8.904223819017E12</v>
      </c>
      <c r="C386" s="3" t="s">
        <v>16</v>
      </c>
      <c r="D386" s="6">
        <f>VLOOKUP(B386,' X-SKU Master'!$A:$B,2,false)</f>
        <v>115</v>
      </c>
      <c r="E386" s="6">
        <f t="shared" si="1"/>
        <v>115</v>
      </c>
      <c r="F386" s="6">
        <f t="shared" si="2"/>
        <v>0.5</v>
      </c>
      <c r="G386" s="7" t="str">
        <f>VLOOKUP(A386,'Courier Invoice'!$B:$F,5,false)</f>
        <v>d</v>
      </c>
      <c r="H386" s="7" t="str">
        <f>VLOOKUP(A386,'Courier Invoice'!$B:$G,6,false)</f>
        <v>Forward charges</v>
      </c>
      <c r="I386" s="8">
        <f>VLOOKUP(G386,'Courier Rates'!$H:$I,2,false)</f>
        <v>45.4</v>
      </c>
      <c r="J386" s="8">
        <f>if(H386="Forward and RTO charges", VLOOKUP(G386,'Courier Rates'!$H:$J,3,false),0)</f>
        <v>0</v>
      </c>
    </row>
    <row r="387" ht="15.75" customHeight="1">
      <c r="A387" s="4" t="s">
        <v>138</v>
      </c>
      <c r="B387" s="3">
        <v>8.904223818706E12</v>
      </c>
      <c r="C387" s="3" t="s">
        <v>16</v>
      </c>
      <c r="D387" s="6">
        <f>VLOOKUP(B387,' X-SKU Master'!$A:$B,2,false)</f>
        <v>127</v>
      </c>
      <c r="E387" s="6">
        <f t="shared" si="1"/>
        <v>127</v>
      </c>
      <c r="F387" s="6">
        <f t="shared" si="2"/>
        <v>0.5</v>
      </c>
      <c r="G387" s="7" t="str">
        <f>VLOOKUP(A387,'Courier Invoice'!$B:$F,5,false)</f>
        <v>d</v>
      </c>
      <c r="H387" s="7" t="str">
        <f>VLOOKUP(A387,'Courier Invoice'!$B:$G,6,false)</f>
        <v>Forward charges</v>
      </c>
      <c r="I387" s="8">
        <f>VLOOKUP(G387,'Courier Rates'!$H:$I,2,false)</f>
        <v>45.4</v>
      </c>
      <c r="J387" s="8">
        <f>if(H387="Forward and RTO charges", VLOOKUP(G387,'Courier Rates'!$H:$J,3,false),0)</f>
        <v>0</v>
      </c>
    </row>
    <row r="388" ht="15.75" customHeight="1">
      <c r="A388" s="4" t="s">
        <v>138</v>
      </c>
      <c r="B388" s="3">
        <v>8.904223818942E12</v>
      </c>
      <c r="C388" s="3" t="s">
        <v>16</v>
      </c>
      <c r="D388" s="6">
        <f>VLOOKUP(B388,' X-SKU Master'!$A:$B,2,false)</f>
        <v>133</v>
      </c>
      <c r="E388" s="6">
        <f t="shared" si="1"/>
        <v>133</v>
      </c>
      <c r="F388" s="6">
        <f t="shared" si="2"/>
        <v>0.5</v>
      </c>
      <c r="G388" s="7" t="str">
        <f>VLOOKUP(A388,'Courier Invoice'!$B:$F,5,false)</f>
        <v>d</v>
      </c>
      <c r="H388" s="7" t="str">
        <f>VLOOKUP(A388,'Courier Invoice'!$B:$G,6,false)</f>
        <v>Forward charges</v>
      </c>
      <c r="I388" s="8">
        <f>VLOOKUP(G388,'Courier Rates'!$H:$I,2,false)</f>
        <v>45.4</v>
      </c>
      <c r="J388" s="8">
        <f>if(H388="Forward and RTO charges", VLOOKUP(G388,'Courier Rates'!$H:$J,3,false),0)</f>
        <v>0</v>
      </c>
    </row>
    <row r="389" ht="15.75" customHeight="1">
      <c r="A389" s="4" t="s">
        <v>138</v>
      </c>
      <c r="B389" s="3">
        <v>8.90422381885E12</v>
      </c>
      <c r="C389" s="3" t="s">
        <v>16</v>
      </c>
      <c r="D389" s="6">
        <f>VLOOKUP(B389,' X-SKU Master'!$A:$B,2,false)</f>
        <v>240</v>
      </c>
      <c r="E389" s="6">
        <f t="shared" si="1"/>
        <v>240</v>
      </c>
      <c r="F389" s="6">
        <f t="shared" si="2"/>
        <v>0.5</v>
      </c>
      <c r="G389" s="7" t="str">
        <f>VLOOKUP(A389,'Courier Invoice'!$B:$F,5,false)</f>
        <v>d</v>
      </c>
      <c r="H389" s="7" t="str">
        <f>VLOOKUP(A389,'Courier Invoice'!$B:$G,6,false)</f>
        <v>Forward charges</v>
      </c>
      <c r="I389" s="8">
        <f>VLOOKUP(G389,'Courier Rates'!$H:$I,2,false)</f>
        <v>45.4</v>
      </c>
      <c r="J389" s="8">
        <f>if(H389="Forward and RTO charges", VLOOKUP(G389,'Courier Rates'!$H:$J,3,false),0)</f>
        <v>0</v>
      </c>
    </row>
    <row r="390" ht="15.75" customHeight="1">
      <c r="A390" s="4" t="s">
        <v>139</v>
      </c>
      <c r="B390" s="3">
        <v>8.904223819161E12</v>
      </c>
      <c r="C390" s="3" t="s">
        <v>16</v>
      </c>
      <c r="D390" s="6">
        <f>VLOOKUP(B390,' X-SKU Master'!$A:$B,2,false)</f>
        <v>115</v>
      </c>
      <c r="E390" s="6">
        <f t="shared" si="1"/>
        <v>115</v>
      </c>
      <c r="F390" s="6">
        <f t="shared" si="2"/>
        <v>0.5</v>
      </c>
      <c r="G390" s="7" t="str">
        <f>VLOOKUP(A390,'Courier Invoice'!$B:$F,5,false)</f>
        <v>d</v>
      </c>
      <c r="H390" s="7" t="str">
        <f>VLOOKUP(A390,'Courier Invoice'!$B:$G,6,false)</f>
        <v>Forward charges</v>
      </c>
      <c r="I390" s="8">
        <f>VLOOKUP(G390,'Courier Rates'!$H:$I,2,false)</f>
        <v>45.4</v>
      </c>
      <c r="J390" s="8">
        <f>if(H390="Forward and RTO charges", VLOOKUP(G390,'Courier Rates'!$H:$J,3,false),0)</f>
        <v>0</v>
      </c>
    </row>
    <row r="391" ht="15.75" customHeight="1">
      <c r="A391" s="4" t="s">
        <v>139</v>
      </c>
      <c r="B391" s="3">
        <v>8.90422381926E12</v>
      </c>
      <c r="C391" s="3" t="s">
        <v>16</v>
      </c>
      <c r="D391" s="6">
        <f>VLOOKUP(B391,' X-SKU Master'!$A:$B,2,false)</f>
        <v>130</v>
      </c>
      <c r="E391" s="6">
        <f t="shared" si="1"/>
        <v>130</v>
      </c>
      <c r="F391" s="6">
        <f t="shared" si="2"/>
        <v>0.5</v>
      </c>
      <c r="G391" s="7" t="str">
        <f>VLOOKUP(A391,'Courier Invoice'!$B:$F,5,false)</f>
        <v>d</v>
      </c>
      <c r="H391" s="7" t="str">
        <f>VLOOKUP(A391,'Courier Invoice'!$B:$G,6,false)</f>
        <v>Forward charges</v>
      </c>
      <c r="I391" s="8">
        <f>VLOOKUP(G391,'Courier Rates'!$H:$I,2,false)</f>
        <v>45.4</v>
      </c>
      <c r="J391" s="8">
        <f>if(H391="Forward and RTO charges", VLOOKUP(G391,'Courier Rates'!$H:$J,3,false),0)</f>
        <v>0</v>
      </c>
    </row>
    <row r="392" ht="15.75" customHeight="1">
      <c r="A392" s="4" t="s">
        <v>140</v>
      </c>
      <c r="B392" s="3">
        <v>8.904223819161E12</v>
      </c>
      <c r="C392" s="3" t="s">
        <v>16</v>
      </c>
      <c r="D392" s="6">
        <f>VLOOKUP(B392,' X-SKU Master'!$A:$B,2,false)</f>
        <v>115</v>
      </c>
      <c r="E392" s="6">
        <f t="shared" si="1"/>
        <v>115</v>
      </c>
      <c r="F392" s="6">
        <f t="shared" si="2"/>
        <v>0.5</v>
      </c>
      <c r="G392" s="7" t="str">
        <f>VLOOKUP(A392,'Courier Invoice'!$B:$F,5,false)</f>
        <v>b</v>
      </c>
      <c r="H392" s="7" t="str">
        <f>VLOOKUP(A392,'Courier Invoice'!$B:$G,6,false)</f>
        <v>Forward charges</v>
      </c>
      <c r="I392" s="8">
        <f>VLOOKUP(G392,'Courier Rates'!$H:$I,2,false)</f>
        <v>33</v>
      </c>
      <c r="J392" s="8">
        <f>if(H392="Forward and RTO charges", VLOOKUP(G392,'Courier Rates'!$H:$J,3,false),0)</f>
        <v>0</v>
      </c>
    </row>
    <row r="393" ht="15.75" customHeight="1">
      <c r="A393" s="4" t="s">
        <v>140</v>
      </c>
      <c r="B393" s="3">
        <v>8.90422381926E12</v>
      </c>
      <c r="C393" s="3" t="s">
        <v>16</v>
      </c>
      <c r="D393" s="6">
        <f>VLOOKUP(B393,' X-SKU Master'!$A:$B,2,false)</f>
        <v>130</v>
      </c>
      <c r="E393" s="6">
        <f t="shared" si="1"/>
        <v>130</v>
      </c>
      <c r="F393" s="6">
        <f t="shared" si="2"/>
        <v>0.5</v>
      </c>
      <c r="G393" s="7" t="str">
        <f>VLOOKUP(A393,'Courier Invoice'!$B:$F,5,false)</f>
        <v>b</v>
      </c>
      <c r="H393" s="7" t="str">
        <f>VLOOKUP(A393,'Courier Invoice'!$B:$G,6,false)</f>
        <v>Forward charges</v>
      </c>
      <c r="I393" s="8">
        <f>VLOOKUP(G393,'Courier Rates'!$H:$I,2,false)</f>
        <v>33</v>
      </c>
      <c r="J393" s="8">
        <f>if(H393="Forward and RTO charges", VLOOKUP(G393,'Courier Rates'!$H:$J,3,false),0)</f>
        <v>0</v>
      </c>
    </row>
    <row r="394" ht="15.75" customHeight="1">
      <c r="A394" s="4" t="s">
        <v>141</v>
      </c>
      <c r="B394" s="3">
        <v>8.904223818645E12</v>
      </c>
      <c r="C394" s="3" t="s">
        <v>104</v>
      </c>
      <c r="D394" s="6">
        <f>VLOOKUP(B394,' X-SKU Master'!$A:$B,2,false)</f>
        <v>137</v>
      </c>
      <c r="E394" s="6">
        <f t="shared" si="1"/>
        <v>822</v>
      </c>
      <c r="F394" s="6">
        <f t="shared" si="2"/>
        <v>1</v>
      </c>
      <c r="G394" s="7" t="str">
        <f>VLOOKUP(A394,'Courier Invoice'!$B:$F,5,false)</f>
        <v>d</v>
      </c>
      <c r="H394" s="7" t="str">
        <f>VLOOKUP(A394,'Courier Invoice'!$B:$G,6,false)</f>
        <v>Forward charges</v>
      </c>
      <c r="I394" s="8">
        <f>VLOOKUP(G394,'Courier Rates'!$H:$I,2,false)</f>
        <v>45.4</v>
      </c>
      <c r="J394" s="8">
        <f>if(H394="Forward and RTO charges", VLOOKUP(G394,'Courier Rates'!$H:$J,3,false),0)</f>
        <v>0</v>
      </c>
    </row>
    <row r="395" ht="15.75" customHeight="1">
      <c r="A395" s="4" t="s">
        <v>141</v>
      </c>
      <c r="B395" s="3">
        <v>8.904223819147E12</v>
      </c>
      <c r="C395" s="3" t="s">
        <v>17</v>
      </c>
      <c r="D395" s="6">
        <f>VLOOKUP(B395,' X-SKU Master'!$A:$B,2,false)</f>
        <v>240</v>
      </c>
      <c r="E395" s="6">
        <f t="shared" si="1"/>
        <v>480</v>
      </c>
      <c r="F395" s="6">
        <f t="shared" si="2"/>
        <v>0.5</v>
      </c>
      <c r="G395" s="7" t="str">
        <f>VLOOKUP(A395,'Courier Invoice'!$B:$F,5,false)</f>
        <v>d</v>
      </c>
      <c r="H395" s="7" t="str">
        <f>VLOOKUP(A395,'Courier Invoice'!$B:$G,6,false)</f>
        <v>Forward charges</v>
      </c>
      <c r="I395" s="8">
        <f>VLOOKUP(G395,'Courier Rates'!$H:$I,2,false)</f>
        <v>45.4</v>
      </c>
      <c r="J395" s="8">
        <f>if(H395="Forward and RTO charges", VLOOKUP(G395,'Courier Rates'!$H:$J,3,false),0)</f>
        <v>0</v>
      </c>
    </row>
    <row r="396" ht="15.75" customHeight="1">
      <c r="A396" s="4" t="s">
        <v>142</v>
      </c>
      <c r="B396" s="3">
        <v>8.904223818706E12</v>
      </c>
      <c r="C396" s="3" t="s">
        <v>16</v>
      </c>
      <c r="D396" s="6">
        <f>VLOOKUP(B396,' X-SKU Master'!$A:$B,2,false)</f>
        <v>127</v>
      </c>
      <c r="E396" s="6">
        <f t="shared" si="1"/>
        <v>127</v>
      </c>
      <c r="F396" s="6">
        <f t="shared" si="2"/>
        <v>0.5</v>
      </c>
      <c r="G396" s="7" t="str">
        <f>VLOOKUP(A396,'Courier Invoice'!$B:$F,5,false)</f>
        <v>d</v>
      </c>
      <c r="H396" s="7" t="str">
        <f>VLOOKUP(A396,'Courier Invoice'!$B:$G,6,false)</f>
        <v>Forward charges</v>
      </c>
      <c r="I396" s="8">
        <f>VLOOKUP(G396,'Courier Rates'!$H:$I,2,false)</f>
        <v>45.4</v>
      </c>
      <c r="J396" s="8">
        <f>if(H396="Forward and RTO charges", VLOOKUP(G396,'Courier Rates'!$H:$J,3,false),0)</f>
        <v>0</v>
      </c>
    </row>
    <row r="397" ht="15.75" customHeight="1">
      <c r="A397" s="4" t="s">
        <v>142</v>
      </c>
      <c r="B397" s="3">
        <v>8.904223818942E12</v>
      </c>
      <c r="C397" s="3" t="s">
        <v>16</v>
      </c>
      <c r="D397" s="6">
        <f>VLOOKUP(B397,' X-SKU Master'!$A:$B,2,false)</f>
        <v>133</v>
      </c>
      <c r="E397" s="6">
        <f t="shared" si="1"/>
        <v>133</v>
      </c>
      <c r="F397" s="6">
        <f t="shared" si="2"/>
        <v>0.5</v>
      </c>
      <c r="G397" s="7" t="str">
        <f>VLOOKUP(A397,'Courier Invoice'!$B:$F,5,false)</f>
        <v>d</v>
      </c>
      <c r="H397" s="7" t="str">
        <f>VLOOKUP(A397,'Courier Invoice'!$B:$G,6,false)</f>
        <v>Forward charges</v>
      </c>
      <c r="I397" s="8">
        <f>VLOOKUP(G397,'Courier Rates'!$H:$I,2,false)</f>
        <v>45.4</v>
      </c>
      <c r="J397" s="8">
        <f>if(H397="Forward and RTO charges", VLOOKUP(G397,'Courier Rates'!$H:$J,3,false),0)</f>
        <v>0</v>
      </c>
    </row>
    <row r="398" ht="15.75" customHeight="1">
      <c r="A398" s="4" t="s">
        <v>142</v>
      </c>
      <c r="B398" s="3">
        <v>8.90422381885E12</v>
      </c>
      <c r="C398" s="3" t="s">
        <v>16</v>
      </c>
      <c r="D398" s="6">
        <f>VLOOKUP(B398,' X-SKU Master'!$A:$B,2,false)</f>
        <v>240</v>
      </c>
      <c r="E398" s="6">
        <f t="shared" si="1"/>
        <v>240</v>
      </c>
      <c r="F398" s="6">
        <f t="shared" si="2"/>
        <v>0.5</v>
      </c>
      <c r="G398" s="7" t="str">
        <f>VLOOKUP(A398,'Courier Invoice'!$B:$F,5,false)</f>
        <v>d</v>
      </c>
      <c r="H398" s="7" t="str">
        <f>VLOOKUP(A398,'Courier Invoice'!$B:$G,6,false)</f>
        <v>Forward charges</v>
      </c>
      <c r="I398" s="8">
        <f>VLOOKUP(G398,'Courier Rates'!$H:$I,2,false)</f>
        <v>45.4</v>
      </c>
      <c r="J398" s="8">
        <f>if(H398="Forward and RTO charges", VLOOKUP(G398,'Courier Rates'!$H:$J,3,false),0)</f>
        <v>0</v>
      </c>
    </row>
    <row r="399" ht="15.75" customHeight="1">
      <c r="A399" s="4" t="s">
        <v>143</v>
      </c>
      <c r="B399" s="3">
        <v>8.90422381885E12</v>
      </c>
      <c r="C399" s="3" t="s">
        <v>17</v>
      </c>
      <c r="D399" s="6">
        <f>VLOOKUP(B399,' X-SKU Master'!$A:$B,2,false)</f>
        <v>240</v>
      </c>
      <c r="E399" s="6">
        <f t="shared" si="1"/>
        <v>480</v>
      </c>
      <c r="F399" s="6">
        <f t="shared" si="2"/>
        <v>0.5</v>
      </c>
      <c r="G399" s="7" t="str">
        <f>VLOOKUP(A399,'Courier Invoice'!$B:$F,5,false)</f>
        <v>d</v>
      </c>
      <c r="H399" s="7" t="str">
        <f>VLOOKUP(A399,'Courier Invoice'!$B:$G,6,false)</f>
        <v>Forward charges</v>
      </c>
      <c r="I399" s="8">
        <f>VLOOKUP(G399,'Courier Rates'!$H:$I,2,false)</f>
        <v>45.4</v>
      </c>
      <c r="J399" s="8">
        <f>if(H399="Forward and RTO charges", VLOOKUP(G399,'Courier Rates'!$H:$J,3,false),0)</f>
        <v>0</v>
      </c>
    </row>
    <row r="400" ht="15.75" customHeight="1">
      <c r="A400" s="4" t="s">
        <v>144</v>
      </c>
      <c r="B400" s="3">
        <v>8.904223816214E12</v>
      </c>
      <c r="C400" s="3" t="s">
        <v>16</v>
      </c>
      <c r="D400" s="6">
        <f>VLOOKUP(B400,' X-SKU Master'!$A:$B,2,false)</f>
        <v>120</v>
      </c>
      <c r="E400" s="6">
        <f t="shared" si="1"/>
        <v>120</v>
      </c>
      <c r="F400" s="6">
        <f t="shared" si="2"/>
        <v>0.5</v>
      </c>
      <c r="G400" s="7" t="str">
        <f>VLOOKUP(A400,'Courier Invoice'!$B:$F,5,false)</f>
        <v>b</v>
      </c>
      <c r="H400" s="7" t="str">
        <f>VLOOKUP(A400,'Courier Invoice'!$B:$G,6,false)</f>
        <v>Forward charges</v>
      </c>
      <c r="I400" s="8">
        <f>VLOOKUP(G400,'Courier Rates'!$H:$I,2,false)</f>
        <v>33</v>
      </c>
      <c r="J400" s="8">
        <f>if(H400="Forward and RTO charges", VLOOKUP(G400,'Courier Rates'!$H:$J,3,false),0)</f>
        <v>0</v>
      </c>
    </row>
    <row r="401" ht="15.75" customHeight="1">
      <c r="A401" s="4" t="s">
        <v>144</v>
      </c>
      <c r="B401" s="3">
        <v>8.904223818874E12</v>
      </c>
      <c r="C401" s="3" t="s">
        <v>16</v>
      </c>
      <c r="D401" s="6">
        <f>VLOOKUP(B401,' X-SKU Master'!$A:$B,2,false)</f>
        <v>100</v>
      </c>
      <c r="E401" s="6">
        <f t="shared" si="1"/>
        <v>100</v>
      </c>
      <c r="F401" s="6">
        <f t="shared" si="2"/>
        <v>0.5</v>
      </c>
      <c r="G401" s="7" t="str">
        <f>VLOOKUP(A401,'Courier Invoice'!$B:$F,5,false)</f>
        <v>b</v>
      </c>
      <c r="H401" s="7" t="str">
        <f>VLOOKUP(A401,'Courier Invoice'!$B:$G,6,false)</f>
        <v>Forward charges</v>
      </c>
      <c r="I401" s="8">
        <f>VLOOKUP(G401,'Courier Rates'!$H:$I,2,false)</f>
        <v>33</v>
      </c>
      <c r="J401" s="8">
        <f>if(H401="Forward and RTO charges", VLOOKUP(G401,'Courier Rates'!$H:$J,3,false),0)</f>
        <v>0</v>
      </c>
    </row>
    <row r="402" ht="15.75" customHeight="1">
      <c r="A402" s="9"/>
      <c r="B402" s="10"/>
      <c r="C402" s="10"/>
      <c r="E402" s="11"/>
      <c r="F402" s="11"/>
      <c r="I402" s="11"/>
      <c r="J402" s="11"/>
    </row>
    <row r="403" ht="15.75" customHeight="1">
      <c r="A403" s="9"/>
      <c r="B403" s="10"/>
      <c r="C403" s="10"/>
      <c r="E403" s="11"/>
      <c r="F403" s="11"/>
      <c r="I403" s="11"/>
      <c r="J403" s="11"/>
    </row>
    <row r="404" ht="15.75" customHeight="1">
      <c r="A404" s="9"/>
      <c r="B404" s="10"/>
      <c r="C404" s="10"/>
      <c r="E404" s="11"/>
      <c r="F404" s="11"/>
      <c r="I404" s="11"/>
      <c r="J404" s="11"/>
    </row>
    <row r="405" ht="15.75" customHeight="1">
      <c r="A405" s="9"/>
      <c r="B405" s="10"/>
      <c r="C405" s="10"/>
      <c r="E405" s="11"/>
      <c r="F405" s="11"/>
      <c r="I405" s="11"/>
      <c r="J405" s="11"/>
    </row>
    <row r="406" ht="15.75" customHeight="1">
      <c r="A406" s="9"/>
      <c r="B406" s="10"/>
      <c r="C406" s="10"/>
      <c r="E406" s="11"/>
      <c r="F406" s="11"/>
      <c r="I406" s="11"/>
      <c r="J406" s="11"/>
    </row>
    <row r="407" ht="15.75" customHeight="1">
      <c r="A407" s="9"/>
      <c r="B407" s="10"/>
      <c r="C407" s="10"/>
      <c r="E407" s="11"/>
      <c r="F407" s="11"/>
      <c r="I407" s="11"/>
      <c r="J407" s="11"/>
    </row>
    <row r="408" ht="15.75" customHeight="1">
      <c r="A408" s="9"/>
      <c r="B408" s="10"/>
      <c r="C408" s="10"/>
      <c r="E408" s="11"/>
      <c r="F408" s="11"/>
      <c r="I408" s="11"/>
      <c r="J408" s="11"/>
    </row>
    <row r="409" ht="15.75" customHeight="1">
      <c r="A409" s="9"/>
      <c r="B409" s="10"/>
      <c r="C409" s="10"/>
      <c r="E409" s="11"/>
      <c r="F409" s="11"/>
      <c r="I409" s="11"/>
      <c r="J409" s="11"/>
    </row>
    <row r="410" ht="15.75" customHeight="1">
      <c r="A410" s="9"/>
      <c r="B410" s="10"/>
      <c r="C410" s="10"/>
      <c r="E410" s="11"/>
      <c r="F410" s="11"/>
      <c r="I410" s="11"/>
      <c r="J410" s="11"/>
    </row>
    <row r="411" ht="15.75" customHeight="1">
      <c r="A411" s="9"/>
      <c r="B411" s="10"/>
      <c r="C411" s="10"/>
      <c r="E411" s="11"/>
      <c r="F411" s="11"/>
      <c r="I411" s="11"/>
      <c r="J411" s="11"/>
    </row>
    <row r="412" ht="15.75" customHeight="1">
      <c r="A412" s="9"/>
      <c r="B412" s="10"/>
      <c r="C412" s="10"/>
      <c r="E412" s="11"/>
      <c r="F412" s="11"/>
      <c r="I412" s="11"/>
      <c r="J412" s="11"/>
    </row>
    <row r="413" ht="15.75" customHeight="1">
      <c r="A413" s="9"/>
      <c r="B413" s="10"/>
      <c r="C413" s="10"/>
      <c r="E413" s="11"/>
      <c r="F413" s="11"/>
      <c r="I413" s="11"/>
      <c r="J413" s="11"/>
    </row>
    <row r="414" ht="15.75" customHeight="1">
      <c r="A414" s="9"/>
      <c r="B414" s="10"/>
      <c r="C414" s="10"/>
      <c r="E414" s="11"/>
      <c r="F414" s="11"/>
      <c r="I414" s="11"/>
      <c r="J414" s="11"/>
    </row>
    <row r="415" ht="15.75" customHeight="1">
      <c r="A415" s="9"/>
      <c r="B415" s="10"/>
      <c r="C415" s="10"/>
      <c r="E415" s="11"/>
      <c r="F415" s="11"/>
      <c r="I415" s="11"/>
      <c r="J415" s="11"/>
    </row>
    <row r="416" ht="15.75" customHeight="1">
      <c r="A416" s="9"/>
      <c r="B416" s="10"/>
      <c r="C416" s="10"/>
      <c r="E416" s="11"/>
      <c r="F416" s="11"/>
      <c r="I416" s="11"/>
      <c r="J416" s="11"/>
    </row>
    <row r="417" ht="15.75" customHeight="1">
      <c r="A417" s="9"/>
      <c r="B417" s="10"/>
      <c r="C417" s="10"/>
      <c r="E417" s="11"/>
      <c r="F417" s="11"/>
      <c r="I417" s="11"/>
      <c r="J417" s="11"/>
    </row>
    <row r="418" ht="15.75" customHeight="1">
      <c r="A418" s="9"/>
      <c r="B418" s="10"/>
      <c r="C418" s="10"/>
      <c r="E418" s="11"/>
      <c r="F418" s="11"/>
      <c r="I418" s="11"/>
      <c r="J418" s="11"/>
    </row>
    <row r="419" ht="15.75" customHeight="1">
      <c r="A419" s="9"/>
      <c r="B419" s="10"/>
      <c r="C419" s="10"/>
      <c r="E419" s="11"/>
      <c r="F419" s="11"/>
      <c r="I419" s="11"/>
      <c r="J419" s="11"/>
    </row>
    <row r="420" ht="15.75" customHeight="1">
      <c r="A420" s="9"/>
      <c r="B420" s="10"/>
      <c r="C420" s="10"/>
      <c r="E420" s="11"/>
      <c r="F420" s="11"/>
      <c r="I420" s="11"/>
      <c r="J420" s="11"/>
    </row>
    <row r="421" ht="15.75" customHeight="1">
      <c r="A421" s="9"/>
      <c r="B421" s="10"/>
      <c r="C421" s="10"/>
      <c r="E421" s="11"/>
      <c r="F421" s="11"/>
      <c r="I421" s="11"/>
      <c r="J421" s="11"/>
    </row>
    <row r="422" ht="15.75" customHeight="1">
      <c r="A422" s="9"/>
      <c r="B422" s="10"/>
      <c r="C422" s="10"/>
      <c r="E422" s="11"/>
      <c r="F422" s="11"/>
      <c r="I422" s="11"/>
      <c r="J422" s="11"/>
    </row>
    <row r="423" ht="15.75" customHeight="1">
      <c r="A423" s="9"/>
      <c r="B423" s="10"/>
      <c r="C423" s="10"/>
      <c r="E423" s="11"/>
      <c r="F423" s="11"/>
      <c r="I423" s="11"/>
      <c r="J423" s="11"/>
    </row>
    <row r="424" ht="15.75" customHeight="1">
      <c r="A424" s="9"/>
      <c r="B424" s="10"/>
      <c r="C424" s="10"/>
      <c r="E424" s="11"/>
      <c r="F424" s="11"/>
      <c r="I424" s="11"/>
      <c r="J424" s="11"/>
    </row>
    <row r="425" ht="15.75" customHeight="1">
      <c r="A425" s="9"/>
      <c r="B425" s="10"/>
      <c r="C425" s="10"/>
      <c r="E425" s="11"/>
      <c r="F425" s="11"/>
      <c r="I425" s="11"/>
      <c r="J425" s="11"/>
    </row>
    <row r="426" ht="15.75" customHeight="1">
      <c r="A426" s="9"/>
      <c r="B426" s="10"/>
      <c r="C426" s="10"/>
      <c r="E426" s="11"/>
      <c r="F426" s="11"/>
      <c r="I426" s="11"/>
      <c r="J426" s="11"/>
    </row>
    <row r="427" ht="15.75" customHeight="1">
      <c r="A427" s="9"/>
      <c r="B427" s="10"/>
      <c r="C427" s="10"/>
      <c r="E427" s="11"/>
      <c r="F427" s="11"/>
      <c r="I427" s="11"/>
      <c r="J427" s="11"/>
    </row>
    <row r="428" ht="15.75" customHeight="1">
      <c r="A428" s="9"/>
      <c r="B428" s="10"/>
      <c r="C428" s="10"/>
      <c r="E428" s="11"/>
      <c r="F428" s="11"/>
      <c r="I428" s="11"/>
      <c r="J428" s="11"/>
    </row>
    <row r="429" ht="15.75" customHeight="1">
      <c r="A429" s="9"/>
      <c r="B429" s="10"/>
      <c r="C429" s="10"/>
      <c r="E429" s="11"/>
      <c r="F429" s="11"/>
      <c r="I429" s="11"/>
      <c r="J429" s="11"/>
    </row>
    <row r="430" ht="15.75" customHeight="1">
      <c r="A430" s="9"/>
      <c r="B430" s="10"/>
      <c r="C430" s="10"/>
      <c r="E430" s="11"/>
      <c r="F430" s="11"/>
      <c r="I430" s="11"/>
      <c r="J430" s="11"/>
    </row>
    <row r="431" ht="15.75" customHeight="1">
      <c r="A431" s="9"/>
      <c r="B431" s="10"/>
      <c r="C431" s="10"/>
      <c r="E431" s="11"/>
      <c r="F431" s="11"/>
      <c r="I431" s="11"/>
      <c r="J431" s="11"/>
    </row>
    <row r="432" ht="15.75" customHeight="1">
      <c r="A432" s="9"/>
      <c r="B432" s="10"/>
      <c r="C432" s="10"/>
      <c r="E432" s="11"/>
      <c r="F432" s="11"/>
      <c r="I432" s="11"/>
      <c r="J432" s="11"/>
    </row>
    <row r="433" ht="15.75" customHeight="1">
      <c r="A433" s="9"/>
      <c r="B433" s="10"/>
      <c r="C433" s="10"/>
      <c r="E433" s="11"/>
      <c r="F433" s="11"/>
      <c r="I433" s="11"/>
      <c r="J433" s="11"/>
    </row>
    <row r="434" ht="15.75" customHeight="1">
      <c r="A434" s="9"/>
      <c r="B434" s="10"/>
      <c r="C434" s="10"/>
      <c r="E434" s="11"/>
      <c r="F434" s="11"/>
      <c r="I434" s="11"/>
      <c r="J434" s="11"/>
    </row>
    <row r="435" ht="15.75" customHeight="1">
      <c r="A435" s="9"/>
      <c r="B435" s="10"/>
      <c r="C435" s="10"/>
      <c r="E435" s="11"/>
      <c r="F435" s="11"/>
      <c r="I435" s="11"/>
      <c r="J435" s="11"/>
    </row>
    <row r="436" ht="15.75" customHeight="1">
      <c r="A436" s="9"/>
      <c r="B436" s="10"/>
      <c r="C436" s="10"/>
      <c r="E436" s="11"/>
      <c r="F436" s="11"/>
      <c r="I436" s="11"/>
      <c r="J436" s="11"/>
    </row>
    <row r="437" ht="15.75" customHeight="1">
      <c r="A437" s="9"/>
      <c r="B437" s="10"/>
      <c r="C437" s="10"/>
      <c r="E437" s="11"/>
      <c r="F437" s="11"/>
      <c r="I437" s="11"/>
      <c r="J437" s="11"/>
    </row>
    <row r="438" ht="15.75" customHeight="1">
      <c r="A438" s="9"/>
      <c r="B438" s="10"/>
      <c r="C438" s="10"/>
      <c r="E438" s="11"/>
      <c r="F438" s="11"/>
      <c r="I438" s="11"/>
      <c r="J438" s="11"/>
    </row>
    <row r="439" ht="15.75" customHeight="1">
      <c r="A439" s="9"/>
      <c r="B439" s="10"/>
      <c r="C439" s="10"/>
      <c r="E439" s="11"/>
      <c r="F439" s="11"/>
      <c r="I439" s="11"/>
      <c r="J439" s="11"/>
    </row>
    <row r="440" ht="15.75" customHeight="1">
      <c r="A440" s="9"/>
      <c r="B440" s="10"/>
      <c r="C440" s="10"/>
      <c r="E440" s="11"/>
      <c r="F440" s="11"/>
      <c r="I440" s="11"/>
      <c r="J440" s="11"/>
    </row>
    <row r="441" ht="15.75" customHeight="1">
      <c r="A441" s="9"/>
      <c r="B441" s="10"/>
      <c r="C441" s="10"/>
      <c r="E441" s="11"/>
      <c r="F441" s="11"/>
      <c r="I441" s="11"/>
      <c r="J441" s="11"/>
    </row>
    <row r="442" ht="15.75" customHeight="1">
      <c r="A442" s="9"/>
      <c r="B442" s="10"/>
      <c r="C442" s="10"/>
      <c r="E442" s="11"/>
      <c r="F442" s="11"/>
      <c r="I442" s="11"/>
      <c r="J442" s="11"/>
    </row>
    <row r="443" ht="15.75" customHeight="1">
      <c r="A443" s="9"/>
      <c r="B443" s="10"/>
      <c r="C443" s="10"/>
      <c r="E443" s="11"/>
      <c r="F443" s="11"/>
      <c r="I443" s="11"/>
      <c r="J443" s="11"/>
    </row>
    <row r="444" ht="15.75" customHeight="1">
      <c r="A444" s="9"/>
      <c r="B444" s="10"/>
      <c r="C444" s="10"/>
      <c r="E444" s="11"/>
      <c r="F444" s="11"/>
      <c r="I444" s="11"/>
      <c r="J444" s="11"/>
    </row>
    <row r="445" ht="15.75" customHeight="1">
      <c r="A445" s="9"/>
      <c r="B445" s="10"/>
      <c r="C445" s="10"/>
      <c r="E445" s="11"/>
      <c r="F445" s="11"/>
      <c r="I445" s="11"/>
      <c r="J445" s="11"/>
    </row>
    <row r="446" ht="15.75" customHeight="1">
      <c r="A446" s="9"/>
      <c r="B446" s="10"/>
      <c r="C446" s="10"/>
      <c r="E446" s="11"/>
      <c r="F446" s="11"/>
      <c r="I446" s="11"/>
      <c r="J446" s="11"/>
    </row>
    <row r="447" ht="15.75" customHeight="1">
      <c r="A447" s="9"/>
      <c r="B447" s="10"/>
      <c r="C447" s="10"/>
      <c r="E447" s="11"/>
      <c r="F447" s="11"/>
      <c r="I447" s="11"/>
      <c r="J447" s="11"/>
    </row>
    <row r="448" ht="15.75" customHeight="1">
      <c r="A448" s="9"/>
      <c r="B448" s="10"/>
      <c r="C448" s="10"/>
      <c r="E448" s="11"/>
      <c r="F448" s="11"/>
      <c r="I448" s="11"/>
      <c r="J448" s="11"/>
    </row>
    <row r="449" ht="15.75" customHeight="1">
      <c r="A449" s="9"/>
      <c r="B449" s="10"/>
      <c r="C449" s="10"/>
      <c r="E449" s="11"/>
      <c r="F449" s="11"/>
      <c r="I449" s="11"/>
      <c r="J449" s="11"/>
    </row>
    <row r="450" ht="15.75" customHeight="1">
      <c r="A450" s="9"/>
      <c r="B450" s="10"/>
      <c r="C450" s="10"/>
      <c r="E450" s="11"/>
      <c r="F450" s="11"/>
      <c r="I450" s="11"/>
      <c r="J450" s="11"/>
    </row>
    <row r="451" ht="15.75" customHeight="1">
      <c r="A451" s="9"/>
      <c r="B451" s="10"/>
      <c r="C451" s="10"/>
      <c r="E451" s="11"/>
      <c r="F451" s="11"/>
      <c r="I451" s="11"/>
      <c r="J451" s="11"/>
    </row>
    <row r="452" ht="15.75" customHeight="1">
      <c r="A452" s="9"/>
      <c r="B452" s="10"/>
      <c r="C452" s="10"/>
      <c r="E452" s="11"/>
      <c r="F452" s="11"/>
      <c r="I452" s="11"/>
      <c r="J452" s="11"/>
    </row>
    <row r="453" ht="15.75" customHeight="1">
      <c r="A453" s="9"/>
      <c r="B453" s="10"/>
      <c r="C453" s="10"/>
      <c r="E453" s="11"/>
      <c r="F453" s="11"/>
      <c r="I453" s="11"/>
      <c r="J453" s="11"/>
    </row>
    <row r="454" ht="15.75" customHeight="1">
      <c r="A454" s="9"/>
      <c r="B454" s="10"/>
      <c r="C454" s="10"/>
      <c r="E454" s="11"/>
      <c r="F454" s="11"/>
      <c r="I454" s="11"/>
      <c r="J454" s="11"/>
    </row>
    <row r="455" ht="15.75" customHeight="1">
      <c r="A455" s="9"/>
      <c r="B455" s="10"/>
      <c r="C455" s="10"/>
      <c r="E455" s="11"/>
      <c r="F455" s="11"/>
      <c r="I455" s="11"/>
      <c r="J455" s="11"/>
    </row>
    <row r="456" ht="15.75" customHeight="1">
      <c r="A456" s="9"/>
      <c r="B456" s="10"/>
      <c r="C456" s="10"/>
      <c r="E456" s="11"/>
      <c r="F456" s="11"/>
      <c r="I456" s="11"/>
      <c r="J456" s="11"/>
    </row>
    <row r="457" ht="15.75" customHeight="1">
      <c r="A457" s="9"/>
      <c r="B457" s="10"/>
      <c r="C457" s="10"/>
      <c r="E457" s="11"/>
      <c r="F457" s="11"/>
      <c r="I457" s="11"/>
      <c r="J457" s="11"/>
    </row>
    <row r="458" ht="15.75" customHeight="1">
      <c r="A458" s="9"/>
      <c r="B458" s="10"/>
      <c r="C458" s="10"/>
      <c r="E458" s="11"/>
      <c r="F458" s="11"/>
      <c r="I458" s="11"/>
      <c r="J458" s="11"/>
    </row>
    <row r="459" ht="15.75" customHeight="1">
      <c r="A459" s="9"/>
      <c r="B459" s="10"/>
      <c r="C459" s="10"/>
      <c r="E459" s="11"/>
      <c r="F459" s="11"/>
      <c r="I459" s="11"/>
      <c r="J459" s="11"/>
    </row>
    <row r="460" ht="15.75" customHeight="1">
      <c r="A460" s="9"/>
      <c r="B460" s="10"/>
      <c r="C460" s="10"/>
      <c r="E460" s="11"/>
      <c r="F460" s="11"/>
      <c r="I460" s="11"/>
      <c r="J460" s="11"/>
    </row>
    <row r="461" ht="15.75" customHeight="1">
      <c r="A461" s="9"/>
      <c r="B461" s="10"/>
      <c r="C461" s="10"/>
      <c r="E461" s="11"/>
      <c r="F461" s="11"/>
      <c r="I461" s="11"/>
      <c r="J461" s="11"/>
    </row>
    <row r="462" ht="15.75" customHeight="1">
      <c r="A462" s="9"/>
      <c r="B462" s="10"/>
      <c r="C462" s="10"/>
      <c r="E462" s="11"/>
      <c r="F462" s="11"/>
      <c r="I462" s="11"/>
      <c r="J462" s="11"/>
    </row>
    <row r="463" ht="15.75" customHeight="1">
      <c r="A463" s="9"/>
      <c r="B463" s="10"/>
      <c r="C463" s="10"/>
      <c r="E463" s="11"/>
      <c r="F463" s="11"/>
      <c r="I463" s="11"/>
      <c r="J463" s="11"/>
    </row>
    <row r="464" ht="15.75" customHeight="1">
      <c r="A464" s="9"/>
      <c r="B464" s="10"/>
      <c r="C464" s="10"/>
      <c r="E464" s="11"/>
      <c r="F464" s="11"/>
      <c r="I464" s="11"/>
      <c r="J464" s="11"/>
    </row>
    <row r="465" ht="15.75" customHeight="1">
      <c r="A465" s="9"/>
      <c r="B465" s="10"/>
      <c r="C465" s="10"/>
      <c r="E465" s="11"/>
      <c r="F465" s="11"/>
      <c r="I465" s="11"/>
      <c r="J465" s="11"/>
    </row>
    <row r="466" ht="15.75" customHeight="1">
      <c r="A466" s="9"/>
      <c r="B466" s="10"/>
      <c r="C466" s="10"/>
      <c r="E466" s="11"/>
      <c r="F466" s="11"/>
      <c r="I466" s="11"/>
      <c r="J466" s="11"/>
    </row>
    <row r="467" ht="15.75" customHeight="1">
      <c r="A467" s="9"/>
      <c r="B467" s="10"/>
      <c r="C467" s="10"/>
      <c r="E467" s="11"/>
      <c r="F467" s="11"/>
      <c r="I467" s="11"/>
      <c r="J467" s="11"/>
    </row>
    <row r="468" ht="15.75" customHeight="1">
      <c r="A468" s="9"/>
      <c r="B468" s="10"/>
      <c r="C468" s="10"/>
      <c r="E468" s="11"/>
      <c r="F468" s="11"/>
      <c r="I468" s="11"/>
      <c r="J468" s="11"/>
    </row>
    <row r="469" ht="15.75" customHeight="1">
      <c r="A469" s="9"/>
      <c r="B469" s="10"/>
      <c r="C469" s="10"/>
      <c r="E469" s="11"/>
      <c r="F469" s="11"/>
      <c r="I469" s="11"/>
      <c r="J469" s="11"/>
    </row>
    <row r="470" ht="15.75" customHeight="1">
      <c r="A470" s="9"/>
      <c r="B470" s="10"/>
      <c r="C470" s="10"/>
      <c r="E470" s="11"/>
      <c r="F470" s="11"/>
      <c r="I470" s="11"/>
      <c r="J470" s="11"/>
    </row>
    <row r="471" ht="15.75" customHeight="1">
      <c r="A471" s="9"/>
      <c r="B471" s="10"/>
      <c r="C471" s="10"/>
      <c r="E471" s="11"/>
      <c r="F471" s="11"/>
      <c r="I471" s="11"/>
      <c r="J471" s="11"/>
    </row>
    <row r="472" ht="15.75" customHeight="1">
      <c r="A472" s="9"/>
      <c r="B472" s="10"/>
      <c r="C472" s="10"/>
      <c r="E472" s="11"/>
      <c r="F472" s="11"/>
      <c r="I472" s="11"/>
      <c r="J472" s="11"/>
    </row>
    <row r="473" ht="15.75" customHeight="1">
      <c r="A473" s="9"/>
      <c r="B473" s="10"/>
      <c r="C473" s="10"/>
      <c r="E473" s="11"/>
      <c r="F473" s="11"/>
      <c r="I473" s="11"/>
      <c r="J473" s="11"/>
    </row>
    <row r="474" ht="15.75" customHeight="1">
      <c r="A474" s="9"/>
      <c r="B474" s="10"/>
      <c r="C474" s="10"/>
      <c r="E474" s="11"/>
      <c r="F474" s="11"/>
      <c r="I474" s="11"/>
      <c r="J474" s="11"/>
    </row>
    <row r="475" ht="15.75" customHeight="1">
      <c r="A475" s="9"/>
      <c r="B475" s="10"/>
      <c r="C475" s="10"/>
      <c r="E475" s="11"/>
      <c r="F475" s="11"/>
      <c r="I475" s="11"/>
      <c r="J475" s="11"/>
    </row>
    <row r="476" ht="15.75" customHeight="1">
      <c r="A476" s="9"/>
      <c r="B476" s="10"/>
      <c r="C476" s="10"/>
      <c r="E476" s="11"/>
      <c r="F476" s="11"/>
      <c r="I476" s="11"/>
      <c r="J476" s="11"/>
    </row>
    <row r="477" ht="15.75" customHeight="1">
      <c r="A477" s="9"/>
      <c r="B477" s="10"/>
      <c r="C477" s="10"/>
      <c r="E477" s="11"/>
      <c r="F477" s="11"/>
      <c r="I477" s="11"/>
      <c r="J477" s="11"/>
    </row>
    <row r="478" ht="15.75" customHeight="1">
      <c r="A478" s="9"/>
      <c r="B478" s="10"/>
      <c r="C478" s="10"/>
      <c r="E478" s="11"/>
      <c r="F478" s="11"/>
      <c r="I478" s="11"/>
      <c r="J478" s="11"/>
    </row>
    <row r="479" ht="15.75" customHeight="1">
      <c r="A479" s="9"/>
      <c r="B479" s="10"/>
      <c r="C479" s="10"/>
      <c r="E479" s="11"/>
      <c r="F479" s="11"/>
      <c r="I479" s="11"/>
      <c r="J479" s="11"/>
    </row>
    <row r="480" ht="15.75" customHeight="1">
      <c r="A480" s="9"/>
      <c r="B480" s="10"/>
      <c r="C480" s="10"/>
      <c r="E480" s="11"/>
      <c r="F480" s="11"/>
      <c r="I480" s="11"/>
      <c r="J480" s="11"/>
    </row>
    <row r="481" ht="15.75" customHeight="1">
      <c r="A481" s="9"/>
      <c r="B481" s="10"/>
      <c r="C481" s="10"/>
      <c r="E481" s="11"/>
      <c r="F481" s="11"/>
      <c r="I481" s="11"/>
      <c r="J481" s="11"/>
    </row>
    <row r="482" ht="15.75" customHeight="1">
      <c r="A482" s="9"/>
      <c r="B482" s="10"/>
      <c r="C482" s="10"/>
      <c r="E482" s="11"/>
      <c r="F482" s="11"/>
      <c r="I482" s="11"/>
      <c r="J482" s="11"/>
    </row>
    <row r="483" ht="15.75" customHeight="1">
      <c r="A483" s="9"/>
      <c r="B483" s="10"/>
      <c r="C483" s="10"/>
      <c r="E483" s="11"/>
      <c r="F483" s="11"/>
      <c r="I483" s="11"/>
      <c r="J483" s="11"/>
    </row>
    <row r="484" ht="15.75" customHeight="1">
      <c r="A484" s="9"/>
      <c r="B484" s="10"/>
      <c r="C484" s="10"/>
      <c r="E484" s="11"/>
      <c r="F484" s="11"/>
      <c r="I484" s="11"/>
      <c r="J484" s="11"/>
    </row>
    <row r="485" ht="15.75" customHeight="1">
      <c r="A485" s="9"/>
      <c r="B485" s="10"/>
      <c r="C485" s="10"/>
      <c r="E485" s="11"/>
      <c r="F485" s="11"/>
      <c r="I485" s="11"/>
      <c r="J485" s="11"/>
    </row>
    <row r="486" ht="15.75" customHeight="1">
      <c r="A486" s="9"/>
      <c r="B486" s="10"/>
      <c r="C486" s="10"/>
      <c r="E486" s="11"/>
      <c r="F486" s="11"/>
      <c r="I486" s="11"/>
      <c r="J486" s="11"/>
    </row>
    <row r="487" ht="15.75" customHeight="1">
      <c r="A487" s="9"/>
      <c r="B487" s="10"/>
      <c r="C487" s="10"/>
      <c r="E487" s="11"/>
      <c r="F487" s="11"/>
      <c r="I487" s="11"/>
      <c r="J487" s="11"/>
    </row>
    <row r="488" ht="15.75" customHeight="1">
      <c r="A488" s="9"/>
      <c r="B488" s="10"/>
      <c r="C488" s="10"/>
      <c r="E488" s="11"/>
      <c r="F488" s="11"/>
      <c r="I488" s="11"/>
      <c r="J488" s="11"/>
    </row>
    <row r="489" ht="15.75" customHeight="1">
      <c r="A489" s="9"/>
      <c r="B489" s="10"/>
      <c r="C489" s="10"/>
      <c r="E489" s="11"/>
      <c r="F489" s="11"/>
      <c r="I489" s="11"/>
      <c r="J489" s="11"/>
    </row>
    <row r="490" ht="15.75" customHeight="1">
      <c r="A490" s="9"/>
      <c r="B490" s="10"/>
      <c r="C490" s="10"/>
      <c r="E490" s="11"/>
      <c r="F490" s="11"/>
      <c r="I490" s="11"/>
      <c r="J490" s="11"/>
    </row>
    <row r="491" ht="15.75" customHeight="1">
      <c r="A491" s="9"/>
      <c r="B491" s="10"/>
      <c r="C491" s="10"/>
      <c r="E491" s="11"/>
      <c r="F491" s="11"/>
      <c r="I491" s="11"/>
      <c r="J491" s="11"/>
    </row>
    <row r="492" ht="15.75" customHeight="1">
      <c r="A492" s="9"/>
      <c r="B492" s="10"/>
      <c r="C492" s="10"/>
      <c r="E492" s="11"/>
      <c r="F492" s="11"/>
      <c r="I492" s="11"/>
      <c r="J492" s="11"/>
    </row>
    <row r="493" ht="15.75" customHeight="1">
      <c r="A493" s="9"/>
      <c r="B493" s="10"/>
      <c r="C493" s="10"/>
      <c r="E493" s="11"/>
      <c r="F493" s="11"/>
      <c r="I493" s="11"/>
      <c r="J493" s="11"/>
    </row>
    <row r="494" ht="15.75" customHeight="1">
      <c r="A494" s="9"/>
      <c r="B494" s="10"/>
      <c r="C494" s="10"/>
      <c r="E494" s="11"/>
      <c r="F494" s="11"/>
      <c r="I494" s="11"/>
      <c r="J494" s="11"/>
    </row>
    <row r="495" ht="15.75" customHeight="1">
      <c r="A495" s="9"/>
      <c r="B495" s="10"/>
      <c r="C495" s="10"/>
      <c r="E495" s="11"/>
      <c r="F495" s="11"/>
      <c r="I495" s="11"/>
      <c r="J495" s="11"/>
    </row>
    <row r="496" ht="15.75" customHeight="1">
      <c r="A496" s="9"/>
      <c r="B496" s="10"/>
      <c r="C496" s="10"/>
      <c r="E496" s="11"/>
      <c r="F496" s="11"/>
      <c r="I496" s="11"/>
      <c r="J496" s="11"/>
    </row>
    <row r="497" ht="15.75" customHeight="1">
      <c r="A497" s="9"/>
      <c r="B497" s="10"/>
      <c r="C497" s="10"/>
      <c r="E497" s="11"/>
      <c r="F497" s="11"/>
      <c r="I497" s="11"/>
      <c r="J497" s="11"/>
    </row>
    <row r="498" ht="15.75" customHeight="1">
      <c r="A498" s="9"/>
      <c r="B498" s="10"/>
      <c r="C498" s="10"/>
      <c r="E498" s="11"/>
      <c r="F498" s="11"/>
      <c r="I498" s="11"/>
      <c r="J498" s="11"/>
    </row>
    <row r="499" ht="15.75" customHeight="1">
      <c r="A499" s="9"/>
      <c r="B499" s="10"/>
      <c r="C499" s="10"/>
      <c r="E499" s="11"/>
      <c r="F499" s="11"/>
      <c r="I499" s="11"/>
      <c r="J499" s="11"/>
    </row>
    <row r="500" ht="15.75" customHeight="1">
      <c r="A500" s="9"/>
      <c r="B500" s="10"/>
      <c r="C500" s="10"/>
      <c r="E500" s="11"/>
      <c r="F500" s="11"/>
      <c r="I500" s="11"/>
      <c r="J500" s="11"/>
    </row>
    <row r="501" ht="15.75" customHeight="1">
      <c r="A501" s="9"/>
      <c r="B501" s="10"/>
      <c r="C501" s="10"/>
      <c r="E501" s="11"/>
      <c r="F501" s="11"/>
      <c r="I501" s="11"/>
      <c r="J501" s="11"/>
    </row>
    <row r="502" ht="15.75" customHeight="1">
      <c r="A502" s="9"/>
      <c r="B502" s="10"/>
      <c r="C502" s="10"/>
      <c r="E502" s="11"/>
      <c r="F502" s="11"/>
      <c r="I502" s="11"/>
      <c r="J502" s="11"/>
    </row>
    <row r="503" ht="15.75" customHeight="1">
      <c r="A503" s="9"/>
      <c r="B503" s="10"/>
      <c r="C503" s="10"/>
      <c r="E503" s="11"/>
      <c r="F503" s="11"/>
      <c r="I503" s="11"/>
      <c r="J503" s="11"/>
    </row>
    <row r="504" ht="15.75" customHeight="1">
      <c r="A504" s="9"/>
      <c r="B504" s="10"/>
      <c r="C504" s="10"/>
      <c r="E504" s="11"/>
      <c r="F504" s="11"/>
      <c r="I504" s="11"/>
      <c r="J504" s="11"/>
    </row>
    <row r="505" ht="15.75" customHeight="1">
      <c r="A505" s="9"/>
      <c r="B505" s="10"/>
      <c r="C505" s="10"/>
      <c r="E505" s="11"/>
      <c r="F505" s="11"/>
      <c r="I505" s="11"/>
      <c r="J505" s="11"/>
    </row>
    <row r="506" ht="15.75" customHeight="1">
      <c r="A506" s="9"/>
      <c r="B506" s="10"/>
      <c r="C506" s="10"/>
      <c r="E506" s="11"/>
      <c r="F506" s="11"/>
      <c r="I506" s="11"/>
      <c r="J506" s="11"/>
    </row>
    <row r="507" ht="15.75" customHeight="1">
      <c r="A507" s="9"/>
      <c r="B507" s="10"/>
      <c r="C507" s="10"/>
      <c r="E507" s="11"/>
      <c r="F507" s="11"/>
      <c r="I507" s="11"/>
      <c r="J507" s="11"/>
    </row>
    <row r="508" ht="15.75" customHeight="1">
      <c r="A508" s="9"/>
      <c r="B508" s="10"/>
      <c r="C508" s="10"/>
      <c r="E508" s="11"/>
      <c r="F508" s="11"/>
      <c r="I508" s="11"/>
      <c r="J508" s="11"/>
    </row>
    <row r="509" ht="15.75" customHeight="1">
      <c r="A509" s="9"/>
      <c r="B509" s="10"/>
      <c r="C509" s="10"/>
      <c r="E509" s="11"/>
      <c r="F509" s="11"/>
      <c r="I509" s="11"/>
      <c r="J509" s="11"/>
    </row>
    <row r="510" ht="15.75" customHeight="1">
      <c r="A510" s="9"/>
      <c r="B510" s="10"/>
      <c r="C510" s="10"/>
      <c r="E510" s="11"/>
      <c r="F510" s="11"/>
      <c r="I510" s="11"/>
      <c r="J510" s="11"/>
    </row>
    <row r="511" ht="15.75" customHeight="1">
      <c r="A511" s="9"/>
      <c r="B511" s="10"/>
      <c r="C511" s="10"/>
      <c r="E511" s="11"/>
      <c r="F511" s="11"/>
      <c r="I511" s="11"/>
      <c r="J511" s="11"/>
    </row>
    <row r="512" ht="15.75" customHeight="1">
      <c r="A512" s="9"/>
      <c r="B512" s="10"/>
      <c r="C512" s="10"/>
      <c r="E512" s="11"/>
      <c r="F512" s="11"/>
      <c r="I512" s="11"/>
      <c r="J512" s="11"/>
    </row>
    <row r="513" ht="15.75" customHeight="1">
      <c r="A513" s="9"/>
      <c r="B513" s="10"/>
      <c r="C513" s="10"/>
      <c r="E513" s="11"/>
      <c r="F513" s="11"/>
      <c r="I513" s="11"/>
      <c r="J513" s="11"/>
    </row>
    <row r="514" ht="15.75" customHeight="1">
      <c r="A514" s="9"/>
      <c r="B514" s="10"/>
      <c r="C514" s="10"/>
      <c r="E514" s="11"/>
      <c r="F514" s="11"/>
      <c r="I514" s="11"/>
      <c r="J514" s="11"/>
    </row>
    <row r="515" ht="15.75" customHeight="1">
      <c r="A515" s="9"/>
      <c r="B515" s="10"/>
      <c r="C515" s="10"/>
      <c r="E515" s="11"/>
      <c r="F515" s="11"/>
      <c r="I515" s="11"/>
      <c r="J515" s="11"/>
    </row>
    <row r="516" ht="15.75" customHeight="1">
      <c r="A516" s="9"/>
      <c r="B516" s="10"/>
      <c r="C516" s="10"/>
      <c r="E516" s="11"/>
      <c r="F516" s="11"/>
      <c r="I516" s="11"/>
      <c r="J516" s="11"/>
    </row>
    <row r="517" ht="15.75" customHeight="1">
      <c r="A517" s="9"/>
      <c r="B517" s="10"/>
      <c r="C517" s="10"/>
      <c r="E517" s="11"/>
      <c r="F517" s="11"/>
      <c r="I517" s="11"/>
      <c r="J517" s="11"/>
    </row>
    <row r="518" ht="15.75" customHeight="1">
      <c r="A518" s="9"/>
      <c r="B518" s="10"/>
      <c r="C518" s="10"/>
      <c r="E518" s="11"/>
      <c r="F518" s="11"/>
      <c r="I518" s="11"/>
      <c r="J518" s="11"/>
    </row>
    <row r="519" ht="15.75" customHeight="1">
      <c r="A519" s="9"/>
      <c r="B519" s="10"/>
      <c r="C519" s="10"/>
      <c r="E519" s="11"/>
      <c r="F519" s="11"/>
      <c r="I519" s="11"/>
      <c r="J519" s="11"/>
    </row>
    <row r="520" ht="15.75" customHeight="1">
      <c r="A520" s="9"/>
      <c r="B520" s="10"/>
      <c r="C520" s="10"/>
      <c r="E520" s="11"/>
      <c r="F520" s="11"/>
      <c r="I520" s="11"/>
      <c r="J520" s="11"/>
    </row>
    <row r="521" ht="15.75" customHeight="1">
      <c r="A521" s="9"/>
      <c r="B521" s="10"/>
      <c r="C521" s="10"/>
      <c r="E521" s="11"/>
      <c r="F521" s="11"/>
      <c r="I521" s="11"/>
      <c r="J521" s="11"/>
    </row>
    <row r="522" ht="15.75" customHeight="1">
      <c r="A522" s="9"/>
      <c r="B522" s="10"/>
      <c r="C522" s="10"/>
      <c r="E522" s="11"/>
      <c r="F522" s="11"/>
      <c r="I522" s="11"/>
      <c r="J522" s="11"/>
    </row>
    <row r="523" ht="15.75" customHeight="1">
      <c r="A523" s="9"/>
      <c r="B523" s="10"/>
      <c r="C523" s="10"/>
      <c r="E523" s="11"/>
      <c r="F523" s="11"/>
      <c r="I523" s="11"/>
      <c r="J523" s="11"/>
    </row>
    <row r="524" ht="15.75" customHeight="1">
      <c r="A524" s="9"/>
      <c r="B524" s="10"/>
      <c r="C524" s="10"/>
      <c r="E524" s="11"/>
      <c r="F524" s="11"/>
      <c r="I524" s="11"/>
      <c r="J524" s="11"/>
    </row>
    <row r="525" ht="15.75" customHeight="1">
      <c r="A525" s="9"/>
      <c r="B525" s="10"/>
      <c r="C525" s="10"/>
      <c r="E525" s="11"/>
      <c r="F525" s="11"/>
      <c r="I525" s="11"/>
      <c r="J525" s="11"/>
    </row>
    <row r="526" ht="15.75" customHeight="1">
      <c r="A526" s="9"/>
      <c r="B526" s="10"/>
      <c r="C526" s="10"/>
      <c r="E526" s="11"/>
      <c r="F526" s="11"/>
      <c r="I526" s="11"/>
      <c r="J526" s="11"/>
    </row>
    <row r="527" ht="15.75" customHeight="1">
      <c r="A527" s="9"/>
      <c r="B527" s="10"/>
      <c r="C527" s="10"/>
      <c r="E527" s="11"/>
      <c r="F527" s="11"/>
      <c r="I527" s="11"/>
      <c r="J527" s="11"/>
    </row>
    <row r="528" ht="15.75" customHeight="1">
      <c r="A528" s="9"/>
      <c r="B528" s="10"/>
      <c r="C528" s="10"/>
      <c r="E528" s="11"/>
      <c r="F528" s="11"/>
      <c r="I528" s="11"/>
      <c r="J528" s="11"/>
    </row>
    <row r="529" ht="15.75" customHeight="1">
      <c r="A529" s="9"/>
      <c r="B529" s="10"/>
      <c r="C529" s="10"/>
      <c r="E529" s="11"/>
      <c r="F529" s="11"/>
      <c r="I529" s="11"/>
      <c r="J529" s="11"/>
    </row>
    <row r="530" ht="15.75" customHeight="1">
      <c r="A530" s="9"/>
      <c r="B530" s="10"/>
      <c r="C530" s="10"/>
      <c r="E530" s="11"/>
      <c r="F530" s="11"/>
      <c r="I530" s="11"/>
      <c r="J530" s="11"/>
    </row>
    <row r="531" ht="15.75" customHeight="1">
      <c r="A531" s="9"/>
      <c r="B531" s="10"/>
      <c r="C531" s="10"/>
      <c r="E531" s="11"/>
      <c r="F531" s="11"/>
      <c r="I531" s="11"/>
      <c r="J531" s="11"/>
    </row>
    <row r="532" ht="15.75" customHeight="1">
      <c r="A532" s="9"/>
      <c r="B532" s="10"/>
      <c r="C532" s="10"/>
      <c r="E532" s="11"/>
      <c r="F532" s="11"/>
      <c r="I532" s="11"/>
      <c r="J532" s="11"/>
    </row>
    <row r="533" ht="15.75" customHeight="1">
      <c r="A533" s="9"/>
      <c r="B533" s="10"/>
      <c r="C533" s="10"/>
      <c r="E533" s="11"/>
      <c r="F533" s="11"/>
      <c r="I533" s="11"/>
      <c r="J533" s="11"/>
    </row>
    <row r="534" ht="15.75" customHeight="1">
      <c r="A534" s="9"/>
      <c r="B534" s="10"/>
      <c r="C534" s="10"/>
      <c r="E534" s="11"/>
      <c r="F534" s="11"/>
      <c r="I534" s="11"/>
      <c r="J534" s="11"/>
    </row>
    <row r="535" ht="15.75" customHeight="1">
      <c r="A535" s="9"/>
      <c r="B535" s="10"/>
      <c r="C535" s="10"/>
      <c r="E535" s="11"/>
      <c r="F535" s="11"/>
      <c r="I535" s="11"/>
      <c r="J535" s="11"/>
    </row>
    <row r="536" ht="15.75" customHeight="1">
      <c r="A536" s="9"/>
      <c r="B536" s="10"/>
      <c r="C536" s="10"/>
      <c r="E536" s="11"/>
      <c r="F536" s="11"/>
      <c r="I536" s="11"/>
      <c r="J536" s="11"/>
    </row>
    <row r="537" ht="15.75" customHeight="1">
      <c r="A537" s="9"/>
      <c r="B537" s="10"/>
      <c r="C537" s="10"/>
      <c r="E537" s="11"/>
      <c r="F537" s="11"/>
      <c r="I537" s="11"/>
      <c r="J537" s="11"/>
    </row>
    <row r="538" ht="15.75" customHeight="1">
      <c r="A538" s="9"/>
      <c r="B538" s="10"/>
      <c r="C538" s="10"/>
      <c r="E538" s="11"/>
      <c r="F538" s="11"/>
      <c r="I538" s="11"/>
      <c r="J538" s="11"/>
    </row>
    <row r="539" ht="15.75" customHeight="1">
      <c r="A539" s="9"/>
      <c r="B539" s="10"/>
      <c r="C539" s="10"/>
      <c r="E539" s="11"/>
      <c r="F539" s="11"/>
      <c r="I539" s="11"/>
      <c r="J539" s="11"/>
    </row>
    <row r="540" ht="15.75" customHeight="1">
      <c r="A540" s="9"/>
      <c r="B540" s="10"/>
      <c r="C540" s="10"/>
      <c r="E540" s="11"/>
      <c r="F540" s="11"/>
      <c r="I540" s="11"/>
      <c r="J540" s="11"/>
    </row>
    <row r="541" ht="15.75" customHeight="1">
      <c r="A541" s="9"/>
      <c r="B541" s="10"/>
      <c r="C541" s="10"/>
      <c r="E541" s="11"/>
      <c r="F541" s="11"/>
      <c r="I541" s="11"/>
      <c r="J541" s="11"/>
    </row>
    <row r="542" ht="15.75" customHeight="1">
      <c r="A542" s="9"/>
      <c r="B542" s="10"/>
      <c r="C542" s="10"/>
      <c r="E542" s="11"/>
      <c r="F542" s="11"/>
      <c r="I542" s="11"/>
      <c r="J542" s="11"/>
    </row>
    <row r="543" ht="15.75" customHeight="1">
      <c r="A543" s="9"/>
      <c r="B543" s="10"/>
      <c r="C543" s="10"/>
      <c r="E543" s="11"/>
      <c r="F543" s="11"/>
      <c r="I543" s="11"/>
      <c r="J543" s="11"/>
    </row>
    <row r="544" ht="15.75" customHeight="1">
      <c r="A544" s="9"/>
      <c r="B544" s="10"/>
      <c r="C544" s="10"/>
      <c r="E544" s="11"/>
      <c r="F544" s="11"/>
      <c r="I544" s="11"/>
      <c r="J544" s="11"/>
    </row>
    <row r="545" ht="15.75" customHeight="1">
      <c r="A545" s="9"/>
      <c r="B545" s="10"/>
      <c r="C545" s="10"/>
      <c r="E545" s="11"/>
      <c r="F545" s="11"/>
      <c r="I545" s="11"/>
      <c r="J545" s="11"/>
    </row>
    <row r="546" ht="15.75" customHeight="1">
      <c r="A546" s="9"/>
      <c r="B546" s="10"/>
      <c r="C546" s="10"/>
      <c r="E546" s="11"/>
      <c r="F546" s="11"/>
      <c r="I546" s="11"/>
      <c r="J546" s="11"/>
    </row>
    <row r="547" ht="15.75" customHeight="1">
      <c r="A547" s="9"/>
      <c r="B547" s="10"/>
      <c r="C547" s="10"/>
      <c r="E547" s="11"/>
      <c r="F547" s="11"/>
      <c r="I547" s="11"/>
      <c r="J547" s="11"/>
    </row>
    <row r="548" ht="15.75" customHeight="1">
      <c r="A548" s="9"/>
      <c r="B548" s="10"/>
      <c r="C548" s="10"/>
      <c r="E548" s="11"/>
      <c r="F548" s="11"/>
      <c r="I548" s="11"/>
      <c r="J548" s="11"/>
    </row>
    <row r="549" ht="15.75" customHeight="1">
      <c r="A549" s="9"/>
      <c r="B549" s="10"/>
      <c r="C549" s="10"/>
      <c r="E549" s="11"/>
      <c r="F549" s="11"/>
      <c r="I549" s="11"/>
      <c r="J549" s="11"/>
    </row>
    <row r="550" ht="15.75" customHeight="1">
      <c r="A550" s="9"/>
      <c r="B550" s="10"/>
      <c r="C550" s="10"/>
      <c r="E550" s="11"/>
      <c r="F550" s="11"/>
      <c r="I550" s="11"/>
      <c r="J550" s="11"/>
    </row>
    <row r="551" ht="15.75" customHeight="1">
      <c r="A551" s="9"/>
      <c r="B551" s="10"/>
      <c r="C551" s="10"/>
      <c r="E551" s="11"/>
      <c r="F551" s="11"/>
      <c r="I551" s="11"/>
      <c r="J551" s="11"/>
    </row>
    <row r="552" ht="15.75" customHeight="1">
      <c r="A552" s="9"/>
      <c r="B552" s="10"/>
      <c r="C552" s="10"/>
      <c r="E552" s="11"/>
      <c r="F552" s="11"/>
      <c r="I552" s="11"/>
      <c r="J552" s="11"/>
    </row>
    <row r="553" ht="15.75" customHeight="1">
      <c r="A553" s="9"/>
      <c r="B553" s="10"/>
      <c r="C553" s="10"/>
      <c r="E553" s="11"/>
      <c r="F553" s="11"/>
      <c r="I553" s="11"/>
      <c r="J553" s="11"/>
    </row>
    <row r="554" ht="15.75" customHeight="1">
      <c r="A554" s="9"/>
      <c r="B554" s="10"/>
      <c r="C554" s="10"/>
      <c r="E554" s="11"/>
      <c r="F554" s="11"/>
      <c r="I554" s="11"/>
      <c r="J554" s="11"/>
    </row>
    <row r="555" ht="15.75" customHeight="1">
      <c r="A555" s="9"/>
      <c r="B555" s="10"/>
      <c r="C555" s="10"/>
      <c r="E555" s="11"/>
      <c r="F555" s="11"/>
      <c r="I555" s="11"/>
      <c r="J555" s="11"/>
    </row>
    <row r="556" ht="15.75" customHeight="1">
      <c r="A556" s="9"/>
      <c r="B556" s="10"/>
      <c r="C556" s="10"/>
      <c r="E556" s="11"/>
      <c r="F556" s="11"/>
      <c r="I556" s="11"/>
      <c r="J556" s="11"/>
    </row>
    <row r="557" ht="15.75" customHeight="1">
      <c r="A557" s="9"/>
      <c r="B557" s="10"/>
      <c r="C557" s="10"/>
      <c r="E557" s="11"/>
      <c r="F557" s="11"/>
      <c r="I557" s="11"/>
      <c r="J557" s="11"/>
    </row>
    <row r="558" ht="15.75" customHeight="1">
      <c r="A558" s="9"/>
      <c r="B558" s="10"/>
      <c r="C558" s="10"/>
      <c r="E558" s="11"/>
      <c r="F558" s="11"/>
      <c r="I558" s="11"/>
      <c r="J558" s="11"/>
    </row>
    <row r="559" ht="15.75" customHeight="1">
      <c r="A559" s="9"/>
      <c r="B559" s="10"/>
      <c r="C559" s="10"/>
      <c r="E559" s="11"/>
      <c r="F559" s="11"/>
      <c r="I559" s="11"/>
      <c r="J559" s="11"/>
    </row>
    <row r="560" ht="15.75" customHeight="1">
      <c r="A560" s="9"/>
      <c r="B560" s="10"/>
      <c r="C560" s="10"/>
      <c r="E560" s="11"/>
      <c r="F560" s="11"/>
      <c r="I560" s="11"/>
      <c r="J560" s="11"/>
    </row>
    <row r="561" ht="15.75" customHeight="1">
      <c r="A561" s="9"/>
      <c r="B561" s="10"/>
      <c r="C561" s="10"/>
      <c r="E561" s="11"/>
      <c r="F561" s="11"/>
      <c r="I561" s="11"/>
      <c r="J561" s="11"/>
    </row>
    <row r="562" ht="15.75" customHeight="1">
      <c r="A562" s="9"/>
      <c r="B562" s="10"/>
      <c r="C562" s="10"/>
      <c r="E562" s="11"/>
      <c r="F562" s="11"/>
      <c r="I562" s="11"/>
      <c r="J562" s="11"/>
    </row>
    <row r="563" ht="15.75" customHeight="1">
      <c r="A563" s="9"/>
      <c r="B563" s="10"/>
      <c r="C563" s="10"/>
      <c r="E563" s="11"/>
      <c r="F563" s="11"/>
      <c r="I563" s="11"/>
      <c r="J563" s="11"/>
    </row>
    <row r="564" ht="15.75" customHeight="1">
      <c r="A564" s="9"/>
      <c r="B564" s="10"/>
      <c r="C564" s="10"/>
      <c r="E564" s="11"/>
      <c r="F564" s="11"/>
      <c r="I564" s="11"/>
      <c r="J564" s="11"/>
    </row>
    <row r="565" ht="15.75" customHeight="1">
      <c r="A565" s="9"/>
      <c r="B565" s="10"/>
      <c r="C565" s="10"/>
      <c r="E565" s="11"/>
      <c r="F565" s="11"/>
      <c r="I565" s="11"/>
      <c r="J565" s="11"/>
    </row>
    <row r="566" ht="15.75" customHeight="1">
      <c r="A566" s="9"/>
      <c r="B566" s="10"/>
      <c r="C566" s="10"/>
      <c r="E566" s="11"/>
      <c r="F566" s="11"/>
      <c r="I566" s="11"/>
      <c r="J566" s="11"/>
    </row>
    <row r="567" ht="15.75" customHeight="1">
      <c r="A567" s="9"/>
      <c r="B567" s="10"/>
      <c r="C567" s="10"/>
      <c r="E567" s="11"/>
      <c r="F567" s="11"/>
      <c r="I567" s="11"/>
      <c r="J567" s="11"/>
    </row>
    <row r="568" ht="15.75" customHeight="1">
      <c r="A568" s="9"/>
      <c r="B568" s="10"/>
      <c r="C568" s="10"/>
      <c r="E568" s="11"/>
      <c r="F568" s="11"/>
      <c r="I568" s="11"/>
      <c r="J568" s="11"/>
    </row>
    <row r="569" ht="15.75" customHeight="1">
      <c r="A569" s="9"/>
      <c r="B569" s="10"/>
      <c r="C569" s="10"/>
      <c r="E569" s="11"/>
      <c r="F569" s="11"/>
      <c r="I569" s="11"/>
      <c r="J569" s="11"/>
    </row>
    <row r="570" ht="15.75" customHeight="1">
      <c r="A570" s="9"/>
      <c r="B570" s="10"/>
      <c r="C570" s="10"/>
      <c r="E570" s="11"/>
      <c r="F570" s="11"/>
      <c r="I570" s="11"/>
      <c r="J570" s="11"/>
    </row>
    <row r="571" ht="15.75" customHeight="1">
      <c r="A571" s="9"/>
      <c r="B571" s="10"/>
      <c r="C571" s="10"/>
      <c r="E571" s="11"/>
      <c r="F571" s="11"/>
      <c r="I571" s="11"/>
      <c r="J571" s="11"/>
    </row>
    <row r="572" ht="15.75" customHeight="1">
      <c r="A572" s="9"/>
      <c r="B572" s="10"/>
      <c r="C572" s="10"/>
      <c r="E572" s="11"/>
      <c r="F572" s="11"/>
      <c r="I572" s="11"/>
      <c r="J572" s="11"/>
    </row>
    <row r="573" ht="15.75" customHeight="1">
      <c r="A573" s="9"/>
      <c r="B573" s="10"/>
      <c r="C573" s="10"/>
      <c r="E573" s="11"/>
      <c r="F573" s="11"/>
      <c r="I573" s="11"/>
      <c r="J573" s="11"/>
    </row>
    <row r="574" ht="15.75" customHeight="1">
      <c r="A574" s="9"/>
      <c r="B574" s="10"/>
      <c r="C574" s="10"/>
      <c r="E574" s="11"/>
      <c r="F574" s="11"/>
      <c r="I574" s="11"/>
      <c r="J574" s="11"/>
    </row>
    <row r="575" ht="15.75" customHeight="1">
      <c r="A575" s="9"/>
      <c r="B575" s="10"/>
      <c r="C575" s="10"/>
      <c r="E575" s="11"/>
      <c r="F575" s="11"/>
      <c r="I575" s="11"/>
      <c r="J575" s="11"/>
    </row>
    <row r="576" ht="15.75" customHeight="1">
      <c r="A576" s="9"/>
      <c r="B576" s="10"/>
      <c r="C576" s="10"/>
      <c r="E576" s="11"/>
      <c r="F576" s="11"/>
      <c r="I576" s="11"/>
      <c r="J576" s="11"/>
    </row>
    <row r="577" ht="15.75" customHeight="1">
      <c r="A577" s="9"/>
      <c r="B577" s="10"/>
      <c r="C577" s="10"/>
      <c r="E577" s="11"/>
      <c r="F577" s="11"/>
      <c r="I577" s="11"/>
      <c r="J577" s="11"/>
    </row>
    <row r="578" ht="15.75" customHeight="1">
      <c r="A578" s="9"/>
      <c r="B578" s="10"/>
      <c r="C578" s="10"/>
      <c r="E578" s="11"/>
      <c r="F578" s="11"/>
      <c r="I578" s="11"/>
      <c r="J578" s="11"/>
    </row>
    <row r="579" ht="15.75" customHeight="1">
      <c r="A579" s="9"/>
      <c r="B579" s="10"/>
      <c r="C579" s="10"/>
      <c r="E579" s="11"/>
      <c r="F579" s="11"/>
      <c r="I579" s="11"/>
      <c r="J579" s="11"/>
    </row>
    <row r="580" ht="15.75" customHeight="1">
      <c r="A580" s="9"/>
      <c r="B580" s="10"/>
      <c r="C580" s="10"/>
      <c r="E580" s="11"/>
      <c r="F580" s="11"/>
      <c r="I580" s="11"/>
      <c r="J580" s="11"/>
    </row>
    <row r="581" ht="15.75" customHeight="1">
      <c r="A581" s="9"/>
      <c r="B581" s="10"/>
      <c r="C581" s="10"/>
      <c r="E581" s="11"/>
      <c r="F581" s="11"/>
      <c r="I581" s="11"/>
      <c r="J581" s="11"/>
    </row>
    <row r="582" ht="15.75" customHeight="1">
      <c r="A582" s="9"/>
      <c r="B582" s="10"/>
      <c r="C582" s="10"/>
      <c r="E582" s="11"/>
      <c r="F582" s="11"/>
      <c r="I582" s="11"/>
      <c r="J582" s="11"/>
    </row>
    <row r="583" ht="15.75" customHeight="1">
      <c r="A583" s="9"/>
      <c r="B583" s="10"/>
      <c r="C583" s="10"/>
      <c r="E583" s="11"/>
      <c r="F583" s="11"/>
      <c r="I583" s="11"/>
      <c r="J583" s="11"/>
    </row>
    <row r="584" ht="15.75" customHeight="1">
      <c r="A584" s="9"/>
      <c r="B584" s="10"/>
      <c r="C584" s="10"/>
      <c r="E584" s="11"/>
      <c r="F584" s="11"/>
      <c r="I584" s="11"/>
      <c r="J584" s="11"/>
    </row>
    <row r="585" ht="15.75" customHeight="1">
      <c r="A585" s="9"/>
      <c r="B585" s="10"/>
      <c r="C585" s="10"/>
      <c r="E585" s="11"/>
      <c r="F585" s="11"/>
      <c r="I585" s="11"/>
      <c r="J585" s="11"/>
    </row>
    <row r="586" ht="15.75" customHeight="1">
      <c r="A586" s="9"/>
      <c r="B586" s="10"/>
      <c r="C586" s="10"/>
      <c r="E586" s="11"/>
      <c r="F586" s="11"/>
      <c r="I586" s="11"/>
      <c r="J586" s="11"/>
    </row>
    <row r="587" ht="15.75" customHeight="1">
      <c r="A587" s="9"/>
      <c r="B587" s="10"/>
      <c r="C587" s="10"/>
      <c r="E587" s="11"/>
      <c r="F587" s="11"/>
      <c r="I587" s="11"/>
      <c r="J587" s="11"/>
    </row>
    <row r="588" ht="15.75" customHeight="1">
      <c r="A588" s="9"/>
      <c r="B588" s="10"/>
      <c r="C588" s="10"/>
      <c r="E588" s="11"/>
      <c r="F588" s="11"/>
      <c r="I588" s="11"/>
      <c r="J588" s="11"/>
    </row>
    <row r="589" ht="15.75" customHeight="1">
      <c r="A589" s="9"/>
      <c r="B589" s="10"/>
      <c r="C589" s="10"/>
      <c r="E589" s="11"/>
      <c r="F589" s="11"/>
      <c r="I589" s="11"/>
      <c r="J589" s="11"/>
    </row>
    <row r="590" ht="15.75" customHeight="1">
      <c r="A590" s="9"/>
      <c r="B590" s="10"/>
      <c r="C590" s="10"/>
      <c r="E590" s="11"/>
      <c r="F590" s="11"/>
      <c r="I590" s="11"/>
      <c r="J590" s="11"/>
    </row>
    <row r="591" ht="15.75" customHeight="1">
      <c r="A591" s="9"/>
      <c r="B591" s="10"/>
      <c r="C591" s="10"/>
      <c r="E591" s="11"/>
      <c r="F591" s="11"/>
      <c r="I591" s="11"/>
      <c r="J591" s="11"/>
    </row>
    <row r="592" ht="15.75" customHeight="1">
      <c r="A592" s="9"/>
      <c r="B592" s="10"/>
      <c r="C592" s="10"/>
      <c r="E592" s="11"/>
      <c r="F592" s="11"/>
      <c r="I592" s="11"/>
      <c r="J592" s="11"/>
    </row>
    <row r="593" ht="15.75" customHeight="1">
      <c r="A593" s="9"/>
      <c r="B593" s="10"/>
      <c r="C593" s="10"/>
      <c r="E593" s="11"/>
      <c r="F593" s="11"/>
      <c r="I593" s="11"/>
      <c r="J593" s="11"/>
    </row>
    <row r="594" ht="15.75" customHeight="1">
      <c r="A594" s="9"/>
      <c r="B594" s="10"/>
      <c r="C594" s="10"/>
      <c r="E594" s="11"/>
      <c r="F594" s="11"/>
      <c r="I594" s="11"/>
      <c r="J594" s="11"/>
    </row>
    <row r="595" ht="15.75" customHeight="1">
      <c r="A595" s="9"/>
      <c r="B595" s="10"/>
      <c r="C595" s="10"/>
      <c r="E595" s="11"/>
      <c r="F595" s="11"/>
      <c r="I595" s="11"/>
      <c r="J595" s="11"/>
    </row>
    <row r="596" ht="15.75" customHeight="1">
      <c r="A596" s="9"/>
      <c r="B596" s="10"/>
      <c r="C596" s="10"/>
      <c r="E596" s="11"/>
      <c r="F596" s="11"/>
      <c r="I596" s="11"/>
      <c r="J596" s="11"/>
    </row>
    <row r="597" ht="15.75" customHeight="1">
      <c r="A597" s="9"/>
      <c r="B597" s="10"/>
      <c r="C597" s="10"/>
      <c r="E597" s="11"/>
      <c r="F597" s="11"/>
      <c r="I597" s="11"/>
      <c r="J597" s="11"/>
    </row>
    <row r="598" ht="15.75" customHeight="1">
      <c r="A598" s="9"/>
      <c r="B598" s="10"/>
      <c r="C598" s="10"/>
      <c r="E598" s="11"/>
      <c r="F598" s="11"/>
      <c r="I598" s="11"/>
      <c r="J598" s="11"/>
    </row>
    <row r="599" ht="15.75" customHeight="1">
      <c r="A599" s="9"/>
      <c r="B599" s="10"/>
      <c r="C599" s="10"/>
      <c r="E599" s="11"/>
      <c r="F599" s="11"/>
      <c r="I599" s="11"/>
      <c r="J599" s="11"/>
    </row>
    <row r="600" ht="15.75" customHeight="1">
      <c r="A600" s="9"/>
      <c r="B600" s="10"/>
      <c r="C600" s="10"/>
      <c r="E600" s="11"/>
      <c r="F600" s="11"/>
      <c r="I600" s="11"/>
      <c r="J600" s="11"/>
    </row>
    <row r="601" ht="15.75" customHeight="1">
      <c r="A601" s="9"/>
      <c r="B601" s="10"/>
      <c r="C601" s="10"/>
      <c r="E601" s="11"/>
      <c r="F601" s="11"/>
      <c r="I601" s="11"/>
      <c r="J601" s="11"/>
    </row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43"/>
    <col customWidth="1" min="2" max="2" width="9.14"/>
    <col customWidth="1" min="3" max="3" width="19.0"/>
    <col customWidth="1" min="4" max="4" width="8.71"/>
    <col customWidth="1" min="5" max="5" width="13.57"/>
    <col customWidth="1" min="6" max="6" width="24.57"/>
  </cols>
  <sheetData>
    <row r="1">
      <c r="A1" s="12" t="s">
        <v>145</v>
      </c>
      <c r="B1" s="12" t="s">
        <v>11</v>
      </c>
      <c r="C1" s="12" t="s">
        <v>146</v>
      </c>
      <c r="E1" s="13" t="s">
        <v>147</v>
      </c>
      <c r="F1" s="13" t="s">
        <v>148</v>
      </c>
    </row>
    <row r="2">
      <c r="A2" s="14">
        <v>507101.0</v>
      </c>
      <c r="B2" s="14" t="s">
        <v>149</v>
      </c>
      <c r="C2" s="14">
        <v>121003.0</v>
      </c>
      <c r="E2" s="15">
        <v>140604.0</v>
      </c>
      <c r="F2" s="15" t="s">
        <v>150</v>
      </c>
    </row>
    <row r="3">
      <c r="A3" s="14">
        <v>486886.0</v>
      </c>
      <c r="B3" s="14" t="s">
        <v>149</v>
      </c>
      <c r="C3" s="14">
        <v>121003.0</v>
      </c>
      <c r="E3" s="15">
        <v>723146.0</v>
      </c>
      <c r="F3" s="15" t="s">
        <v>149</v>
      </c>
    </row>
    <row r="4">
      <c r="A4" s="14">
        <v>532484.0</v>
      </c>
      <c r="B4" s="14" t="s">
        <v>149</v>
      </c>
      <c r="C4" s="14">
        <v>121003.0</v>
      </c>
      <c r="E4" s="15">
        <v>421204.0</v>
      </c>
      <c r="F4" s="15" t="s">
        <v>149</v>
      </c>
    </row>
    <row r="5">
      <c r="A5" s="14">
        <v>143001.0</v>
      </c>
      <c r="B5" s="14" t="s">
        <v>150</v>
      </c>
      <c r="C5" s="14">
        <v>121003.0</v>
      </c>
      <c r="E5" s="15">
        <v>507101.0</v>
      </c>
      <c r="F5" s="15" t="s">
        <v>149</v>
      </c>
    </row>
    <row r="6">
      <c r="A6" s="14">
        <v>515591.0</v>
      </c>
      <c r="B6" s="14" t="s">
        <v>149</v>
      </c>
      <c r="C6" s="14">
        <v>121003.0</v>
      </c>
      <c r="E6" s="15">
        <v>263139.0</v>
      </c>
      <c r="F6" s="15" t="s">
        <v>150</v>
      </c>
    </row>
    <row r="7">
      <c r="A7" s="14">
        <v>326502.0</v>
      </c>
      <c r="B7" s="14" t="s">
        <v>149</v>
      </c>
      <c r="C7" s="14">
        <v>121003.0</v>
      </c>
      <c r="E7" s="15">
        <v>743263.0</v>
      </c>
      <c r="F7" s="15" t="s">
        <v>149</v>
      </c>
    </row>
    <row r="8">
      <c r="A8" s="14">
        <v>208019.0</v>
      </c>
      <c r="B8" s="14" t="s">
        <v>150</v>
      </c>
      <c r="C8" s="14">
        <v>121003.0</v>
      </c>
      <c r="E8" s="15">
        <v>486886.0</v>
      </c>
      <c r="F8" s="15" t="s">
        <v>149</v>
      </c>
    </row>
    <row r="9">
      <c r="A9" s="14">
        <v>140301.0</v>
      </c>
      <c r="B9" s="14" t="s">
        <v>150</v>
      </c>
      <c r="C9" s="14">
        <v>121003.0</v>
      </c>
      <c r="E9" s="15">
        <v>302017.0</v>
      </c>
      <c r="F9" s="15" t="s">
        <v>150</v>
      </c>
    </row>
    <row r="10">
      <c r="A10" s="14">
        <v>396001.0</v>
      </c>
      <c r="B10" s="14" t="s">
        <v>149</v>
      </c>
      <c r="C10" s="14">
        <v>121003.0</v>
      </c>
      <c r="E10" s="15">
        <v>392150.0</v>
      </c>
      <c r="F10" s="15" t="s">
        <v>149</v>
      </c>
    </row>
    <row r="11">
      <c r="A11" s="14">
        <v>711106.0</v>
      </c>
      <c r="B11" s="14" t="s">
        <v>149</v>
      </c>
      <c r="C11" s="14">
        <v>121003.0</v>
      </c>
      <c r="E11" s="15">
        <v>532484.0</v>
      </c>
      <c r="F11" s="15" t="s">
        <v>149</v>
      </c>
    </row>
    <row r="12">
      <c r="A12" s="14">
        <v>284001.0</v>
      </c>
      <c r="B12" s="14" t="s">
        <v>150</v>
      </c>
      <c r="C12" s="14">
        <v>121003.0</v>
      </c>
      <c r="E12" s="15">
        <v>382830.0</v>
      </c>
      <c r="F12" s="15" t="s">
        <v>149</v>
      </c>
    </row>
    <row r="13">
      <c r="A13" s="14">
        <v>441601.0</v>
      </c>
      <c r="B13" s="14" t="s">
        <v>149</v>
      </c>
      <c r="C13" s="14">
        <v>121003.0</v>
      </c>
      <c r="E13" s="15">
        <v>143001.0</v>
      </c>
      <c r="F13" s="15" t="s">
        <v>150</v>
      </c>
    </row>
    <row r="14">
      <c r="A14" s="14">
        <v>248006.0</v>
      </c>
      <c r="B14" s="14" t="s">
        <v>150</v>
      </c>
      <c r="C14" s="14">
        <v>121003.0</v>
      </c>
      <c r="E14" s="15">
        <v>313027.0</v>
      </c>
      <c r="F14" s="15" t="s">
        <v>150</v>
      </c>
    </row>
    <row r="15">
      <c r="A15" s="14">
        <v>485001.0</v>
      </c>
      <c r="B15" s="14" t="s">
        <v>149</v>
      </c>
      <c r="C15" s="14">
        <v>121003.0</v>
      </c>
      <c r="E15" s="15">
        <v>711303.0</v>
      </c>
      <c r="F15" s="15" t="s">
        <v>149</v>
      </c>
    </row>
    <row r="16">
      <c r="A16" s="14">
        <v>845438.0</v>
      </c>
      <c r="B16" s="14" t="s">
        <v>149</v>
      </c>
      <c r="C16" s="14">
        <v>121003.0</v>
      </c>
      <c r="E16" s="15">
        <v>283102.0</v>
      </c>
      <c r="F16" s="15" t="s">
        <v>150</v>
      </c>
    </row>
    <row r="17">
      <c r="A17" s="14">
        <v>463106.0</v>
      </c>
      <c r="B17" s="14" t="s">
        <v>149</v>
      </c>
      <c r="C17" s="14">
        <v>121003.0</v>
      </c>
      <c r="E17" s="15">
        <v>370201.0</v>
      </c>
      <c r="F17" s="15" t="s">
        <v>149</v>
      </c>
    </row>
    <row r="18">
      <c r="A18" s="14">
        <v>140301.0</v>
      </c>
      <c r="B18" s="14" t="s">
        <v>150</v>
      </c>
      <c r="C18" s="14">
        <v>121003.0</v>
      </c>
      <c r="E18" s="15">
        <v>248001.0</v>
      </c>
      <c r="F18" s="15" t="s">
        <v>150</v>
      </c>
    </row>
    <row r="19">
      <c r="A19" s="14">
        <v>495671.0</v>
      </c>
      <c r="B19" s="14" t="s">
        <v>149</v>
      </c>
      <c r="C19" s="14">
        <v>121003.0</v>
      </c>
      <c r="E19" s="15">
        <v>144001.0</v>
      </c>
      <c r="F19" s="15" t="s">
        <v>150</v>
      </c>
    </row>
    <row r="20">
      <c r="A20" s="14">
        <v>673002.0</v>
      </c>
      <c r="B20" s="14" t="s">
        <v>151</v>
      </c>
      <c r="C20" s="14">
        <v>121003.0</v>
      </c>
      <c r="E20" s="15">
        <v>403401.0</v>
      </c>
      <c r="F20" s="15" t="s">
        <v>149</v>
      </c>
    </row>
    <row r="21" ht="15.75" customHeight="1">
      <c r="A21" s="14">
        <v>208002.0</v>
      </c>
      <c r="B21" s="14" t="s">
        <v>150</v>
      </c>
      <c r="C21" s="14">
        <v>121003.0</v>
      </c>
      <c r="E21" s="15">
        <v>326502.0</v>
      </c>
      <c r="F21" s="15" t="s">
        <v>149</v>
      </c>
    </row>
    <row r="22" ht="15.75" customHeight="1">
      <c r="A22" s="14">
        <v>416010.0</v>
      </c>
      <c r="B22" s="14" t="s">
        <v>149</v>
      </c>
      <c r="C22" s="14">
        <v>121003.0</v>
      </c>
      <c r="E22" s="15">
        <v>831002.0</v>
      </c>
      <c r="F22" s="15" t="s">
        <v>149</v>
      </c>
    </row>
    <row r="23" ht="15.75" customHeight="1">
      <c r="A23" s="14">
        <v>226010.0</v>
      </c>
      <c r="B23" s="14" t="s">
        <v>150</v>
      </c>
      <c r="C23" s="14">
        <v>121003.0</v>
      </c>
      <c r="E23" s="15">
        <v>452001.0</v>
      </c>
      <c r="F23" s="15" t="s">
        <v>149</v>
      </c>
    </row>
    <row r="24" ht="15.75" customHeight="1">
      <c r="A24" s="14">
        <v>400705.0</v>
      </c>
      <c r="B24" s="14" t="s">
        <v>149</v>
      </c>
      <c r="C24" s="14">
        <v>121003.0</v>
      </c>
      <c r="E24" s="15">
        <v>721636.0</v>
      </c>
      <c r="F24" s="15" t="s">
        <v>149</v>
      </c>
    </row>
    <row r="25" ht="15.75" customHeight="1">
      <c r="A25" s="14">
        <v>262405.0</v>
      </c>
      <c r="B25" s="14" t="s">
        <v>150</v>
      </c>
      <c r="C25" s="14">
        <v>121003.0</v>
      </c>
      <c r="E25" s="15">
        <v>322201.0</v>
      </c>
      <c r="F25" s="15" t="s">
        <v>150</v>
      </c>
    </row>
    <row r="26" ht="15.75" customHeight="1">
      <c r="A26" s="14">
        <v>394210.0</v>
      </c>
      <c r="B26" s="14" t="s">
        <v>149</v>
      </c>
      <c r="C26" s="14">
        <v>121003.0</v>
      </c>
      <c r="E26" s="15">
        <v>226004.0</v>
      </c>
      <c r="F26" s="15" t="s">
        <v>150</v>
      </c>
    </row>
    <row r="27" ht="15.75" customHeight="1">
      <c r="A27" s="14">
        <v>411014.0</v>
      </c>
      <c r="B27" s="14" t="s">
        <v>149</v>
      </c>
      <c r="C27" s="14">
        <v>121003.0</v>
      </c>
      <c r="E27" s="15">
        <v>248001.0</v>
      </c>
      <c r="F27" s="15" t="s">
        <v>150</v>
      </c>
    </row>
    <row r="28" ht="15.75" customHeight="1">
      <c r="A28" s="14">
        <v>783301.0</v>
      </c>
      <c r="B28" s="14" t="s">
        <v>151</v>
      </c>
      <c r="C28" s="14">
        <v>121003.0</v>
      </c>
      <c r="E28" s="15">
        <v>314001.0</v>
      </c>
      <c r="F28" s="15" t="s">
        <v>150</v>
      </c>
    </row>
    <row r="29" ht="15.75" customHeight="1">
      <c r="A29" s="14">
        <v>486661.0</v>
      </c>
      <c r="B29" s="14" t="s">
        <v>149</v>
      </c>
      <c r="C29" s="14">
        <v>121003.0</v>
      </c>
      <c r="E29" s="15">
        <v>331022.0</v>
      </c>
      <c r="F29" s="15" t="s">
        <v>150</v>
      </c>
    </row>
    <row r="30" ht="15.75" customHeight="1">
      <c r="A30" s="14">
        <v>244001.0</v>
      </c>
      <c r="B30" s="14" t="s">
        <v>150</v>
      </c>
      <c r="C30" s="14">
        <v>121003.0</v>
      </c>
      <c r="E30" s="15">
        <v>208019.0</v>
      </c>
      <c r="F30" s="15" t="s">
        <v>150</v>
      </c>
    </row>
    <row r="31" ht="15.75" customHeight="1">
      <c r="A31" s="14">
        <v>492001.0</v>
      </c>
      <c r="B31" s="14" t="s">
        <v>149</v>
      </c>
      <c r="C31" s="14">
        <v>121003.0</v>
      </c>
      <c r="E31" s="15">
        <v>305801.0</v>
      </c>
      <c r="F31" s="15" t="s">
        <v>150</v>
      </c>
    </row>
    <row r="32" ht="15.75" customHeight="1">
      <c r="A32" s="14">
        <v>517128.0</v>
      </c>
      <c r="B32" s="14" t="s">
        <v>149</v>
      </c>
      <c r="C32" s="14">
        <v>121003.0</v>
      </c>
      <c r="E32" s="15">
        <v>410206.0</v>
      </c>
      <c r="F32" s="15" t="s">
        <v>149</v>
      </c>
    </row>
    <row r="33" ht="15.75" customHeight="1">
      <c r="A33" s="14">
        <v>562110.0</v>
      </c>
      <c r="B33" s="14" t="s">
        <v>149</v>
      </c>
      <c r="C33" s="14">
        <v>121003.0</v>
      </c>
      <c r="E33" s="15">
        <v>515591.0</v>
      </c>
      <c r="F33" s="15" t="s">
        <v>149</v>
      </c>
    </row>
    <row r="34" ht="15.75" customHeight="1">
      <c r="A34" s="14">
        <v>831006.0</v>
      </c>
      <c r="B34" s="14" t="s">
        <v>149</v>
      </c>
      <c r="C34" s="14">
        <v>121003.0</v>
      </c>
      <c r="E34" s="15">
        <v>516503.0</v>
      </c>
      <c r="F34" s="15" t="s">
        <v>149</v>
      </c>
    </row>
    <row r="35" ht="15.75" customHeight="1">
      <c r="A35" s="14">
        <v>140604.0</v>
      </c>
      <c r="B35" s="14" t="s">
        <v>150</v>
      </c>
      <c r="C35" s="14">
        <v>121003.0</v>
      </c>
      <c r="E35" s="15">
        <v>140301.0</v>
      </c>
      <c r="F35" s="15" t="s">
        <v>150</v>
      </c>
    </row>
    <row r="36" ht="15.75" customHeight="1">
      <c r="A36" s="14">
        <v>723146.0</v>
      </c>
      <c r="B36" s="14" t="s">
        <v>149</v>
      </c>
      <c r="C36" s="14">
        <v>121003.0</v>
      </c>
      <c r="E36" s="15">
        <v>742103.0</v>
      </c>
      <c r="F36" s="15" t="s">
        <v>149</v>
      </c>
    </row>
    <row r="37" ht="15.75" customHeight="1">
      <c r="A37" s="14">
        <v>421204.0</v>
      </c>
      <c r="B37" s="14" t="s">
        <v>149</v>
      </c>
      <c r="C37" s="14">
        <v>121003.0</v>
      </c>
      <c r="E37" s="15">
        <v>396001.0</v>
      </c>
      <c r="F37" s="15" t="s">
        <v>149</v>
      </c>
    </row>
    <row r="38" ht="15.75" customHeight="1">
      <c r="A38" s="14">
        <v>263139.0</v>
      </c>
      <c r="B38" s="14" t="s">
        <v>150</v>
      </c>
      <c r="C38" s="14">
        <v>121003.0</v>
      </c>
      <c r="E38" s="15">
        <v>341001.0</v>
      </c>
      <c r="F38" s="15" t="s">
        <v>150</v>
      </c>
    </row>
    <row r="39" ht="15.75" customHeight="1">
      <c r="A39" s="14">
        <v>743263.0</v>
      </c>
      <c r="B39" s="14" t="s">
        <v>149</v>
      </c>
      <c r="C39" s="14">
        <v>121003.0</v>
      </c>
      <c r="E39" s="15">
        <v>711106.0</v>
      </c>
      <c r="F39" s="15" t="s">
        <v>149</v>
      </c>
    </row>
    <row r="40" ht="15.75" customHeight="1">
      <c r="A40" s="14">
        <v>392150.0</v>
      </c>
      <c r="B40" s="14" t="s">
        <v>149</v>
      </c>
      <c r="C40" s="14">
        <v>121003.0</v>
      </c>
      <c r="E40" s="15">
        <v>335502.0</v>
      </c>
      <c r="F40" s="15" t="s">
        <v>150</v>
      </c>
    </row>
    <row r="41" ht="15.75" customHeight="1">
      <c r="A41" s="14">
        <v>382830.0</v>
      </c>
      <c r="B41" s="14" t="s">
        <v>149</v>
      </c>
      <c r="C41" s="14">
        <v>121003.0</v>
      </c>
      <c r="E41" s="15">
        <v>302039.0</v>
      </c>
      <c r="F41" s="15" t="s">
        <v>150</v>
      </c>
    </row>
    <row r="42" ht="15.75" customHeight="1">
      <c r="A42" s="14">
        <v>711303.0</v>
      </c>
      <c r="B42" s="14" t="s">
        <v>149</v>
      </c>
      <c r="C42" s="14">
        <v>121003.0</v>
      </c>
      <c r="E42" s="15">
        <v>452018.0</v>
      </c>
      <c r="F42" s="15" t="s">
        <v>149</v>
      </c>
    </row>
    <row r="43" ht="15.75" customHeight="1">
      <c r="A43" s="14">
        <v>283102.0</v>
      </c>
      <c r="B43" s="14" t="s">
        <v>150</v>
      </c>
      <c r="C43" s="14">
        <v>121003.0</v>
      </c>
      <c r="E43" s="15">
        <v>208001.0</v>
      </c>
      <c r="F43" s="15" t="s">
        <v>150</v>
      </c>
    </row>
    <row r="44" ht="15.75" customHeight="1">
      <c r="A44" s="14">
        <v>370201.0</v>
      </c>
      <c r="B44" s="14" t="s">
        <v>149</v>
      </c>
      <c r="C44" s="14">
        <v>121003.0</v>
      </c>
      <c r="E44" s="15">
        <v>335803.0</v>
      </c>
      <c r="F44" s="15" t="s">
        <v>150</v>
      </c>
    </row>
    <row r="45" ht="15.75" customHeight="1">
      <c r="A45" s="14">
        <v>248001.0</v>
      </c>
      <c r="B45" s="14" t="s">
        <v>150</v>
      </c>
      <c r="C45" s="14">
        <v>121003.0</v>
      </c>
      <c r="E45" s="15">
        <v>306116.0</v>
      </c>
      <c r="F45" s="15" t="s">
        <v>150</v>
      </c>
    </row>
    <row r="46" ht="15.75" customHeight="1">
      <c r="A46" s="14">
        <v>144001.0</v>
      </c>
      <c r="B46" s="14" t="s">
        <v>150</v>
      </c>
      <c r="C46" s="14">
        <v>121003.0</v>
      </c>
      <c r="E46" s="15">
        <v>284001.0</v>
      </c>
      <c r="F46" s="15" t="s">
        <v>150</v>
      </c>
    </row>
    <row r="47" ht="15.75" customHeight="1">
      <c r="A47" s="14">
        <v>403401.0</v>
      </c>
      <c r="B47" s="14" t="s">
        <v>149</v>
      </c>
      <c r="C47" s="14">
        <v>121003.0</v>
      </c>
      <c r="E47" s="15">
        <v>311001.0</v>
      </c>
      <c r="F47" s="15" t="s">
        <v>150</v>
      </c>
    </row>
    <row r="48" ht="15.75" customHeight="1">
      <c r="A48" s="14">
        <v>452001.0</v>
      </c>
      <c r="B48" s="14" t="s">
        <v>149</v>
      </c>
      <c r="C48" s="14">
        <v>121003.0</v>
      </c>
      <c r="E48" s="15">
        <v>845438.0</v>
      </c>
      <c r="F48" s="15" t="s">
        <v>149</v>
      </c>
    </row>
    <row r="49" ht="15.75" customHeight="1">
      <c r="A49" s="14">
        <v>721636.0</v>
      </c>
      <c r="B49" s="14" t="s">
        <v>149</v>
      </c>
      <c r="C49" s="14">
        <v>121003.0</v>
      </c>
      <c r="E49" s="15">
        <v>441601.0</v>
      </c>
      <c r="F49" s="15" t="s">
        <v>149</v>
      </c>
    </row>
    <row r="50" ht="15.75" customHeight="1">
      <c r="A50" s="14">
        <v>831002.0</v>
      </c>
      <c r="B50" s="14" t="s">
        <v>149</v>
      </c>
      <c r="C50" s="14">
        <v>121003.0</v>
      </c>
      <c r="E50" s="15">
        <v>248006.0</v>
      </c>
      <c r="F50" s="15" t="s">
        <v>150</v>
      </c>
    </row>
    <row r="51" ht="15.75" customHeight="1">
      <c r="A51" s="14">
        <v>226004.0</v>
      </c>
      <c r="B51" s="14" t="s">
        <v>150</v>
      </c>
      <c r="C51" s="14">
        <v>121003.0</v>
      </c>
      <c r="E51" s="15">
        <v>485001.0</v>
      </c>
      <c r="F51" s="15" t="s">
        <v>149</v>
      </c>
    </row>
    <row r="52" ht="15.75" customHeight="1">
      <c r="A52" s="14">
        <v>248001.0</v>
      </c>
      <c r="B52" s="14" t="s">
        <v>150</v>
      </c>
      <c r="C52" s="14">
        <v>121003.0</v>
      </c>
      <c r="E52" s="15">
        <v>302019.0</v>
      </c>
      <c r="F52" s="15" t="s">
        <v>150</v>
      </c>
    </row>
    <row r="53" ht="15.75" customHeight="1">
      <c r="A53" s="14">
        <v>410206.0</v>
      </c>
      <c r="B53" s="14" t="s">
        <v>149</v>
      </c>
      <c r="C53" s="14">
        <v>121003.0</v>
      </c>
      <c r="E53" s="15">
        <v>400705.0</v>
      </c>
      <c r="F53" s="15" t="s">
        <v>149</v>
      </c>
    </row>
    <row r="54" ht="15.75" customHeight="1">
      <c r="A54" s="14">
        <v>516503.0</v>
      </c>
      <c r="B54" s="14" t="s">
        <v>149</v>
      </c>
      <c r="C54" s="14">
        <v>121003.0</v>
      </c>
      <c r="E54" s="15">
        <v>332715.0</v>
      </c>
      <c r="F54" s="15" t="s">
        <v>150</v>
      </c>
    </row>
    <row r="55" ht="15.75" customHeight="1">
      <c r="A55" s="14">
        <v>742103.0</v>
      </c>
      <c r="B55" s="14" t="s">
        <v>149</v>
      </c>
      <c r="C55" s="14">
        <v>121003.0</v>
      </c>
      <c r="E55" s="15">
        <v>463106.0</v>
      </c>
      <c r="F55" s="15" t="s">
        <v>149</v>
      </c>
    </row>
    <row r="56" ht="15.75" customHeight="1">
      <c r="A56" s="14">
        <v>452018.0</v>
      </c>
      <c r="B56" s="14" t="s">
        <v>149</v>
      </c>
      <c r="C56" s="14">
        <v>121003.0</v>
      </c>
      <c r="E56" s="15">
        <v>140301.0</v>
      </c>
      <c r="F56" s="15" t="s">
        <v>150</v>
      </c>
    </row>
    <row r="57" ht="15.75" customHeight="1">
      <c r="A57" s="14">
        <v>208001.0</v>
      </c>
      <c r="B57" s="14" t="s">
        <v>150</v>
      </c>
      <c r="C57" s="14">
        <v>121003.0</v>
      </c>
      <c r="E57" s="15">
        <v>495671.0</v>
      </c>
      <c r="F57" s="15" t="s">
        <v>149</v>
      </c>
    </row>
    <row r="58" ht="15.75" customHeight="1">
      <c r="A58" s="14">
        <v>244713.0</v>
      </c>
      <c r="B58" s="14" t="s">
        <v>150</v>
      </c>
      <c r="C58" s="14">
        <v>121003.0</v>
      </c>
      <c r="E58" s="15">
        <v>302031.0</v>
      </c>
      <c r="F58" s="15" t="s">
        <v>150</v>
      </c>
    </row>
    <row r="59" ht="15.75" customHeight="1">
      <c r="A59" s="14">
        <v>580007.0</v>
      </c>
      <c r="B59" s="14" t="s">
        <v>149</v>
      </c>
      <c r="C59" s="14">
        <v>121003.0</v>
      </c>
      <c r="E59" s="15">
        <v>673002.0</v>
      </c>
      <c r="F59" s="15" t="s">
        <v>151</v>
      </c>
    </row>
    <row r="60" ht="15.75" customHeight="1">
      <c r="A60" s="14">
        <v>360005.0</v>
      </c>
      <c r="B60" s="14" t="s">
        <v>149</v>
      </c>
      <c r="C60" s="14">
        <v>121003.0</v>
      </c>
      <c r="E60" s="15">
        <v>335001.0</v>
      </c>
      <c r="F60" s="15" t="s">
        <v>150</v>
      </c>
    </row>
    <row r="61" ht="15.75" customHeight="1">
      <c r="A61" s="14">
        <v>313027.0</v>
      </c>
      <c r="B61" s="14" t="s">
        <v>150</v>
      </c>
      <c r="C61" s="14">
        <v>121003.0</v>
      </c>
      <c r="E61" s="15">
        <v>208002.0</v>
      </c>
      <c r="F61" s="15" t="s">
        <v>150</v>
      </c>
    </row>
    <row r="62" ht="15.75" customHeight="1">
      <c r="A62" s="14">
        <v>341001.0</v>
      </c>
      <c r="B62" s="14" t="s">
        <v>150</v>
      </c>
      <c r="C62" s="14">
        <v>121003.0</v>
      </c>
      <c r="E62" s="15">
        <v>416010.0</v>
      </c>
      <c r="F62" s="15" t="s">
        <v>149</v>
      </c>
    </row>
    <row r="63" ht="15.75" customHeight="1">
      <c r="A63" s="14">
        <v>332715.0</v>
      </c>
      <c r="B63" s="14" t="s">
        <v>150</v>
      </c>
      <c r="C63" s="14">
        <v>121003.0</v>
      </c>
      <c r="E63" s="15">
        <v>175101.0</v>
      </c>
      <c r="F63" s="15" t="s">
        <v>151</v>
      </c>
    </row>
    <row r="64" ht="15.75" customHeight="1">
      <c r="A64" s="14">
        <v>302031.0</v>
      </c>
      <c r="B64" s="14" t="s">
        <v>150</v>
      </c>
      <c r="C64" s="14">
        <v>121003.0</v>
      </c>
      <c r="E64" s="15">
        <v>226010.0</v>
      </c>
      <c r="F64" s="15" t="s">
        <v>150</v>
      </c>
    </row>
    <row r="65" ht="15.75" customHeight="1">
      <c r="A65" s="14">
        <v>335001.0</v>
      </c>
      <c r="B65" s="14" t="s">
        <v>150</v>
      </c>
      <c r="C65" s="14">
        <v>121003.0</v>
      </c>
      <c r="E65" s="15">
        <v>303903.0</v>
      </c>
      <c r="F65" s="15" t="s">
        <v>150</v>
      </c>
    </row>
    <row r="66" ht="15.75" customHeight="1">
      <c r="A66" s="14">
        <v>334004.0</v>
      </c>
      <c r="B66" s="14" t="s">
        <v>150</v>
      </c>
      <c r="C66" s="14">
        <v>121003.0</v>
      </c>
      <c r="E66" s="15">
        <v>342012.0</v>
      </c>
      <c r="F66" s="15" t="s">
        <v>150</v>
      </c>
    </row>
    <row r="67" ht="15.75" customHeight="1">
      <c r="A67" s="14">
        <v>321001.0</v>
      </c>
      <c r="B67" s="14" t="s">
        <v>150</v>
      </c>
      <c r="C67" s="14">
        <v>121003.0</v>
      </c>
      <c r="E67" s="15">
        <v>335001.0</v>
      </c>
      <c r="F67" s="15" t="s">
        <v>150</v>
      </c>
    </row>
    <row r="68" ht="15.75" customHeight="1">
      <c r="A68" s="14">
        <v>324001.0</v>
      </c>
      <c r="B68" s="14" t="s">
        <v>150</v>
      </c>
      <c r="C68" s="14">
        <v>121003.0</v>
      </c>
      <c r="E68" s="15">
        <v>334001.0</v>
      </c>
      <c r="F68" s="15" t="s">
        <v>150</v>
      </c>
    </row>
    <row r="69" ht="15.75" customHeight="1">
      <c r="A69" s="14">
        <v>321608.0</v>
      </c>
      <c r="B69" s="14" t="s">
        <v>150</v>
      </c>
      <c r="C69" s="14">
        <v>121003.0</v>
      </c>
      <c r="E69" s="15">
        <v>302031.0</v>
      </c>
      <c r="F69" s="15" t="s">
        <v>150</v>
      </c>
    </row>
    <row r="70" ht="15.75" customHeight="1">
      <c r="A70" s="14">
        <v>302002.0</v>
      </c>
      <c r="B70" s="14" t="s">
        <v>150</v>
      </c>
      <c r="C70" s="14">
        <v>121003.0</v>
      </c>
      <c r="E70" s="15">
        <v>302012.0</v>
      </c>
      <c r="F70" s="15" t="s">
        <v>150</v>
      </c>
    </row>
    <row r="71" ht="15.75" customHeight="1">
      <c r="A71" s="14">
        <v>311011.0</v>
      </c>
      <c r="B71" s="14" t="s">
        <v>150</v>
      </c>
      <c r="C71" s="14">
        <v>121003.0</v>
      </c>
      <c r="E71" s="15">
        <v>342014.0</v>
      </c>
      <c r="F71" s="15" t="s">
        <v>150</v>
      </c>
    </row>
    <row r="72" ht="15.75" customHeight="1">
      <c r="A72" s="14">
        <v>306302.0</v>
      </c>
      <c r="B72" s="14" t="s">
        <v>150</v>
      </c>
      <c r="C72" s="14">
        <v>121003.0</v>
      </c>
      <c r="E72" s="15">
        <v>324005.0</v>
      </c>
      <c r="F72" s="15" t="s">
        <v>150</v>
      </c>
    </row>
    <row r="73" ht="15.75" customHeight="1">
      <c r="A73" s="14">
        <v>313001.0</v>
      </c>
      <c r="B73" s="14" t="s">
        <v>150</v>
      </c>
      <c r="C73" s="14">
        <v>121003.0</v>
      </c>
      <c r="E73" s="15">
        <v>303702.0</v>
      </c>
      <c r="F73" s="15" t="s">
        <v>150</v>
      </c>
    </row>
    <row r="74" ht="15.75" customHeight="1">
      <c r="A74" s="14">
        <v>302002.0</v>
      </c>
      <c r="B74" s="14" t="s">
        <v>150</v>
      </c>
      <c r="C74" s="14">
        <v>121003.0</v>
      </c>
      <c r="E74" s="15">
        <v>244713.0</v>
      </c>
      <c r="F74" s="15" t="s">
        <v>150</v>
      </c>
    </row>
    <row r="75" ht="15.75" customHeight="1">
      <c r="A75" s="14">
        <v>322255.0</v>
      </c>
      <c r="B75" s="14" t="s">
        <v>150</v>
      </c>
      <c r="C75" s="14">
        <v>121003.0</v>
      </c>
      <c r="E75" s="15">
        <v>580007.0</v>
      </c>
      <c r="F75" s="15" t="s">
        <v>149</v>
      </c>
    </row>
    <row r="76" ht="15.75" customHeight="1">
      <c r="A76" s="14">
        <v>302017.0</v>
      </c>
      <c r="B76" s="14" t="s">
        <v>150</v>
      </c>
      <c r="C76" s="14">
        <v>121003.0</v>
      </c>
      <c r="E76" s="15">
        <v>360005.0</v>
      </c>
      <c r="F76" s="15" t="s">
        <v>149</v>
      </c>
    </row>
    <row r="77" ht="15.75" customHeight="1">
      <c r="A77" s="14">
        <v>302017.0</v>
      </c>
      <c r="B77" s="14" t="s">
        <v>150</v>
      </c>
      <c r="C77" s="14">
        <v>121003.0</v>
      </c>
      <c r="E77" s="15">
        <v>831006.0</v>
      </c>
      <c r="F77" s="15" t="s">
        <v>149</v>
      </c>
    </row>
    <row r="78" ht="15.75" customHeight="1">
      <c r="A78" s="14">
        <v>335512.0</v>
      </c>
      <c r="B78" s="14" t="s">
        <v>150</v>
      </c>
      <c r="C78" s="14">
        <v>121003.0</v>
      </c>
      <c r="E78" s="15">
        <v>302001.0</v>
      </c>
      <c r="F78" s="15" t="s">
        <v>150</v>
      </c>
    </row>
    <row r="79" ht="15.75" customHeight="1">
      <c r="A79" s="14">
        <v>313001.0</v>
      </c>
      <c r="B79" s="14" t="s">
        <v>150</v>
      </c>
      <c r="C79" s="14">
        <v>121003.0</v>
      </c>
      <c r="E79" s="15">
        <v>334004.0</v>
      </c>
      <c r="F79" s="15" t="s">
        <v>150</v>
      </c>
    </row>
    <row r="80" ht="15.75" customHeight="1">
      <c r="A80" s="14">
        <v>313001.0</v>
      </c>
      <c r="B80" s="14" t="s">
        <v>150</v>
      </c>
      <c r="C80" s="14">
        <v>121003.0</v>
      </c>
      <c r="E80" s="15">
        <v>302004.0</v>
      </c>
      <c r="F80" s="15" t="s">
        <v>150</v>
      </c>
    </row>
    <row r="81" ht="15.75" customHeight="1">
      <c r="A81" s="14">
        <v>307026.0</v>
      </c>
      <c r="B81" s="14" t="s">
        <v>150</v>
      </c>
      <c r="C81" s="14">
        <v>121003.0</v>
      </c>
      <c r="E81" s="15">
        <v>302018.0</v>
      </c>
      <c r="F81" s="15" t="s">
        <v>150</v>
      </c>
    </row>
    <row r="82" ht="15.75" customHeight="1">
      <c r="A82" s="14">
        <v>327025.0</v>
      </c>
      <c r="B82" s="14" t="s">
        <v>150</v>
      </c>
      <c r="C82" s="14">
        <v>121003.0</v>
      </c>
      <c r="E82" s="15">
        <v>302017.0</v>
      </c>
      <c r="F82" s="15" t="s">
        <v>150</v>
      </c>
    </row>
    <row r="83" ht="15.75" customHeight="1">
      <c r="A83" s="14">
        <v>313333.0</v>
      </c>
      <c r="B83" s="14" t="s">
        <v>150</v>
      </c>
      <c r="C83" s="14">
        <v>121003.0</v>
      </c>
      <c r="E83" s="15">
        <v>324008.0</v>
      </c>
      <c r="F83" s="15" t="s">
        <v>150</v>
      </c>
    </row>
    <row r="84" ht="15.75" customHeight="1">
      <c r="A84" s="14">
        <v>313001.0</v>
      </c>
      <c r="B84" s="14" t="s">
        <v>150</v>
      </c>
      <c r="C84" s="14">
        <v>121003.0</v>
      </c>
      <c r="E84" s="15">
        <v>302020.0</v>
      </c>
      <c r="F84" s="15" t="s">
        <v>150</v>
      </c>
    </row>
    <row r="85" ht="15.75" customHeight="1">
      <c r="A85" s="14">
        <v>342008.0</v>
      </c>
      <c r="B85" s="14" t="s">
        <v>150</v>
      </c>
      <c r="C85" s="14">
        <v>121003.0</v>
      </c>
      <c r="E85" s="15">
        <v>302018.0</v>
      </c>
      <c r="F85" s="15" t="s">
        <v>150</v>
      </c>
    </row>
    <row r="86" ht="15.75" customHeight="1">
      <c r="A86" s="14">
        <v>314401.0</v>
      </c>
      <c r="B86" s="14" t="s">
        <v>150</v>
      </c>
      <c r="C86" s="14">
        <v>121003.0</v>
      </c>
      <c r="E86" s="15">
        <v>321001.0</v>
      </c>
      <c r="F86" s="15" t="s">
        <v>150</v>
      </c>
    </row>
    <row r="87" ht="15.75" customHeight="1">
      <c r="A87" s="14">
        <v>342301.0</v>
      </c>
      <c r="B87" s="14" t="s">
        <v>150</v>
      </c>
      <c r="C87" s="14">
        <v>121003.0</v>
      </c>
      <c r="E87" s="15">
        <v>562110.0</v>
      </c>
      <c r="F87" s="15" t="s">
        <v>149</v>
      </c>
    </row>
    <row r="88" ht="15.75" customHeight="1">
      <c r="A88" s="14">
        <v>313003.0</v>
      </c>
      <c r="B88" s="14" t="s">
        <v>150</v>
      </c>
      <c r="C88" s="14">
        <v>121003.0</v>
      </c>
      <c r="E88" s="15">
        <v>324001.0</v>
      </c>
      <c r="F88" s="15" t="s">
        <v>150</v>
      </c>
    </row>
    <row r="89" ht="15.75" customHeight="1">
      <c r="A89" s="14">
        <v>173212.0</v>
      </c>
      <c r="B89" s="14" t="s">
        <v>151</v>
      </c>
      <c r="C89" s="14">
        <v>121003.0</v>
      </c>
      <c r="E89" s="15">
        <v>302020.0</v>
      </c>
      <c r="F89" s="15" t="s">
        <v>150</v>
      </c>
    </row>
    <row r="90" ht="15.75" customHeight="1">
      <c r="A90" s="14">
        <v>174101.0</v>
      </c>
      <c r="B90" s="14" t="s">
        <v>151</v>
      </c>
      <c r="C90" s="14">
        <v>121003.0</v>
      </c>
      <c r="E90" s="15">
        <v>302017.0</v>
      </c>
      <c r="F90" s="15" t="s">
        <v>150</v>
      </c>
    </row>
    <row r="91" ht="15.75" customHeight="1">
      <c r="A91" s="14">
        <v>173213.0</v>
      </c>
      <c r="B91" s="14" t="s">
        <v>151</v>
      </c>
      <c r="C91" s="14">
        <v>121003.0</v>
      </c>
      <c r="E91" s="15">
        <v>321608.0</v>
      </c>
      <c r="F91" s="15" t="s">
        <v>150</v>
      </c>
    </row>
    <row r="92" ht="15.75" customHeight="1">
      <c r="A92" s="14">
        <v>302017.0</v>
      </c>
      <c r="B92" s="14" t="s">
        <v>150</v>
      </c>
      <c r="C92" s="14">
        <v>121003.0</v>
      </c>
      <c r="E92" s="15">
        <v>302002.0</v>
      </c>
      <c r="F92" s="15" t="s">
        <v>150</v>
      </c>
    </row>
    <row r="93" ht="15.75" customHeight="1">
      <c r="A93" s="14">
        <v>322201.0</v>
      </c>
      <c r="B93" s="14" t="s">
        <v>150</v>
      </c>
      <c r="C93" s="14">
        <v>121003.0</v>
      </c>
      <c r="E93" s="15">
        <v>173212.0</v>
      </c>
      <c r="F93" s="15" t="s">
        <v>151</v>
      </c>
    </row>
    <row r="94" ht="15.75" customHeight="1">
      <c r="A94" s="14">
        <v>314001.0</v>
      </c>
      <c r="B94" s="14" t="s">
        <v>150</v>
      </c>
      <c r="C94" s="14">
        <v>121003.0</v>
      </c>
      <c r="E94" s="15">
        <v>173212.0</v>
      </c>
      <c r="F94" s="15" t="s">
        <v>151</v>
      </c>
    </row>
    <row r="95" ht="15.75" customHeight="1">
      <c r="A95" s="14">
        <v>331022.0</v>
      </c>
      <c r="B95" s="14" t="s">
        <v>150</v>
      </c>
      <c r="C95" s="14">
        <v>121003.0</v>
      </c>
      <c r="E95" s="15">
        <v>311011.0</v>
      </c>
      <c r="F95" s="15" t="s">
        <v>150</v>
      </c>
    </row>
    <row r="96" ht="15.75" customHeight="1">
      <c r="A96" s="14">
        <v>305801.0</v>
      </c>
      <c r="B96" s="14" t="s">
        <v>150</v>
      </c>
      <c r="C96" s="14">
        <v>121003.0</v>
      </c>
      <c r="E96" s="15">
        <v>302012.0</v>
      </c>
      <c r="F96" s="15" t="s">
        <v>150</v>
      </c>
    </row>
    <row r="97" ht="15.75" customHeight="1">
      <c r="A97" s="14">
        <v>335502.0</v>
      </c>
      <c r="B97" s="14" t="s">
        <v>150</v>
      </c>
      <c r="C97" s="14">
        <v>121003.0</v>
      </c>
      <c r="E97" s="15">
        <v>302002.0</v>
      </c>
      <c r="F97" s="15" t="s">
        <v>150</v>
      </c>
    </row>
    <row r="98" ht="15.75" customHeight="1">
      <c r="A98" s="14">
        <v>306116.0</v>
      </c>
      <c r="B98" s="14" t="s">
        <v>150</v>
      </c>
      <c r="C98" s="14">
        <v>121003.0</v>
      </c>
      <c r="E98" s="15">
        <v>262405.0</v>
      </c>
      <c r="F98" s="15" t="s">
        <v>150</v>
      </c>
    </row>
    <row r="99" ht="15.75" customHeight="1">
      <c r="A99" s="14">
        <v>311001.0</v>
      </c>
      <c r="B99" s="14" t="s">
        <v>150</v>
      </c>
      <c r="C99" s="14">
        <v>121003.0</v>
      </c>
      <c r="E99" s="15">
        <v>306302.0</v>
      </c>
      <c r="F99" s="15" t="s">
        <v>150</v>
      </c>
    </row>
    <row r="100" ht="15.75" customHeight="1">
      <c r="A100" s="14">
        <v>302019.0</v>
      </c>
      <c r="B100" s="14" t="s">
        <v>150</v>
      </c>
      <c r="C100" s="14">
        <v>121003.0</v>
      </c>
      <c r="E100" s="15">
        <v>325207.0</v>
      </c>
      <c r="F100" s="15" t="s">
        <v>150</v>
      </c>
    </row>
    <row r="101" ht="15.75" customHeight="1">
      <c r="A101" s="14">
        <v>302039.0</v>
      </c>
      <c r="B101" s="14" t="s">
        <v>150</v>
      </c>
      <c r="C101" s="14">
        <v>121003.0</v>
      </c>
      <c r="E101" s="15">
        <v>313001.0</v>
      </c>
      <c r="F101" s="15" t="s">
        <v>150</v>
      </c>
    </row>
    <row r="102" ht="15.75" customHeight="1">
      <c r="A102" s="14">
        <v>335803.0</v>
      </c>
      <c r="B102" s="14" t="s">
        <v>150</v>
      </c>
      <c r="C102" s="14">
        <v>121003.0</v>
      </c>
      <c r="E102" s="15">
        <v>322255.0</v>
      </c>
      <c r="F102" s="15" t="s">
        <v>150</v>
      </c>
    </row>
    <row r="103" ht="15.75" customHeight="1">
      <c r="A103" s="14">
        <v>335001.0</v>
      </c>
      <c r="B103" s="14" t="s">
        <v>150</v>
      </c>
      <c r="C103" s="14">
        <v>121003.0</v>
      </c>
      <c r="E103" s="15">
        <v>302017.0</v>
      </c>
      <c r="F103" s="15" t="s">
        <v>150</v>
      </c>
    </row>
    <row r="104" ht="15.75" customHeight="1">
      <c r="A104" s="14">
        <v>175101.0</v>
      </c>
      <c r="B104" s="14" t="s">
        <v>151</v>
      </c>
      <c r="C104" s="14">
        <v>121003.0</v>
      </c>
      <c r="E104" s="15">
        <v>302017.0</v>
      </c>
      <c r="F104" s="15" t="s">
        <v>150</v>
      </c>
    </row>
    <row r="105" ht="15.75" customHeight="1">
      <c r="A105" s="14">
        <v>303903.0</v>
      </c>
      <c r="B105" s="14" t="s">
        <v>150</v>
      </c>
      <c r="C105" s="14">
        <v>121003.0</v>
      </c>
      <c r="E105" s="15">
        <v>394210.0</v>
      </c>
      <c r="F105" s="15" t="s">
        <v>149</v>
      </c>
    </row>
    <row r="106" ht="15.75" customHeight="1">
      <c r="A106" s="14">
        <v>342012.0</v>
      </c>
      <c r="B106" s="14" t="s">
        <v>150</v>
      </c>
      <c r="C106" s="14">
        <v>121003.0</v>
      </c>
      <c r="E106" s="15">
        <v>335512.0</v>
      </c>
      <c r="F106" s="15" t="s">
        <v>150</v>
      </c>
    </row>
    <row r="107" ht="15.75" customHeight="1">
      <c r="A107" s="14">
        <v>334001.0</v>
      </c>
      <c r="B107" s="14" t="s">
        <v>150</v>
      </c>
      <c r="C107" s="14">
        <v>121003.0</v>
      </c>
      <c r="E107" s="15">
        <v>244001.0</v>
      </c>
      <c r="F107" s="15" t="s">
        <v>150</v>
      </c>
    </row>
    <row r="108" ht="15.75" customHeight="1">
      <c r="A108" s="14">
        <v>302031.0</v>
      </c>
      <c r="B108" s="14" t="s">
        <v>150</v>
      </c>
      <c r="C108" s="14">
        <v>121003.0</v>
      </c>
      <c r="E108" s="15">
        <v>411014.0</v>
      </c>
      <c r="F108" s="15" t="s">
        <v>149</v>
      </c>
    </row>
    <row r="109" ht="15.75" customHeight="1">
      <c r="A109" s="14">
        <v>302012.0</v>
      </c>
      <c r="B109" s="14" t="s">
        <v>150</v>
      </c>
      <c r="C109" s="14">
        <v>121003.0</v>
      </c>
      <c r="E109" s="15">
        <v>783301.0</v>
      </c>
      <c r="F109" s="15" t="s">
        <v>151</v>
      </c>
    </row>
    <row r="110" ht="15.75" customHeight="1">
      <c r="A110" s="14">
        <v>342014.0</v>
      </c>
      <c r="B110" s="14" t="s">
        <v>150</v>
      </c>
      <c r="C110" s="14">
        <v>121003.0</v>
      </c>
      <c r="E110" s="15">
        <v>174101.0</v>
      </c>
      <c r="F110" s="15" t="s">
        <v>151</v>
      </c>
    </row>
    <row r="111" ht="15.75" customHeight="1">
      <c r="A111" s="14">
        <v>324005.0</v>
      </c>
      <c r="B111" s="14" t="s">
        <v>150</v>
      </c>
      <c r="C111" s="14">
        <v>121003.0</v>
      </c>
      <c r="E111" s="15">
        <v>313003.0</v>
      </c>
      <c r="F111" s="15" t="s">
        <v>150</v>
      </c>
    </row>
    <row r="112" ht="15.75" customHeight="1">
      <c r="A112" s="14">
        <v>302001.0</v>
      </c>
      <c r="B112" s="14" t="s">
        <v>150</v>
      </c>
      <c r="C112" s="14">
        <v>121003.0</v>
      </c>
      <c r="E112" s="15">
        <v>313301.0</v>
      </c>
      <c r="F112" s="15" t="s">
        <v>150</v>
      </c>
    </row>
    <row r="113" ht="15.75" customHeight="1">
      <c r="A113" s="14">
        <v>302004.0</v>
      </c>
      <c r="B113" s="14" t="s">
        <v>150</v>
      </c>
      <c r="C113" s="14">
        <v>121003.0</v>
      </c>
      <c r="E113" s="15">
        <v>313001.0</v>
      </c>
      <c r="F113" s="15" t="s">
        <v>150</v>
      </c>
    </row>
    <row r="114" ht="15.75" customHeight="1">
      <c r="A114" s="14">
        <v>302018.0</v>
      </c>
      <c r="B114" s="14" t="s">
        <v>150</v>
      </c>
      <c r="C114" s="14">
        <v>121003.0</v>
      </c>
      <c r="E114" s="15">
        <v>486661.0</v>
      </c>
      <c r="F114" s="15" t="s">
        <v>149</v>
      </c>
    </row>
    <row r="115" ht="15.75" customHeight="1">
      <c r="A115" s="14">
        <v>302017.0</v>
      </c>
      <c r="B115" s="14" t="s">
        <v>150</v>
      </c>
      <c r="C115" s="14">
        <v>121003.0</v>
      </c>
      <c r="E115" s="15">
        <v>313001.0</v>
      </c>
      <c r="F115" s="15" t="s">
        <v>150</v>
      </c>
    </row>
    <row r="116" ht="15.75" customHeight="1">
      <c r="A116" s="14">
        <v>324008.0</v>
      </c>
      <c r="B116" s="14" t="s">
        <v>150</v>
      </c>
      <c r="C116" s="14">
        <v>121003.0</v>
      </c>
      <c r="E116" s="15">
        <v>314401.0</v>
      </c>
      <c r="F116" s="15" t="s">
        <v>150</v>
      </c>
    </row>
    <row r="117" ht="15.75" customHeight="1">
      <c r="A117" s="14">
        <v>302020.0</v>
      </c>
      <c r="B117" s="14" t="s">
        <v>150</v>
      </c>
      <c r="C117" s="14">
        <v>121003.0</v>
      </c>
      <c r="E117" s="15">
        <v>307026.0</v>
      </c>
      <c r="F117" s="15" t="s">
        <v>150</v>
      </c>
    </row>
    <row r="118" ht="15.75" customHeight="1">
      <c r="A118" s="14">
        <v>302018.0</v>
      </c>
      <c r="B118" s="14" t="s">
        <v>150</v>
      </c>
      <c r="C118" s="14">
        <v>121003.0</v>
      </c>
      <c r="E118" s="15">
        <v>327025.0</v>
      </c>
      <c r="F118" s="15" t="s">
        <v>150</v>
      </c>
    </row>
    <row r="119" ht="15.75" customHeight="1">
      <c r="A119" s="14">
        <v>302017.0</v>
      </c>
      <c r="B119" s="14" t="s">
        <v>150</v>
      </c>
      <c r="C119" s="14">
        <v>121003.0</v>
      </c>
      <c r="E119" s="15">
        <v>313333.0</v>
      </c>
      <c r="F119" s="15" t="s">
        <v>150</v>
      </c>
    </row>
    <row r="120" ht="15.75" customHeight="1">
      <c r="A120" s="14">
        <v>302012.0</v>
      </c>
      <c r="B120" s="14" t="s">
        <v>150</v>
      </c>
      <c r="C120" s="14">
        <v>121003.0</v>
      </c>
      <c r="E120" s="15">
        <v>313001.0</v>
      </c>
      <c r="F120" s="15" t="s">
        <v>150</v>
      </c>
    </row>
    <row r="121" ht="15.75" customHeight="1">
      <c r="A121" s="14">
        <v>325207.0</v>
      </c>
      <c r="B121" s="14" t="s">
        <v>150</v>
      </c>
      <c r="C121" s="14">
        <v>121003.0</v>
      </c>
      <c r="E121" s="15">
        <v>342008.0</v>
      </c>
      <c r="F121" s="15" t="s">
        <v>150</v>
      </c>
    </row>
    <row r="122" ht="15.75" customHeight="1">
      <c r="A122" s="14">
        <v>303702.0</v>
      </c>
      <c r="B122" s="14" t="s">
        <v>150</v>
      </c>
      <c r="C122" s="14">
        <v>121003.0</v>
      </c>
      <c r="E122" s="15">
        <v>342301.0</v>
      </c>
      <c r="F122" s="15" t="s">
        <v>150</v>
      </c>
    </row>
    <row r="123" ht="15.75" customHeight="1">
      <c r="A123" s="14">
        <v>313301.0</v>
      </c>
      <c r="B123" s="14" t="s">
        <v>150</v>
      </c>
      <c r="C123" s="14">
        <v>121003.0</v>
      </c>
      <c r="E123" s="15">
        <v>492001.0</v>
      </c>
      <c r="F123" s="15" t="s">
        <v>149</v>
      </c>
    </row>
    <row r="124" ht="15.75" customHeight="1">
      <c r="A124" s="14">
        <v>173212.0</v>
      </c>
      <c r="B124" s="14" t="s">
        <v>151</v>
      </c>
      <c r="C124" s="14">
        <v>121003.0</v>
      </c>
      <c r="E124" s="15">
        <v>517128.0</v>
      </c>
      <c r="F124" s="15" t="s">
        <v>149</v>
      </c>
    </row>
    <row r="125" ht="15.75" customHeight="1">
      <c r="A125" s="14">
        <v>302020.0</v>
      </c>
      <c r="B125" s="14" t="s">
        <v>150</v>
      </c>
      <c r="C125" s="14">
        <v>121003.0</v>
      </c>
      <c r="E125" s="16">
        <v>173213.0</v>
      </c>
      <c r="F125" s="16" t="s">
        <v>151</v>
      </c>
    </row>
    <row r="126" ht="15.75" customHeight="1">
      <c r="A126" s="9"/>
      <c r="B126" s="9"/>
      <c r="C126" s="9"/>
      <c r="E126" s="17"/>
      <c r="F126" s="17"/>
    </row>
    <row r="127" ht="15.75" customHeight="1">
      <c r="A127" s="9"/>
      <c r="B127" s="9"/>
      <c r="C127" s="9"/>
      <c r="E127" s="17"/>
      <c r="F127" s="17"/>
    </row>
    <row r="128" ht="15.75" customHeight="1">
      <c r="A128" s="9"/>
      <c r="B128" s="9"/>
      <c r="C128" s="9"/>
      <c r="E128" s="17"/>
      <c r="F128" s="17"/>
    </row>
    <row r="129" ht="15.75" customHeight="1">
      <c r="A129" s="9"/>
      <c r="B129" s="9"/>
      <c r="C129" s="9"/>
      <c r="E129" s="17"/>
      <c r="F129" s="17"/>
    </row>
    <row r="130" ht="15.75" customHeight="1">
      <c r="A130" s="9"/>
      <c r="B130" s="9"/>
      <c r="C130" s="9"/>
      <c r="E130" s="17"/>
      <c r="F130" s="17"/>
    </row>
    <row r="131" ht="15.75" customHeight="1">
      <c r="A131" s="9"/>
      <c r="B131" s="9"/>
      <c r="C131" s="9"/>
      <c r="E131" s="17"/>
      <c r="F131" s="17"/>
    </row>
    <row r="132" ht="15.75" customHeight="1">
      <c r="A132" s="9"/>
      <c r="B132" s="9"/>
      <c r="C132" s="9"/>
      <c r="E132" s="17"/>
      <c r="F132" s="17"/>
    </row>
    <row r="133" ht="15.75" customHeight="1">
      <c r="A133" s="9"/>
      <c r="B133" s="9"/>
      <c r="C133" s="9"/>
      <c r="E133" s="17"/>
      <c r="F133" s="17"/>
    </row>
    <row r="134" ht="15.75" customHeight="1">
      <c r="A134" s="9"/>
      <c r="B134" s="9"/>
      <c r="C134" s="9"/>
      <c r="E134" s="17"/>
      <c r="F134" s="17"/>
    </row>
    <row r="135" ht="15.75" customHeight="1">
      <c r="A135" s="9"/>
      <c r="B135" s="9"/>
      <c r="C135" s="9"/>
      <c r="E135" s="17"/>
      <c r="F135" s="17"/>
    </row>
    <row r="136" ht="15.75" customHeight="1">
      <c r="A136" s="9"/>
      <c r="B136" s="9"/>
      <c r="C136" s="9"/>
      <c r="E136" s="17"/>
      <c r="F136" s="17"/>
    </row>
    <row r="137" ht="15.75" customHeight="1">
      <c r="A137" s="9"/>
      <c r="B137" s="9"/>
      <c r="C137" s="9"/>
      <c r="E137" s="17"/>
      <c r="F137" s="17"/>
    </row>
    <row r="138" ht="15.75" customHeight="1">
      <c r="A138" s="9"/>
      <c r="B138" s="9"/>
      <c r="C138" s="9"/>
      <c r="E138" s="17"/>
      <c r="F138" s="17"/>
    </row>
    <row r="139" ht="15.75" customHeight="1">
      <c r="A139" s="9"/>
      <c r="B139" s="9"/>
      <c r="C139" s="9"/>
      <c r="E139" s="17"/>
      <c r="F139" s="17"/>
    </row>
    <row r="140" ht="15.75" customHeight="1">
      <c r="A140" s="9"/>
      <c r="B140" s="9"/>
      <c r="C140" s="9"/>
      <c r="E140" s="17"/>
      <c r="F140" s="17"/>
    </row>
    <row r="141" ht="15.75" customHeight="1">
      <c r="A141" s="9"/>
      <c r="B141" s="9"/>
      <c r="C141" s="9"/>
      <c r="E141" s="17"/>
      <c r="F141" s="17"/>
    </row>
    <row r="142" ht="15.75" customHeight="1">
      <c r="A142" s="9"/>
      <c r="B142" s="9"/>
      <c r="C142" s="9"/>
      <c r="E142" s="17"/>
      <c r="F142" s="17"/>
    </row>
    <row r="143" ht="15.75" customHeight="1">
      <c r="A143" s="9"/>
      <c r="B143" s="9"/>
      <c r="C143" s="9"/>
      <c r="E143" s="17"/>
      <c r="F143" s="17"/>
    </row>
    <row r="144" ht="15.75" customHeight="1">
      <c r="A144" s="9"/>
      <c r="B144" s="9"/>
      <c r="C144" s="9"/>
      <c r="E144" s="17"/>
      <c r="F144" s="17"/>
    </row>
    <row r="145" ht="15.75" customHeight="1">
      <c r="A145" s="9"/>
      <c r="B145" s="9"/>
      <c r="C145" s="9"/>
      <c r="E145" s="17"/>
      <c r="F145" s="17"/>
    </row>
    <row r="146" ht="15.75" customHeight="1">
      <c r="A146" s="9"/>
      <c r="B146" s="9"/>
      <c r="C146" s="9"/>
      <c r="E146" s="17"/>
      <c r="F146" s="17"/>
    </row>
    <row r="147" ht="15.75" customHeight="1">
      <c r="A147" s="9"/>
      <c r="B147" s="9"/>
      <c r="C147" s="9"/>
      <c r="E147" s="17"/>
      <c r="F147" s="17"/>
    </row>
    <row r="148" ht="15.75" customHeight="1">
      <c r="A148" s="9"/>
      <c r="B148" s="9"/>
      <c r="C148" s="9"/>
      <c r="E148" s="17"/>
      <c r="F148" s="17"/>
    </row>
    <row r="149" ht="15.75" customHeight="1">
      <c r="A149" s="9"/>
      <c r="B149" s="9"/>
      <c r="C149" s="9"/>
      <c r="E149" s="17"/>
      <c r="F149" s="17"/>
    </row>
    <row r="150" ht="15.75" customHeight="1">
      <c r="A150" s="9"/>
      <c r="B150" s="9"/>
      <c r="C150" s="9"/>
      <c r="E150" s="17"/>
      <c r="F150" s="17"/>
    </row>
    <row r="151" ht="15.75" customHeight="1">
      <c r="A151" s="9"/>
      <c r="B151" s="9"/>
      <c r="C151" s="9"/>
      <c r="E151" s="17"/>
      <c r="F151" s="17"/>
    </row>
    <row r="152" ht="15.75" customHeight="1">
      <c r="A152" s="9"/>
      <c r="B152" s="9"/>
      <c r="C152" s="9"/>
      <c r="E152" s="17"/>
      <c r="F152" s="17"/>
    </row>
    <row r="153" ht="15.75" customHeight="1">
      <c r="A153" s="9"/>
      <c r="B153" s="9"/>
      <c r="C153" s="9"/>
      <c r="E153" s="17"/>
      <c r="F153" s="17"/>
    </row>
    <row r="154" ht="15.75" customHeight="1">
      <c r="A154" s="9"/>
      <c r="B154" s="9"/>
      <c r="C154" s="9"/>
      <c r="E154" s="17"/>
      <c r="F154" s="17"/>
    </row>
    <row r="155" ht="15.75" customHeight="1">
      <c r="A155" s="9"/>
      <c r="B155" s="9"/>
      <c r="C155" s="9"/>
      <c r="E155" s="17"/>
      <c r="F155" s="17"/>
    </row>
    <row r="156" ht="15.75" customHeight="1">
      <c r="A156" s="9"/>
      <c r="B156" s="9"/>
      <c r="C156" s="9"/>
      <c r="E156" s="17"/>
      <c r="F156" s="17"/>
    </row>
    <row r="157" ht="15.75" customHeight="1">
      <c r="A157" s="9"/>
      <c r="B157" s="9"/>
      <c r="C157" s="9"/>
      <c r="E157" s="17"/>
      <c r="F157" s="17"/>
    </row>
    <row r="158" ht="15.75" customHeight="1">
      <c r="A158" s="9"/>
      <c r="B158" s="9"/>
      <c r="C158" s="9"/>
      <c r="E158" s="17"/>
      <c r="F158" s="17"/>
    </row>
    <row r="159" ht="15.75" customHeight="1">
      <c r="A159" s="9"/>
      <c r="B159" s="9"/>
      <c r="C159" s="9"/>
      <c r="E159" s="17"/>
      <c r="F159" s="17"/>
    </row>
    <row r="160" ht="15.75" customHeight="1">
      <c r="A160" s="9"/>
      <c r="B160" s="9"/>
      <c r="C160" s="9"/>
      <c r="E160" s="17"/>
      <c r="F160" s="17"/>
    </row>
    <row r="161" ht="15.75" customHeight="1">
      <c r="A161" s="9"/>
      <c r="B161" s="9"/>
      <c r="C161" s="9"/>
      <c r="E161" s="17"/>
      <c r="F161" s="17"/>
    </row>
    <row r="162" ht="15.75" customHeight="1">
      <c r="A162" s="9"/>
      <c r="B162" s="9"/>
      <c r="C162" s="9"/>
      <c r="E162" s="17"/>
      <c r="F162" s="17"/>
    </row>
    <row r="163" ht="15.75" customHeight="1">
      <c r="A163" s="9"/>
      <c r="B163" s="9"/>
      <c r="C163" s="9"/>
      <c r="E163" s="17"/>
      <c r="F163" s="17"/>
    </row>
    <row r="164" ht="15.75" customHeight="1">
      <c r="A164" s="9"/>
      <c r="B164" s="9"/>
      <c r="C164" s="9"/>
      <c r="E164" s="17"/>
      <c r="F164" s="17"/>
    </row>
    <row r="165" ht="15.75" customHeight="1">
      <c r="A165" s="9"/>
      <c r="B165" s="9"/>
      <c r="C165" s="9"/>
      <c r="E165" s="17"/>
      <c r="F165" s="17"/>
    </row>
    <row r="166" ht="15.75" customHeight="1">
      <c r="A166" s="9"/>
      <c r="B166" s="9"/>
      <c r="C166" s="9"/>
      <c r="E166" s="17"/>
      <c r="F166" s="17"/>
    </row>
    <row r="167" ht="15.75" customHeight="1">
      <c r="A167" s="9"/>
      <c r="B167" s="9"/>
      <c r="C167" s="9"/>
      <c r="E167" s="17"/>
      <c r="F167" s="17"/>
    </row>
    <row r="168" ht="15.75" customHeight="1">
      <c r="A168" s="9"/>
      <c r="B168" s="9"/>
      <c r="C168" s="9"/>
      <c r="E168" s="17"/>
      <c r="F168" s="17"/>
    </row>
    <row r="169" ht="15.75" customHeight="1">
      <c r="A169" s="9"/>
      <c r="B169" s="9"/>
      <c r="C169" s="9"/>
      <c r="E169" s="17"/>
      <c r="F169" s="17"/>
    </row>
    <row r="170" ht="15.75" customHeight="1">
      <c r="A170" s="9"/>
      <c r="B170" s="9"/>
      <c r="C170" s="9"/>
      <c r="E170" s="17"/>
      <c r="F170" s="17"/>
    </row>
    <row r="171" ht="15.75" customHeight="1">
      <c r="A171" s="9"/>
      <c r="B171" s="9"/>
      <c r="C171" s="9"/>
      <c r="E171" s="17"/>
      <c r="F171" s="17"/>
    </row>
    <row r="172" ht="15.75" customHeight="1">
      <c r="A172" s="9"/>
      <c r="B172" s="9"/>
      <c r="C172" s="9"/>
      <c r="E172" s="17"/>
      <c r="F172" s="17"/>
    </row>
    <row r="173" ht="15.75" customHeight="1">
      <c r="A173" s="9"/>
      <c r="B173" s="9"/>
      <c r="C173" s="9"/>
      <c r="E173" s="17"/>
      <c r="F173" s="17"/>
    </row>
    <row r="174" ht="15.75" customHeight="1">
      <c r="A174" s="9"/>
      <c r="B174" s="9"/>
      <c r="C174" s="9"/>
      <c r="E174" s="17"/>
      <c r="F174" s="17"/>
    </row>
    <row r="175" ht="15.75" customHeight="1">
      <c r="A175" s="9"/>
      <c r="B175" s="9"/>
      <c r="C175" s="9"/>
      <c r="E175" s="17"/>
      <c r="F175" s="17"/>
    </row>
    <row r="176" ht="15.75" customHeight="1">
      <c r="A176" s="9"/>
      <c r="B176" s="9"/>
      <c r="C176" s="9"/>
      <c r="E176" s="17"/>
      <c r="F176" s="17"/>
    </row>
    <row r="177" ht="15.75" customHeight="1">
      <c r="A177" s="9"/>
      <c r="B177" s="9"/>
      <c r="C177" s="9"/>
      <c r="E177" s="17"/>
      <c r="F177" s="17"/>
    </row>
    <row r="178" ht="15.75" customHeight="1">
      <c r="A178" s="9"/>
      <c r="B178" s="9"/>
      <c r="C178" s="9"/>
      <c r="E178" s="17"/>
      <c r="F178" s="17"/>
    </row>
    <row r="179" ht="15.75" customHeight="1">
      <c r="A179" s="9"/>
      <c r="B179" s="9"/>
      <c r="C179" s="9"/>
      <c r="E179" s="17"/>
      <c r="F179" s="17"/>
    </row>
    <row r="180" ht="15.75" customHeight="1">
      <c r="A180" s="9"/>
      <c r="B180" s="9"/>
      <c r="C180" s="9"/>
      <c r="E180" s="17"/>
      <c r="F180" s="17"/>
    </row>
    <row r="181" ht="15.75" customHeight="1">
      <c r="A181" s="9"/>
      <c r="B181" s="9"/>
      <c r="C181" s="9"/>
      <c r="E181" s="17"/>
      <c r="F181" s="17"/>
    </row>
    <row r="182" ht="15.75" customHeight="1">
      <c r="A182" s="9"/>
      <c r="B182" s="9"/>
      <c r="C182" s="9"/>
      <c r="E182" s="17"/>
      <c r="F182" s="17"/>
    </row>
    <row r="183" ht="15.75" customHeight="1">
      <c r="A183" s="9"/>
      <c r="B183" s="9"/>
      <c r="C183" s="9"/>
      <c r="E183" s="17"/>
      <c r="F183" s="17"/>
    </row>
    <row r="184" ht="15.75" customHeight="1">
      <c r="A184" s="9"/>
      <c r="B184" s="9"/>
      <c r="C184" s="9"/>
      <c r="E184" s="17"/>
      <c r="F184" s="17"/>
    </row>
    <row r="185" ht="15.75" customHeight="1">
      <c r="A185" s="9"/>
      <c r="B185" s="9"/>
      <c r="C185" s="9"/>
      <c r="E185" s="17"/>
      <c r="F185" s="17"/>
    </row>
    <row r="186" ht="15.75" customHeight="1">
      <c r="A186" s="9"/>
      <c r="B186" s="9"/>
      <c r="C186" s="9"/>
      <c r="E186" s="17"/>
      <c r="F186" s="17"/>
    </row>
    <row r="187" ht="15.75" customHeight="1">
      <c r="A187" s="9"/>
      <c r="B187" s="9"/>
      <c r="C187" s="9"/>
      <c r="E187" s="17"/>
      <c r="F187" s="17"/>
    </row>
    <row r="188" ht="15.75" customHeight="1">
      <c r="A188" s="9"/>
      <c r="B188" s="9"/>
      <c r="C188" s="9"/>
      <c r="E188" s="17"/>
      <c r="F188" s="17"/>
    </row>
    <row r="189" ht="15.75" customHeight="1">
      <c r="A189" s="9"/>
      <c r="B189" s="9"/>
      <c r="C189" s="9"/>
      <c r="E189" s="17"/>
      <c r="F189" s="17"/>
    </row>
    <row r="190" ht="15.75" customHeight="1">
      <c r="A190" s="9"/>
      <c r="B190" s="9"/>
      <c r="C190" s="9"/>
      <c r="E190" s="17"/>
      <c r="F190" s="17"/>
    </row>
    <row r="191" ht="15.75" customHeight="1">
      <c r="A191" s="9"/>
      <c r="B191" s="9"/>
      <c r="C191" s="9"/>
      <c r="E191" s="17"/>
      <c r="F191" s="17"/>
    </row>
    <row r="192" ht="15.75" customHeight="1">
      <c r="A192" s="9"/>
      <c r="B192" s="9"/>
      <c r="C192" s="9"/>
      <c r="E192" s="17"/>
      <c r="F192" s="17"/>
    </row>
    <row r="193" ht="15.75" customHeight="1">
      <c r="A193" s="9"/>
      <c r="B193" s="9"/>
      <c r="C193" s="9"/>
      <c r="E193" s="17"/>
      <c r="F193" s="17"/>
    </row>
    <row r="194" ht="15.75" customHeight="1">
      <c r="A194" s="9"/>
      <c r="B194" s="9"/>
      <c r="C194" s="9"/>
      <c r="E194" s="17"/>
      <c r="F194" s="17"/>
    </row>
    <row r="195" ht="15.75" customHeight="1">
      <c r="A195" s="9"/>
      <c r="B195" s="9"/>
      <c r="C195" s="9"/>
      <c r="E195" s="17"/>
      <c r="F195" s="17"/>
    </row>
    <row r="196" ht="15.75" customHeight="1">
      <c r="A196" s="9"/>
      <c r="B196" s="9"/>
      <c r="C196" s="9"/>
      <c r="E196" s="17"/>
      <c r="F196" s="17"/>
    </row>
    <row r="197" ht="15.75" customHeight="1">
      <c r="A197" s="9"/>
      <c r="B197" s="9"/>
      <c r="C197" s="9"/>
      <c r="E197" s="17"/>
      <c r="F197" s="17"/>
    </row>
    <row r="198" ht="15.75" customHeight="1">
      <c r="A198" s="9"/>
      <c r="B198" s="9"/>
      <c r="C198" s="9"/>
      <c r="E198" s="17"/>
      <c r="F198" s="17"/>
    </row>
    <row r="199" ht="15.75" customHeight="1">
      <c r="A199" s="9"/>
      <c r="B199" s="9"/>
      <c r="C199" s="9"/>
      <c r="E199" s="17"/>
      <c r="F199" s="17"/>
    </row>
    <row r="200" ht="15.75" customHeight="1">
      <c r="A200" s="9"/>
      <c r="B200" s="9"/>
      <c r="C200" s="9"/>
      <c r="E200" s="17"/>
      <c r="F200" s="17"/>
    </row>
    <row r="201" ht="15.75" customHeight="1">
      <c r="A201" s="9"/>
      <c r="B201" s="9"/>
      <c r="C201" s="9"/>
      <c r="E201" s="17"/>
      <c r="F201" s="17"/>
    </row>
    <row r="202" ht="15.75" customHeight="1">
      <c r="A202" s="9"/>
      <c r="B202" s="9"/>
      <c r="C202" s="9"/>
      <c r="E202" s="17"/>
      <c r="F202" s="17"/>
    </row>
    <row r="203" ht="15.75" customHeight="1">
      <c r="A203" s="9"/>
      <c r="B203" s="9"/>
      <c r="C203" s="9"/>
      <c r="E203" s="17"/>
      <c r="F203" s="17"/>
    </row>
    <row r="204" ht="15.75" customHeight="1">
      <c r="A204" s="9"/>
      <c r="B204" s="9"/>
      <c r="C204" s="9"/>
      <c r="E204" s="17"/>
      <c r="F204" s="17"/>
    </row>
    <row r="205" ht="15.75" customHeight="1">
      <c r="A205" s="9"/>
      <c r="B205" s="9"/>
      <c r="C205" s="9"/>
      <c r="E205" s="17"/>
      <c r="F205" s="17"/>
    </row>
    <row r="206" ht="15.75" customHeight="1">
      <c r="A206" s="9"/>
      <c r="B206" s="9"/>
      <c r="C206" s="9"/>
      <c r="E206" s="17"/>
      <c r="F206" s="17"/>
    </row>
    <row r="207" ht="15.75" customHeight="1">
      <c r="A207" s="9"/>
      <c r="B207" s="9"/>
      <c r="C207" s="9"/>
      <c r="E207" s="17"/>
      <c r="F207" s="17"/>
    </row>
    <row r="208" ht="15.75" customHeight="1">
      <c r="A208" s="9"/>
      <c r="B208" s="9"/>
      <c r="C208" s="9"/>
      <c r="E208" s="17"/>
      <c r="F208" s="17"/>
    </row>
    <row r="209" ht="15.75" customHeight="1">
      <c r="A209" s="9"/>
      <c r="B209" s="9"/>
      <c r="C209" s="9"/>
      <c r="E209" s="17"/>
      <c r="F209" s="17"/>
    </row>
    <row r="210" ht="15.75" customHeight="1">
      <c r="A210" s="9"/>
      <c r="B210" s="9"/>
      <c r="C210" s="9"/>
      <c r="E210" s="17"/>
      <c r="F210" s="17"/>
    </row>
    <row r="211" ht="15.75" customHeight="1">
      <c r="A211" s="9"/>
      <c r="B211" s="9"/>
      <c r="C211" s="9"/>
      <c r="E211" s="17"/>
      <c r="F211" s="17"/>
    </row>
    <row r="212" ht="15.75" customHeight="1">
      <c r="A212" s="9"/>
      <c r="B212" s="9"/>
      <c r="C212" s="9"/>
      <c r="E212" s="17"/>
      <c r="F212" s="17"/>
    </row>
    <row r="213" ht="15.75" customHeight="1">
      <c r="A213" s="9"/>
      <c r="B213" s="9"/>
      <c r="C213" s="9"/>
      <c r="E213" s="17"/>
      <c r="F213" s="17"/>
    </row>
    <row r="214" ht="15.75" customHeight="1">
      <c r="A214" s="9"/>
      <c r="B214" s="9"/>
      <c r="C214" s="9"/>
      <c r="E214" s="17"/>
      <c r="F214" s="17"/>
    </row>
    <row r="215" ht="15.75" customHeight="1">
      <c r="A215" s="9"/>
      <c r="B215" s="9"/>
      <c r="C215" s="9"/>
      <c r="E215" s="17"/>
      <c r="F215" s="17"/>
    </row>
    <row r="216" ht="15.75" customHeight="1">
      <c r="A216" s="9"/>
      <c r="B216" s="9"/>
      <c r="C216" s="9"/>
      <c r="E216" s="17"/>
      <c r="F216" s="17"/>
    </row>
    <row r="217" ht="15.75" customHeight="1">
      <c r="A217" s="9"/>
      <c r="B217" s="9"/>
      <c r="C217" s="9"/>
      <c r="E217" s="17"/>
      <c r="F217" s="17"/>
    </row>
    <row r="218" ht="15.75" customHeight="1">
      <c r="A218" s="9"/>
      <c r="B218" s="9"/>
      <c r="C218" s="9"/>
      <c r="E218" s="17"/>
      <c r="F218" s="17"/>
    </row>
    <row r="219" ht="15.75" customHeight="1">
      <c r="A219" s="9"/>
      <c r="B219" s="9"/>
      <c r="C219" s="9"/>
      <c r="E219" s="17"/>
      <c r="F219" s="17"/>
    </row>
    <row r="220" ht="15.75" customHeight="1">
      <c r="A220" s="9"/>
      <c r="B220" s="9"/>
      <c r="C220" s="9"/>
      <c r="E220" s="17"/>
      <c r="F220" s="17"/>
    </row>
    <row r="221" ht="15.75" customHeight="1">
      <c r="A221" s="9"/>
      <c r="B221" s="9"/>
      <c r="C221" s="9"/>
      <c r="E221" s="17"/>
      <c r="F221" s="17"/>
    </row>
    <row r="222" ht="15.75" customHeight="1">
      <c r="A222" s="9"/>
      <c r="B222" s="9"/>
      <c r="C222" s="9"/>
      <c r="E222" s="17"/>
      <c r="F222" s="17"/>
    </row>
    <row r="223" ht="15.75" customHeight="1">
      <c r="A223" s="9"/>
      <c r="B223" s="9"/>
      <c r="C223" s="9"/>
      <c r="E223" s="17"/>
      <c r="F223" s="17"/>
    </row>
    <row r="224" ht="15.75" customHeight="1">
      <c r="A224" s="9"/>
      <c r="B224" s="9"/>
      <c r="C224" s="9"/>
      <c r="E224" s="17"/>
      <c r="F224" s="17"/>
    </row>
    <row r="225" ht="15.75" customHeight="1">
      <c r="A225" s="9"/>
      <c r="B225" s="9"/>
      <c r="C225" s="9"/>
      <c r="E225" s="17"/>
      <c r="F225" s="17"/>
    </row>
    <row r="226" ht="15.75" customHeight="1">
      <c r="A226" s="9"/>
      <c r="B226" s="9"/>
      <c r="C226" s="9"/>
      <c r="E226" s="17"/>
      <c r="F226" s="17"/>
    </row>
    <row r="227" ht="15.75" customHeight="1">
      <c r="A227" s="9"/>
      <c r="B227" s="9"/>
      <c r="C227" s="9"/>
      <c r="E227" s="17"/>
      <c r="F227" s="17"/>
    </row>
    <row r="228" ht="15.75" customHeight="1">
      <c r="A228" s="9"/>
      <c r="B228" s="9"/>
      <c r="C228" s="9"/>
      <c r="E228" s="17"/>
      <c r="F228" s="17"/>
    </row>
    <row r="229" ht="15.75" customHeight="1">
      <c r="A229" s="9"/>
      <c r="B229" s="9"/>
      <c r="C229" s="9"/>
      <c r="E229" s="17"/>
      <c r="F229" s="17"/>
    </row>
    <row r="230" ht="15.75" customHeight="1">
      <c r="A230" s="9"/>
      <c r="B230" s="9"/>
      <c r="C230" s="9"/>
      <c r="E230" s="17"/>
      <c r="F230" s="17"/>
    </row>
    <row r="231" ht="15.75" customHeight="1">
      <c r="A231" s="9"/>
      <c r="B231" s="9"/>
      <c r="C231" s="9"/>
      <c r="E231" s="17"/>
      <c r="F231" s="17"/>
    </row>
    <row r="232" ht="15.75" customHeight="1">
      <c r="A232" s="9"/>
      <c r="B232" s="9"/>
      <c r="C232" s="9"/>
      <c r="E232" s="17"/>
      <c r="F232" s="17"/>
    </row>
    <row r="233" ht="15.75" customHeight="1">
      <c r="A233" s="9"/>
      <c r="B233" s="9"/>
      <c r="C233" s="9"/>
      <c r="E233" s="17"/>
      <c r="F233" s="17"/>
    </row>
    <row r="234" ht="15.75" customHeight="1">
      <c r="A234" s="9"/>
      <c r="B234" s="9"/>
      <c r="C234" s="9"/>
      <c r="E234" s="17"/>
      <c r="F234" s="17"/>
    </row>
    <row r="235" ht="15.75" customHeight="1">
      <c r="A235" s="9"/>
      <c r="B235" s="9"/>
      <c r="C235" s="9"/>
      <c r="E235" s="17"/>
      <c r="F235" s="17"/>
    </row>
    <row r="236" ht="15.75" customHeight="1">
      <c r="A236" s="9"/>
      <c r="B236" s="9"/>
      <c r="C236" s="9"/>
      <c r="E236" s="17"/>
      <c r="F236" s="17"/>
    </row>
    <row r="237" ht="15.75" customHeight="1">
      <c r="A237" s="9"/>
      <c r="B237" s="9"/>
      <c r="C237" s="9"/>
      <c r="E237" s="17"/>
      <c r="F237" s="17"/>
    </row>
    <row r="238" ht="15.75" customHeight="1">
      <c r="A238" s="9"/>
      <c r="B238" s="9"/>
      <c r="C238" s="9"/>
      <c r="E238" s="17"/>
      <c r="F238" s="17"/>
    </row>
    <row r="239" ht="15.75" customHeight="1">
      <c r="A239" s="9"/>
      <c r="B239" s="9"/>
      <c r="C239" s="9"/>
      <c r="E239" s="17"/>
      <c r="F239" s="17"/>
    </row>
    <row r="240" ht="15.75" customHeight="1">
      <c r="A240" s="9"/>
      <c r="B240" s="9"/>
      <c r="C240" s="9"/>
      <c r="E240" s="17"/>
      <c r="F240" s="17"/>
    </row>
    <row r="241" ht="15.75" customHeight="1">
      <c r="A241" s="9"/>
      <c r="B241" s="9"/>
      <c r="C241" s="9"/>
      <c r="E241" s="17"/>
      <c r="F241" s="17"/>
    </row>
    <row r="242" ht="15.75" customHeight="1">
      <c r="A242" s="9"/>
      <c r="B242" s="9"/>
      <c r="C242" s="9"/>
      <c r="E242" s="17"/>
      <c r="F242" s="17"/>
    </row>
    <row r="243" ht="15.75" customHeight="1">
      <c r="A243" s="9"/>
      <c r="B243" s="9"/>
      <c r="C243" s="9"/>
      <c r="E243" s="17"/>
      <c r="F243" s="17"/>
    </row>
    <row r="244" ht="15.75" customHeight="1">
      <c r="A244" s="9"/>
      <c r="B244" s="9"/>
      <c r="C244" s="9"/>
      <c r="E244" s="17"/>
      <c r="F244" s="17"/>
    </row>
    <row r="245" ht="15.75" customHeight="1">
      <c r="A245" s="9"/>
      <c r="B245" s="9"/>
      <c r="C245" s="9"/>
      <c r="E245" s="17"/>
      <c r="F245" s="17"/>
    </row>
    <row r="246" ht="15.75" customHeight="1">
      <c r="A246" s="9"/>
      <c r="B246" s="9"/>
      <c r="C246" s="9"/>
      <c r="E246" s="17"/>
      <c r="F246" s="17"/>
    </row>
    <row r="247" ht="15.75" customHeight="1">
      <c r="A247" s="9"/>
      <c r="B247" s="9"/>
      <c r="C247" s="9"/>
      <c r="E247" s="17"/>
      <c r="F247" s="17"/>
    </row>
    <row r="248" ht="15.75" customHeight="1">
      <c r="A248" s="9"/>
      <c r="B248" s="9"/>
      <c r="C248" s="9"/>
      <c r="E248" s="17"/>
      <c r="F248" s="17"/>
    </row>
    <row r="249" ht="15.75" customHeight="1">
      <c r="A249" s="9"/>
      <c r="B249" s="9"/>
      <c r="C249" s="9"/>
      <c r="E249" s="17"/>
      <c r="F249" s="17"/>
    </row>
    <row r="250" ht="15.75" customHeight="1">
      <c r="A250" s="9"/>
      <c r="B250" s="9"/>
      <c r="C250" s="9"/>
      <c r="E250" s="17"/>
      <c r="F250" s="17"/>
    </row>
    <row r="251" ht="15.75" customHeight="1">
      <c r="A251" s="9"/>
      <c r="B251" s="9"/>
      <c r="C251" s="9"/>
      <c r="E251" s="17"/>
      <c r="F251" s="17"/>
    </row>
    <row r="252" ht="15.75" customHeight="1">
      <c r="A252" s="9"/>
      <c r="B252" s="9"/>
      <c r="C252" s="9"/>
      <c r="E252" s="17"/>
      <c r="F252" s="17"/>
    </row>
    <row r="253" ht="15.75" customHeight="1">
      <c r="A253" s="9"/>
      <c r="B253" s="9"/>
      <c r="C253" s="9"/>
      <c r="E253" s="17"/>
      <c r="F253" s="17"/>
    </row>
    <row r="254" ht="15.75" customHeight="1">
      <c r="A254" s="9"/>
      <c r="B254" s="9"/>
      <c r="C254" s="9"/>
      <c r="E254" s="17"/>
      <c r="F254" s="17"/>
    </row>
    <row r="255" ht="15.75" customHeight="1">
      <c r="A255" s="9"/>
      <c r="B255" s="9"/>
      <c r="C255" s="9"/>
      <c r="E255" s="17"/>
      <c r="F255" s="17"/>
    </row>
    <row r="256" ht="15.75" customHeight="1">
      <c r="A256" s="9"/>
      <c r="B256" s="9"/>
      <c r="C256" s="9"/>
      <c r="E256" s="17"/>
      <c r="F256" s="17"/>
    </row>
    <row r="257" ht="15.75" customHeight="1">
      <c r="A257" s="9"/>
      <c r="B257" s="9"/>
      <c r="C257" s="9"/>
      <c r="E257" s="17"/>
      <c r="F257" s="17"/>
    </row>
    <row r="258" ht="15.75" customHeight="1">
      <c r="A258" s="9"/>
      <c r="B258" s="9"/>
      <c r="C258" s="9"/>
      <c r="E258" s="17"/>
      <c r="F258" s="17"/>
    </row>
    <row r="259" ht="15.75" customHeight="1">
      <c r="A259" s="9"/>
      <c r="B259" s="9"/>
      <c r="C259" s="9"/>
      <c r="E259" s="17"/>
      <c r="F259" s="17"/>
    </row>
    <row r="260" ht="15.75" customHeight="1">
      <c r="A260" s="9"/>
      <c r="B260" s="9"/>
      <c r="C260" s="9"/>
      <c r="E260" s="17"/>
      <c r="F260" s="17"/>
    </row>
    <row r="261" ht="15.75" customHeight="1">
      <c r="A261" s="9"/>
      <c r="B261" s="9"/>
      <c r="C261" s="9"/>
      <c r="E261" s="17"/>
      <c r="F261" s="17"/>
    </row>
    <row r="262" ht="15.75" customHeight="1">
      <c r="A262" s="9"/>
      <c r="B262" s="9"/>
      <c r="C262" s="9"/>
      <c r="E262" s="17"/>
      <c r="F262" s="17"/>
    </row>
    <row r="263" ht="15.75" customHeight="1">
      <c r="A263" s="9"/>
      <c r="B263" s="9"/>
      <c r="C263" s="9"/>
      <c r="E263" s="17"/>
      <c r="F263" s="17"/>
    </row>
    <row r="264" ht="15.75" customHeight="1">
      <c r="A264" s="9"/>
      <c r="B264" s="9"/>
      <c r="C264" s="9"/>
      <c r="E264" s="17"/>
      <c r="F264" s="17"/>
    </row>
    <row r="265" ht="15.75" customHeight="1">
      <c r="A265" s="9"/>
      <c r="B265" s="9"/>
      <c r="C265" s="9"/>
      <c r="E265" s="17"/>
      <c r="F265" s="17"/>
    </row>
    <row r="266" ht="15.75" customHeight="1">
      <c r="A266" s="9"/>
      <c r="B266" s="9"/>
      <c r="C266" s="9"/>
      <c r="E266" s="17"/>
      <c r="F266" s="17"/>
    </row>
    <row r="267" ht="15.75" customHeight="1">
      <c r="A267" s="9"/>
      <c r="B267" s="9"/>
      <c r="C267" s="9"/>
      <c r="E267" s="17"/>
      <c r="F267" s="17"/>
    </row>
    <row r="268" ht="15.75" customHeight="1">
      <c r="A268" s="9"/>
      <c r="B268" s="9"/>
      <c r="C268" s="9"/>
      <c r="E268" s="17"/>
      <c r="F268" s="17"/>
    </row>
    <row r="269" ht="15.75" customHeight="1">
      <c r="A269" s="9"/>
      <c r="B269" s="9"/>
      <c r="C269" s="9"/>
      <c r="E269" s="17"/>
      <c r="F269" s="17"/>
    </row>
    <row r="270" ht="15.75" customHeight="1">
      <c r="A270" s="9"/>
      <c r="B270" s="9"/>
      <c r="C270" s="9"/>
      <c r="E270" s="17"/>
      <c r="F270" s="17"/>
    </row>
    <row r="271" ht="15.75" customHeight="1">
      <c r="A271" s="9"/>
      <c r="B271" s="9"/>
      <c r="C271" s="9"/>
      <c r="E271" s="17"/>
      <c r="F271" s="17"/>
    </row>
    <row r="272" ht="15.75" customHeight="1">
      <c r="A272" s="9"/>
      <c r="B272" s="9"/>
      <c r="C272" s="9"/>
      <c r="E272" s="17"/>
      <c r="F272" s="17"/>
    </row>
    <row r="273" ht="15.75" customHeight="1">
      <c r="A273" s="9"/>
      <c r="B273" s="9"/>
      <c r="C273" s="9"/>
      <c r="E273" s="17"/>
      <c r="F273" s="17"/>
    </row>
    <row r="274" ht="15.75" customHeight="1">
      <c r="A274" s="9"/>
      <c r="B274" s="9"/>
      <c r="C274" s="9"/>
      <c r="E274" s="17"/>
      <c r="F274" s="17"/>
    </row>
    <row r="275" ht="15.75" customHeight="1">
      <c r="A275" s="9"/>
      <c r="B275" s="9"/>
      <c r="C275" s="9"/>
      <c r="E275" s="17"/>
      <c r="F275" s="17"/>
    </row>
    <row r="276" ht="15.75" customHeight="1">
      <c r="A276" s="9"/>
      <c r="B276" s="9"/>
      <c r="C276" s="9"/>
      <c r="E276" s="17"/>
      <c r="F276" s="17"/>
    </row>
    <row r="277" ht="15.75" customHeight="1">
      <c r="A277" s="9"/>
      <c r="B277" s="9"/>
      <c r="C277" s="9"/>
      <c r="E277" s="17"/>
      <c r="F277" s="17"/>
    </row>
    <row r="278" ht="15.75" customHeight="1">
      <c r="A278" s="9"/>
      <c r="B278" s="9"/>
      <c r="C278" s="9"/>
      <c r="E278" s="17"/>
      <c r="F278" s="17"/>
    </row>
    <row r="279" ht="15.75" customHeight="1">
      <c r="A279" s="9"/>
      <c r="B279" s="9"/>
      <c r="C279" s="9"/>
      <c r="E279" s="17"/>
      <c r="F279" s="17"/>
    </row>
    <row r="280" ht="15.75" customHeight="1">
      <c r="A280" s="9"/>
      <c r="B280" s="9"/>
      <c r="C280" s="9"/>
      <c r="E280" s="17"/>
      <c r="F280" s="17"/>
    </row>
    <row r="281" ht="15.75" customHeight="1">
      <c r="A281" s="9"/>
      <c r="B281" s="9"/>
      <c r="C281" s="9"/>
      <c r="E281" s="17"/>
      <c r="F281" s="17"/>
    </row>
    <row r="282" ht="15.75" customHeight="1">
      <c r="A282" s="9"/>
      <c r="B282" s="9"/>
      <c r="C282" s="9"/>
      <c r="E282" s="17"/>
      <c r="F282" s="17"/>
    </row>
    <row r="283" ht="15.75" customHeight="1">
      <c r="A283" s="9"/>
      <c r="B283" s="9"/>
      <c r="C283" s="9"/>
      <c r="E283" s="17"/>
      <c r="F283" s="17"/>
    </row>
    <row r="284" ht="15.75" customHeight="1">
      <c r="A284" s="9"/>
      <c r="B284" s="9"/>
      <c r="C284" s="9"/>
      <c r="E284" s="17"/>
      <c r="F284" s="17"/>
    </row>
    <row r="285" ht="15.75" customHeight="1">
      <c r="A285" s="9"/>
      <c r="B285" s="9"/>
      <c r="C285" s="9"/>
      <c r="E285" s="17"/>
      <c r="F285" s="17"/>
    </row>
    <row r="286" ht="15.75" customHeight="1">
      <c r="A286" s="9"/>
      <c r="B286" s="9"/>
      <c r="C286" s="9"/>
      <c r="E286" s="17"/>
      <c r="F286" s="17"/>
    </row>
    <row r="287" ht="15.75" customHeight="1">
      <c r="A287" s="9"/>
      <c r="B287" s="9"/>
      <c r="C287" s="9"/>
      <c r="E287" s="17"/>
      <c r="F287" s="17"/>
    </row>
    <row r="288" ht="15.75" customHeight="1">
      <c r="A288" s="9"/>
      <c r="B288" s="9"/>
      <c r="C288" s="9"/>
      <c r="E288" s="17"/>
      <c r="F288" s="17"/>
    </row>
    <row r="289" ht="15.75" customHeight="1">
      <c r="A289" s="9"/>
      <c r="B289" s="9"/>
      <c r="C289" s="9"/>
      <c r="E289" s="17"/>
      <c r="F289" s="17"/>
    </row>
    <row r="290" ht="15.75" customHeight="1">
      <c r="A290" s="9"/>
      <c r="B290" s="9"/>
      <c r="C290" s="9"/>
      <c r="E290" s="17"/>
      <c r="F290" s="17"/>
    </row>
    <row r="291" ht="15.75" customHeight="1">
      <c r="A291" s="9"/>
      <c r="B291" s="9"/>
      <c r="C291" s="9"/>
      <c r="E291" s="17"/>
      <c r="F291" s="17"/>
    </row>
    <row r="292" ht="15.75" customHeight="1">
      <c r="A292" s="9"/>
      <c r="B292" s="9"/>
      <c r="C292" s="9"/>
      <c r="E292" s="17"/>
      <c r="F292" s="17"/>
    </row>
    <row r="293" ht="15.75" customHeight="1">
      <c r="A293" s="9"/>
      <c r="B293" s="9"/>
      <c r="C293" s="9"/>
      <c r="E293" s="17"/>
      <c r="F293" s="17"/>
    </row>
    <row r="294" ht="15.75" customHeight="1">
      <c r="A294" s="9"/>
      <c r="B294" s="9"/>
      <c r="C294" s="9"/>
      <c r="E294" s="17"/>
      <c r="F294" s="17"/>
    </row>
    <row r="295" ht="15.75" customHeight="1">
      <c r="A295" s="9"/>
      <c r="B295" s="9"/>
      <c r="C295" s="9"/>
      <c r="E295" s="17"/>
      <c r="F295" s="17"/>
    </row>
    <row r="296" ht="15.75" customHeight="1">
      <c r="A296" s="9"/>
      <c r="B296" s="9"/>
      <c r="C296" s="9"/>
      <c r="E296" s="17"/>
      <c r="F296" s="17"/>
    </row>
    <row r="297" ht="15.75" customHeight="1">
      <c r="A297" s="9"/>
      <c r="B297" s="9"/>
      <c r="C297" s="9"/>
      <c r="E297" s="17"/>
      <c r="F297" s="17"/>
    </row>
    <row r="298" ht="15.75" customHeight="1">
      <c r="A298" s="9"/>
      <c r="B298" s="9"/>
      <c r="C298" s="9"/>
      <c r="E298" s="17"/>
      <c r="F298" s="17"/>
    </row>
    <row r="299" ht="15.75" customHeight="1">
      <c r="A299" s="9"/>
      <c r="B299" s="9"/>
      <c r="C299" s="9"/>
      <c r="E299" s="17"/>
      <c r="F299" s="17"/>
    </row>
    <row r="300" ht="15.75" customHeight="1">
      <c r="A300" s="9"/>
      <c r="B300" s="9"/>
      <c r="C300" s="9"/>
      <c r="E300" s="17"/>
      <c r="F300" s="17"/>
    </row>
    <row r="301" ht="15.75" customHeight="1">
      <c r="A301" s="9"/>
      <c r="B301" s="9"/>
      <c r="C301" s="9"/>
      <c r="E301" s="17"/>
      <c r="F301" s="17"/>
    </row>
    <row r="302" ht="15.75" customHeight="1">
      <c r="A302" s="9"/>
      <c r="B302" s="9"/>
      <c r="C302" s="9"/>
      <c r="E302" s="17"/>
      <c r="F302" s="17"/>
    </row>
    <row r="303" ht="15.75" customHeight="1">
      <c r="A303" s="9"/>
      <c r="B303" s="9"/>
      <c r="C303" s="9"/>
      <c r="E303" s="17"/>
      <c r="F303" s="17"/>
    </row>
    <row r="304" ht="15.75" customHeight="1">
      <c r="A304" s="9"/>
      <c r="B304" s="9"/>
      <c r="C304" s="9"/>
      <c r="E304" s="17"/>
      <c r="F304" s="17"/>
    </row>
    <row r="305" ht="15.75" customHeight="1">
      <c r="A305" s="9"/>
      <c r="B305" s="9"/>
      <c r="C305" s="9"/>
      <c r="E305" s="17"/>
      <c r="F305" s="17"/>
    </row>
    <row r="306" ht="15.75" customHeight="1">
      <c r="A306" s="9"/>
      <c r="B306" s="9"/>
      <c r="C306" s="9"/>
      <c r="E306" s="17"/>
      <c r="F306" s="17"/>
    </row>
    <row r="307" ht="15.75" customHeight="1">
      <c r="A307" s="9"/>
      <c r="B307" s="9"/>
      <c r="C307" s="9"/>
      <c r="E307" s="17"/>
      <c r="F307" s="17"/>
    </row>
    <row r="308" ht="15.75" customHeight="1">
      <c r="A308" s="9"/>
      <c r="B308" s="9"/>
      <c r="C308" s="9"/>
      <c r="E308" s="17"/>
      <c r="F308" s="17"/>
    </row>
    <row r="309" ht="15.75" customHeight="1">
      <c r="A309" s="9"/>
      <c r="B309" s="9"/>
      <c r="C309" s="9"/>
      <c r="E309" s="17"/>
      <c r="F309" s="17"/>
    </row>
    <row r="310" ht="15.75" customHeight="1">
      <c r="A310" s="9"/>
      <c r="B310" s="9"/>
      <c r="C310" s="9"/>
      <c r="E310" s="17"/>
      <c r="F310" s="17"/>
    </row>
    <row r="311" ht="15.75" customHeight="1">
      <c r="A311" s="9"/>
      <c r="B311" s="9"/>
      <c r="C311" s="9"/>
      <c r="E311" s="17"/>
      <c r="F311" s="17"/>
    </row>
    <row r="312" ht="15.75" customHeight="1">
      <c r="A312" s="9"/>
      <c r="B312" s="9"/>
      <c r="C312" s="9"/>
      <c r="E312" s="17"/>
      <c r="F312" s="17"/>
    </row>
    <row r="313" ht="15.75" customHeight="1">
      <c r="A313" s="9"/>
      <c r="B313" s="9"/>
      <c r="C313" s="9"/>
      <c r="E313" s="17"/>
      <c r="F313" s="17"/>
    </row>
    <row r="314" ht="15.75" customHeight="1">
      <c r="A314" s="9"/>
      <c r="B314" s="9"/>
      <c r="C314" s="9"/>
      <c r="E314" s="17"/>
      <c r="F314" s="17"/>
    </row>
    <row r="315" ht="15.75" customHeight="1">
      <c r="A315" s="9"/>
      <c r="B315" s="9"/>
      <c r="C315" s="9"/>
      <c r="E315" s="17"/>
      <c r="F315" s="17"/>
    </row>
    <row r="316" ht="15.75" customHeight="1">
      <c r="A316" s="9"/>
      <c r="B316" s="9"/>
      <c r="C316" s="9"/>
      <c r="E316" s="17"/>
      <c r="F316" s="17"/>
    </row>
    <row r="317" ht="15.75" customHeight="1">
      <c r="A317" s="9"/>
      <c r="B317" s="9"/>
      <c r="C317" s="9"/>
      <c r="E317" s="17"/>
      <c r="F317" s="17"/>
    </row>
    <row r="318" ht="15.75" customHeight="1">
      <c r="A318" s="9"/>
      <c r="B318" s="9"/>
      <c r="C318" s="9"/>
      <c r="E318" s="17"/>
      <c r="F318" s="17"/>
    </row>
    <row r="319" ht="15.75" customHeight="1">
      <c r="A319" s="9"/>
      <c r="B319" s="9"/>
      <c r="C319" s="9"/>
      <c r="E319" s="17"/>
      <c r="F319" s="17"/>
    </row>
    <row r="320" ht="15.75" customHeight="1">
      <c r="A320" s="9"/>
      <c r="B320" s="9"/>
      <c r="C320" s="9"/>
      <c r="E320" s="17"/>
      <c r="F320" s="17"/>
    </row>
    <row r="321" ht="15.75" customHeight="1">
      <c r="A321" s="9"/>
      <c r="B321" s="9"/>
      <c r="C321" s="9"/>
      <c r="E321" s="17"/>
      <c r="F321" s="17"/>
    </row>
    <row r="322" ht="15.75" customHeight="1">
      <c r="A322" s="9"/>
      <c r="B322" s="9"/>
      <c r="C322" s="9"/>
      <c r="E322" s="17"/>
      <c r="F322" s="17"/>
    </row>
    <row r="323" ht="15.75" customHeight="1">
      <c r="A323" s="9"/>
      <c r="B323" s="9"/>
      <c r="C323" s="9"/>
      <c r="E323" s="17"/>
      <c r="F323" s="17"/>
    </row>
    <row r="324" ht="15.75" customHeight="1">
      <c r="A324" s="9"/>
      <c r="B324" s="9"/>
      <c r="C324" s="9"/>
      <c r="E324" s="17"/>
      <c r="F324" s="17"/>
    </row>
    <row r="325" ht="15.75" customHeight="1">
      <c r="A325" s="9"/>
      <c r="B325" s="9"/>
      <c r="C325" s="9"/>
      <c r="E325" s="17"/>
      <c r="F325" s="17"/>
    </row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43"/>
    <col customWidth="1" min="2" max="2" width="21.71"/>
    <col customWidth="1" min="3" max="3" width="15.29"/>
    <col customWidth="1" min="4" max="4" width="19.0"/>
    <col customWidth="1" min="5" max="5" width="17.43"/>
    <col customWidth="1" min="6" max="6" width="9.14"/>
    <col customWidth="1" min="7" max="7" width="23.57"/>
    <col customWidth="1" min="8" max="8" width="18.86"/>
    <col customWidth="1" min="9" max="9" width="12.43"/>
    <col customWidth="1" min="10" max="10" width="11.71"/>
    <col customWidth="1" min="11" max="15" width="8.71"/>
  </cols>
  <sheetData>
    <row r="1">
      <c r="A1" s="2" t="s">
        <v>152</v>
      </c>
      <c r="B1" s="2" t="s">
        <v>153</v>
      </c>
      <c r="C1" s="2" t="s">
        <v>154</v>
      </c>
      <c r="D1" s="2" t="s">
        <v>146</v>
      </c>
      <c r="E1" s="2" t="s">
        <v>145</v>
      </c>
      <c r="F1" s="2" t="s">
        <v>11</v>
      </c>
      <c r="G1" s="2" t="s">
        <v>12</v>
      </c>
      <c r="H1" s="2" t="s">
        <v>155</v>
      </c>
      <c r="I1" s="5" t="s">
        <v>156</v>
      </c>
      <c r="J1" s="5" t="s">
        <v>157</v>
      </c>
    </row>
    <row r="2">
      <c r="A2" s="4" t="s">
        <v>158</v>
      </c>
      <c r="B2" s="4" t="s">
        <v>141</v>
      </c>
      <c r="C2" s="4" t="s">
        <v>159</v>
      </c>
      <c r="D2" s="4">
        <v>121003.0</v>
      </c>
      <c r="E2" s="4" t="s">
        <v>160</v>
      </c>
      <c r="F2" s="4" t="s">
        <v>149</v>
      </c>
      <c r="G2" s="4" t="s">
        <v>161</v>
      </c>
      <c r="H2" s="4">
        <v>135.0</v>
      </c>
      <c r="I2" s="7">
        <f>VLOOKUP(F2,'Courier Rates'!$H:$I,2,false)</f>
        <v>45.4</v>
      </c>
      <c r="J2" s="7">
        <f>if(G2="Forward and RTO charges", VLOOKUP(F2,'Courier Rates'!$H:$J,3,false),0)</f>
        <v>0</v>
      </c>
    </row>
    <row r="3">
      <c r="A3" s="4" t="s">
        <v>162</v>
      </c>
      <c r="B3" s="4" t="s">
        <v>138</v>
      </c>
      <c r="C3" s="4" t="s">
        <v>163</v>
      </c>
      <c r="D3" s="4">
        <v>121003.0</v>
      </c>
      <c r="E3" s="4" t="s">
        <v>164</v>
      </c>
      <c r="F3" s="4" t="s">
        <v>149</v>
      </c>
      <c r="G3" s="4" t="s">
        <v>161</v>
      </c>
      <c r="H3" s="4" t="s">
        <v>165</v>
      </c>
      <c r="I3" s="7">
        <f>VLOOKUP(F3,'Courier Rates'!$H:$I,2,false)</f>
        <v>45.4</v>
      </c>
      <c r="J3" s="7">
        <f>if(G3="Forward and RTO charges", VLOOKUP(F3,'Courier Rates'!$H:$J,3,false),0)</f>
        <v>0</v>
      </c>
    </row>
    <row r="4">
      <c r="A4" s="4" t="s">
        <v>166</v>
      </c>
      <c r="B4" s="4" t="s">
        <v>135</v>
      </c>
      <c r="C4" s="4" t="s">
        <v>167</v>
      </c>
      <c r="D4" s="4">
        <v>121003.0</v>
      </c>
      <c r="E4" s="4" t="s">
        <v>168</v>
      </c>
      <c r="F4" s="4" t="s">
        <v>149</v>
      </c>
      <c r="G4" s="4" t="s">
        <v>161</v>
      </c>
      <c r="H4" s="4" t="s">
        <v>169</v>
      </c>
      <c r="I4" s="7">
        <f>VLOOKUP(F4,'Courier Rates'!$H:$I,2,false)</f>
        <v>45.4</v>
      </c>
      <c r="J4" s="7">
        <f>if(G4="Forward and RTO charges", VLOOKUP(F4,'Courier Rates'!$H:$J,3,false),0)</f>
        <v>0</v>
      </c>
    </row>
    <row r="5">
      <c r="A5" s="4" t="s">
        <v>170</v>
      </c>
      <c r="B5" s="4" t="s">
        <v>133</v>
      </c>
      <c r="C5" s="4" t="s">
        <v>163</v>
      </c>
      <c r="D5" s="4">
        <v>121003.0</v>
      </c>
      <c r="E5" s="4" t="s">
        <v>171</v>
      </c>
      <c r="F5" s="4" t="s">
        <v>150</v>
      </c>
      <c r="G5" s="4" t="s">
        <v>161</v>
      </c>
      <c r="H5" s="4" t="s">
        <v>172</v>
      </c>
      <c r="I5" s="7">
        <f>VLOOKUP(F5,'Courier Rates'!$H:$I,2,false)</f>
        <v>33</v>
      </c>
      <c r="J5" s="7">
        <f>if(G5="Forward and RTO charges", VLOOKUP(F5,'Courier Rates'!$H:$J,3,false),0)</f>
        <v>0</v>
      </c>
    </row>
    <row r="6">
      <c r="A6" s="4" t="s">
        <v>173</v>
      </c>
      <c r="B6" s="4" t="s">
        <v>113</v>
      </c>
      <c r="C6" s="4" t="s">
        <v>174</v>
      </c>
      <c r="D6" s="4">
        <v>121003.0</v>
      </c>
      <c r="E6" s="4" t="s">
        <v>175</v>
      </c>
      <c r="F6" s="4" t="s">
        <v>149</v>
      </c>
      <c r="G6" s="4" t="s">
        <v>161</v>
      </c>
      <c r="H6" s="4" t="s">
        <v>176</v>
      </c>
      <c r="I6" s="7">
        <f>VLOOKUP(F6,'Courier Rates'!$H:$I,2,false)</f>
        <v>45.4</v>
      </c>
      <c r="J6" s="7">
        <f>if(G6="Forward and RTO charges", VLOOKUP(F6,'Courier Rates'!$H:$J,3,false),0)</f>
        <v>0</v>
      </c>
    </row>
    <row r="7">
      <c r="A7" s="4" t="s">
        <v>177</v>
      </c>
      <c r="B7" s="4" t="s">
        <v>125</v>
      </c>
      <c r="C7" s="4" t="s">
        <v>174</v>
      </c>
      <c r="D7" s="4">
        <v>121003.0</v>
      </c>
      <c r="E7" s="4" t="s">
        <v>178</v>
      </c>
      <c r="F7" s="4" t="s">
        <v>149</v>
      </c>
      <c r="G7" s="4" t="s">
        <v>161</v>
      </c>
      <c r="H7" s="4" t="s">
        <v>176</v>
      </c>
      <c r="I7" s="7">
        <f>VLOOKUP(F7,'Courier Rates'!$H:$I,2,false)</f>
        <v>45.4</v>
      </c>
      <c r="J7" s="7">
        <f>if(G7="Forward and RTO charges", VLOOKUP(F7,'Courier Rates'!$H:$J,3,false),0)</f>
        <v>0</v>
      </c>
    </row>
    <row r="8">
      <c r="A8" s="4" t="s">
        <v>179</v>
      </c>
      <c r="B8" s="4" t="s">
        <v>116</v>
      </c>
      <c r="C8" s="4" t="s">
        <v>163</v>
      </c>
      <c r="D8" s="4">
        <v>121003.0</v>
      </c>
      <c r="E8" s="4" t="s">
        <v>180</v>
      </c>
      <c r="F8" s="4" t="s">
        <v>150</v>
      </c>
      <c r="G8" s="4" t="s">
        <v>161</v>
      </c>
      <c r="H8" s="4" t="s">
        <v>172</v>
      </c>
      <c r="I8" s="7">
        <f>VLOOKUP(F8,'Courier Rates'!$H:$I,2,false)</f>
        <v>33</v>
      </c>
      <c r="J8" s="7">
        <f>if(G8="Forward and RTO charges", VLOOKUP(F8,'Courier Rates'!$H:$J,3,false),0)</f>
        <v>0</v>
      </c>
    </row>
    <row r="9">
      <c r="A9" s="4" t="s">
        <v>181</v>
      </c>
      <c r="B9" s="4" t="s">
        <v>111</v>
      </c>
      <c r="C9" s="4" t="s">
        <v>182</v>
      </c>
      <c r="D9" s="4">
        <v>121003.0</v>
      </c>
      <c r="E9" s="4" t="s">
        <v>183</v>
      </c>
      <c r="F9" s="4" t="s">
        <v>150</v>
      </c>
      <c r="G9" s="4" t="s">
        <v>161</v>
      </c>
      <c r="H9" s="4" t="s">
        <v>184</v>
      </c>
      <c r="I9" s="7">
        <f>VLOOKUP(F9,'Courier Rates'!$H:$I,2,false)</f>
        <v>33</v>
      </c>
      <c r="J9" s="7">
        <f>if(G9="Forward and RTO charges", VLOOKUP(F9,'Courier Rates'!$H:$J,3,false),0)</f>
        <v>0</v>
      </c>
      <c r="O9" s="9"/>
    </row>
    <row r="10">
      <c r="A10" s="4" t="s">
        <v>185</v>
      </c>
      <c r="B10" s="4" t="s">
        <v>109</v>
      </c>
      <c r="C10" s="4" t="s">
        <v>186</v>
      </c>
      <c r="D10" s="4">
        <v>121003.0</v>
      </c>
      <c r="E10" s="4" t="s">
        <v>187</v>
      </c>
      <c r="F10" s="4" t="s">
        <v>149</v>
      </c>
      <c r="G10" s="4" t="s">
        <v>161</v>
      </c>
      <c r="H10" s="4" t="s">
        <v>176</v>
      </c>
      <c r="I10" s="7">
        <f>VLOOKUP(F10,'Courier Rates'!$H:$I,2,false)</f>
        <v>45.4</v>
      </c>
      <c r="J10" s="7">
        <f>if(G10="Forward and RTO charges", VLOOKUP(F10,'Courier Rates'!$H:$J,3,false),0)</f>
        <v>0</v>
      </c>
    </row>
    <row r="11">
      <c r="A11" s="4" t="s">
        <v>188</v>
      </c>
      <c r="B11" s="4" t="s">
        <v>107</v>
      </c>
      <c r="C11" s="4" t="s">
        <v>186</v>
      </c>
      <c r="D11" s="4">
        <v>121003.0</v>
      </c>
      <c r="E11" s="4" t="s">
        <v>189</v>
      </c>
      <c r="F11" s="4" t="s">
        <v>149</v>
      </c>
      <c r="G11" s="4" t="s">
        <v>161</v>
      </c>
      <c r="H11" s="4" t="s">
        <v>176</v>
      </c>
      <c r="I11" s="7">
        <f>VLOOKUP(F11,'Courier Rates'!$H:$I,2,false)</f>
        <v>45.4</v>
      </c>
      <c r="J11" s="7">
        <f>if(G11="Forward and RTO charges", VLOOKUP(F11,'Courier Rates'!$H:$J,3,false),0)</f>
        <v>0</v>
      </c>
    </row>
    <row r="12">
      <c r="A12" s="4" t="s">
        <v>190</v>
      </c>
      <c r="B12" s="4" t="s">
        <v>99</v>
      </c>
      <c r="C12" s="4" t="s">
        <v>191</v>
      </c>
      <c r="D12" s="4">
        <v>121003.0</v>
      </c>
      <c r="E12" s="4" t="s">
        <v>192</v>
      </c>
      <c r="F12" s="4" t="s">
        <v>150</v>
      </c>
      <c r="G12" s="4" t="s">
        <v>161</v>
      </c>
      <c r="H12" s="4" t="s">
        <v>172</v>
      </c>
      <c r="I12" s="7">
        <f>VLOOKUP(F12,'Courier Rates'!$H:$I,2,false)</f>
        <v>33</v>
      </c>
      <c r="J12" s="7">
        <f>if(G12="Forward and RTO charges", VLOOKUP(F12,'Courier Rates'!$H:$J,3,false),0)</f>
        <v>0</v>
      </c>
    </row>
    <row r="13">
      <c r="A13" s="4" t="s">
        <v>193</v>
      </c>
      <c r="B13" s="4" t="s">
        <v>96</v>
      </c>
      <c r="C13" s="4" t="s">
        <v>194</v>
      </c>
      <c r="D13" s="4">
        <v>121003.0</v>
      </c>
      <c r="E13" s="4" t="s">
        <v>195</v>
      </c>
      <c r="F13" s="4" t="s">
        <v>149</v>
      </c>
      <c r="G13" s="4" t="s">
        <v>161</v>
      </c>
      <c r="H13" s="4" t="s">
        <v>165</v>
      </c>
      <c r="I13" s="7">
        <f>VLOOKUP(F13,'Courier Rates'!$H:$I,2,false)</f>
        <v>45.4</v>
      </c>
      <c r="J13" s="7">
        <f>if(G13="Forward and RTO charges", VLOOKUP(F13,'Courier Rates'!$H:$J,3,false),0)</f>
        <v>0</v>
      </c>
    </row>
    <row r="14">
      <c r="A14" s="4" t="s">
        <v>196</v>
      </c>
      <c r="B14" s="4" t="s">
        <v>95</v>
      </c>
      <c r="C14" s="4" t="s">
        <v>197</v>
      </c>
      <c r="D14" s="4">
        <v>121003.0</v>
      </c>
      <c r="E14" s="4" t="s">
        <v>198</v>
      </c>
      <c r="F14" s="4" t="s">
        <v>150</v>
      </c>
      <c r="G14" s="4" t="s">
        <v>161</v>
      </c>
      <c r="H14" s="4" t="s">
        <v>184</v>
      </c>
      <c r="I14" s="7">
        <f>VLOOKUP(F14,'Courier Rates'!$H:$I,2,false)</f>
        <v>33</v>
      </c>
      <c r="J14" s="7">
        <f>if(G14="Forward and RTO charges", VLOOKUP(F14,'Courier Rates'!$H:$J,3,false),0)</f>
        <v>0</v>
      </c>
    </row>
    <row r="15">
      <c r="A15" s="4" t="s">
        <v>199</v>
      </c>
      <c r="B15" s="4" t="s">
        <v>94</v>
      </c>
      <c r="C15" s="4" t="s">
        <v>163</v>
      </c>
      <c r="D15" s="4">
        <v>121003.0</v>
      </c>
      <c r="E15" s="4" t="s">
        <v>200</v>
      </c>
      <c r="F15" s="4" t="s">
        <v>149</v>
      </c>
      <c r="G15" s="4" t="s">
        <v>161</v>
      </c>
      <c r="H15" s="4" t="s">
        <v>165</v>
      </c>
      <c r="I15" s="7">
        <f>VLOOKUP(F15,'Courier Rates'!$H:$I,2,false)</f>
        <v>45.4</v>
      </c>
      <c r="J15" s="7">
        <f>if(G15="Forward and RTO charges", VLOOKUP(F15,'Courier Rates'!$H:$J,3,false),0)</f>
        <v>0</v>
      </c>
    </row>
    <row r="16">
      <c r="A16" s="4" t="s">
        <v>201</v>
      </c>
      <c r="B16" s="4" t="s">
        <v>97</v>
      </c>
      <c r="C16" s="4" t="s">
        <v>174</v>
      </c>
      <c r="D16" s="4">
        <v>121003.0</v>
      </c>
      <c r="E16" s="4" t="s">
        <v>202</v>
      </c>
      <c r="F16" s="4" t="s">
        <v>149</v>
      </c>
      <c r="G16" s="4" t="s">
        <v>161</v>
      </c>
      <c r="H16" s="4" t="s">
        <v>176</v>
      </c>
      <c r="I16" s="7">
        <f>VLOOKUP(F16,'Courier Rates'!$H:$I,2,false)</f>
        <v>45.4</v>
      </c>
      <c r="J16" s="7">
        <f>if(G16="Forward and RTO charges", VLOOKUP(F16,'Courier Rates'!$H:$J,3,false),0)</f>
        <v>0</v>
      </c>
    </row>
    <row r="17">
      <c r="A17" s="4" t="s">
        <v>203</v>
      </c>
      <c r="B17" s="4" t="s">
        <v>90</v>
      </c>
      <c r="C17" s="4" t="s">
        <v>204</v>
      </c>
      <c r="D17" s="4">
        <v>121003.0</v>
      </c>
      <c r="E17" s="4" t="s">
        <v>205</v>
      </c>
      <c r="F17" s="4" t="s">
        <v>149</v>
      </c>
      <c r="G17" s="4" t="s">
        <v>161</v>
      </c>
      <c r="H17" s="4" t="s">
        <v>206</v>
      </c>
      <c r="I17" s="7">
        <f>VLOOKUP(F17,'Courier Rates'!$H:$I,2,false)</f>
        <v>45.4</v>
      </c>
      <c r="J17" s="7">
        <f>if(G17="Forward and RTO charges", VLOOKUP(F17,'Courier Rates'!$H:$J,3,false),0)</f>
        <v>0</v>
      </c>
    </row>
    <row r="18">
      <c r="A18" s="4" t="s">
        <v>207</v>
      </c>
      <c r="B18" s="4" t="s">
        <v>89</v>
      </c>
      <c r="C18" s="4" t="s">
        <v>186</v>
      </c>
      <c r="D18" s="4">
        <v>121003.0</v>
      </c>
      <c r="E18" s="4" t="s">
        <v>183</v>
      </c>
      <c r="F18" s="4" t="s">
        <v>150</v>
      </c>
      <c r="G18" s="4" t="s">
        <v>161</v>
      </c>
      <c r="H18" s="4" t="s">
        <v>208</v>
      </c>
      <c r="I18" s="7">
        <f>VLOOKUP(F18,'Courier Rates'!$H:$I,2,false)</f>
        <v>33</v>
      </c>
      <c r="J18" s="7">
        <f>if(G18="Forward and RTO charges", VLOOKUP(F18,'Courier Rates'!$H:$J,3,false),0)</f>
        <v>0</v>
      </c>
    </row>
    <row r="19">
      <c r="A19" s="4" t="s">
        <v>209</v>
      </c>
      <c r="B19" s="4" t="s">
        <v>88</v>
      </c>
      <c r="C19" s="4" t="s">
        <v>191</v>
      </c>
      <c r="D19" s="4">
        <v>121003.0</v>
      </c>
      <c r="E19" s="4" t="s">
        <v>210</v>
      </c>
      <c r="F19" s="4" t="s">
        <v>149</v>
      </c>
      <c r="G19" s="4" t="s">
        <v>161</v>
      </c>
      <c r="H19" s="4" t="s">
        <v>165</v>
      </c>
      <c r="I19" s="7">
        <f>VLOOKUP(F19,'Courier Rates'!$H:$I,2,false)</f>
        <v>45.4</v>
      </c>
      <c r="J19" s="7">
        <f>if(G19="Forward and RTO charges", VLOOKUP(F19,'Courier Rates'!$H:$J,3,false),0)</f>
        <v>0</v>
      </c>
    </row>
    <row r="20">
      <c r="A20" s="4" t="s">
        <v>211</v>
      </c>
      <c r="B20" s="4" t="s">
        <v>86</v>
      </c>
      <c r="C20" s="4" t="s">
        <v>212</v>
      </c>
      <c r="D20" s="4">
        <v>121003.0</v>
      </c>
      <c r="E20" s="4" t="s">
        <v>213</v>
      </c>
      <c r="F20" s="4" t="s">
        <v>151</v>
      </c>
      <c r="G20" s="4" t="s">
        <v>214</v>
      </c>
      <c r="H20" s="4" t="s">
        <v>215</v>
      </c>
      <c r="I20" s="7">
        <f>VLOOKUP(F20,'Courier Rates'!$H:$I,2,false)</f>
        <v>56.6</v>
      </c>
      <c r="J20" s="7">
        <f>if(G20="Forward and RTO charges", VLOOKUP(F20,'Courier Rates'!$H:$J,3,false),0)</f>
        <v>50.7</v>
      </c>
    </row>
    <row r="21" ht="15.75" customHeight="1">
      <c r="A21" s="4" t="s">
        <v>216</v>
      </c>
      <c r="B21" s="4" t="s">
        <v>84</v>
      </c>
      <c r="C21" s="4" t="s">
        <v>191</v>
      </c>
      <c r="D21" s="4">
        <v>121003.0</v>
      </c>
      <c r="E21" s="4" t="s">
        <v>217</v>
      </c>
      <c r="F21" s="4" t="s">
        <v>150</v>
      </c>
      <c r="G21" s="4" t="s">
        <v>161</v>
      </c>
      <c r="H21" s="4" t="s">
        <v>172</v>
      </c>
      <c r="I21" s="7">
        <f>VLOOKUP(F21,'Courier Rates'!$H:$I,2,false)</f>
        <v>33</v>
      </c>
      <c r="J21" s="7">
        <f>if(G21="Forward and RTO charges", VLOOKUP(F21,'Courier Rates'!$H:$J,3,false),0)</f>
        <v>0</v>
      </c>
    </row>
    <row r="22" ht="15.75" customHeight="1">
      <c r="A22" s="4" t="s">
        <v>218</v>
      </c>
      <c r="B22" s="4" t="s">
        <v>83</v>
      </c>
      <c r="C22" s="4" t="s">
        <v>219</v>
      </c>
      <c r="D22" s="4">
        <v>121003.0</v>
      </c>
      <c r="E22" s="4" t="s">
        <v>220</v>
      </c>
      <c r="F22" s="4" t="s">
        <v>149</v>
      </c>
      <c r="G22" s="4" t="s">
        <v>161</v>
      </c>
      <c r="H22" s="4" t="s">
        <v>165</v>
      </c>
      <c r="I22" s="7">
        <f>VLOOKUP(F22,'Courier Rates'!$H:$I,2,false)</f>
        <v>45.4</v>
      </c>
      <c r="J22" s="7">
        <f>if(G22="Forward and RTO charges", VLOOKUP(F22,'Courier Rates'!$H:$J,3,false),0)</f>
        <v>0</v>
      </c>
    </row>
    <row r="23" ht="15.75" customHeight="1">
      <c r="A23" s="4" t="s">
        <v>221</v>
      </c>
      <c r="B23" s="4" t="s">
        <v>81</v>
      </c>
      <c r="C23" s="4" t="s">
        <v>222</v>
      </c>
      <c r="D23" s="4">
        <v>121003.0</v>
      </c>
      <c r="E23" s="4" t="s">
        <v>223</v>
      </c>
      <c r="F23" s="4" t="s">
        <v>150</v>
      </c>
      <c r="G23" s="4" t="s">
        <v>161</v>
      </c>
      <c r="H23" s="4" t="s">
        <v>184</v>
      </c>
      <c r="I23" s="7">
        <f>VLOOKUP(F23,'Courier Rates'!$H:$I,2,false)</f>
        <v>33</v>
      </c>
      <c r="J23" s="7">
        <f>if(G23="Forward and RTO charges", VLOOKUP(F23,'Courier Rates'!$H:$J,3,false),0)</f>
        <v>0</v>
      </c>
    </row>
    <row r="24" ht="15.75" customHeight="1">
      <c r="A24" s="4" t="s">
        <v>224</v>
      </c>
      <c r="B24" s="4" t="s">
        <v>92</v>
      </c>
      <c r="C24" s="4" t="s">
        <v>225</v>
      </c>
      <c r="D24" s="4">
        <v>121003.0</v>
      </c>
      <c r="E24" s="4" t="s">
        <v>226</v>
      </c>
      <c r="F24" s="4" t="s">
        <v>149</v>
      </c>
      <c r="G24" s="4" t="s">
        <v>214</v>
      </c>
      <c r="H24" s="4" t="s">
        <v>227</v>
      </c>
      <c r="I24" s="7">
        <f>VLOOKUP(F24,'Courier Rates'!$H:$I,2,false)</f>
        <v>45.4</v>
      </c>
      <c r="J24" s="7">
        <f>if(G24="Forward and RTO charges", VLOOKUP(F24,'Courier Rates'!$H:$J,3,false),0)</f>
        <v>41.3</v>
      </c>
    </row>
    <row r="25" ht="15.75" customHeight="1">
      <c r="A25" s="4" t="s">
        <v>228</v>
      </c>
      <c r="B25" s="4" t="s">
        <v>47</v>
      </c>
      <c r="C25" s="4" t="s">
        <v>229</v>
      </c>
      <c r="D25" s="4">
        <v>121003.0</v>
      </c>
      <c r="E25" s="4" t="s">
        <v>230</v>
      </c>
      <c r="F25" s="4" t="s">
        <v>150</v>
      </c>
      <c r="G25" s="4" t="s">
        <v>214</v>
      </c>
      <c r="H25" s="4" t="s">
        <v>231</v>
      </c>
      <c r="I25" s="7">
        <f>VLOOKUP(F25,'Courier Rates'!$H:$I,2,false)</f>
        <v>33</v>
      </c>
      <c r="J25" s="7">
        <f>if(G25="Forward and RTO charges", VLOOKUP(F25,'Courier Rates'!$H:$J,3,false),0)</f>
        <v>20.5</v>
      </c>
    </row>
    <row r="26" ht="15.75" customHeight="1">
      <c r="A26" s="4" t="s">
        <v>232</v>
      </c>
      <c r="B26" s="4" t="s">
        <v>40</v>
      </c>
      <c r="C26" s="4" t="s">
        <v>233</v>
      </c>
      <c r="D26" s="4">
        <v>121003.0</v>
      </c>
      <c r="E26" s="4" t="s">
        <v>234</v>
      </c>
      <c r="F26" s="4" t="s">
        <v>149</v>
      </c>
      <c r="G26" s="4" t="s">
        <v>214</v>
      </c>
      <c r="H26" s="4" t="s">
        <v>227</v>
      </c>
      <c r="I26" s="7">
        <f>VLOOKUP(F26,'Courier Rates'!$H:$I,2,false)</f>
        <v>45.4</v>
      </c>
      <c r="J26" s="7">
        <f>if(G26="Forward and RTO charges", VLOOKUP(F26,'Courier Rates'!$H:$J,3,false),0)</f>
        <v>41.3</v>
      </c>
    </row>
    <row r="27" ht="15.75" customHeight="1">
      <c r="A27" s="4" t="s">
        <v>235</v>
      </c>
      <c r="B27" s="4" t="s">
        <v>37</v>
      </c>
      <c r="C27" s="4" t="s">
        <v>225</v>
      </c>
      <c r="D27" s="4">
        <v>121003.0</v>
      </c>
      <c r="E27" s="4" t="s">
        <v>236</v>
      </c>
      <c r="F27" s="4" t="s">
        <v>149</v>
      </c>
      <c r="G27" s="4" t="s">
        <v>214</v>
      </c>
      <c r="H27" s="4" t="s">
        <v>227</v>
      </c>
      <c r="I27" s="7">
        <f>VLOOKUP(F27,'Courier Rates'!$H:$I,2,false)</f>
        <v>45.4</v>
      </c>
      <c r="J27" s="7">
        <f>if(G27="Forward and RTO charges", VLOOKUP(F27,'Courier Rates'!$H:$J,3,false),0)</f>
        <v>41.3</v>
      </c>
    </row>
    <row r="28" ht="15.75" customHeight="1">
      <c r="A28" s="4" t="s">
        <v>237</v>
      </c>
      <c r="B28" s="4" t="s">
        <v>36</v>
      </c>
      <c r="C28" s="4" t="s">
        <v>238</v>
      </c>
      <c r="D28" s="4">
        <v>121003.0</v>
      </c>
      <c r="E28" s="4" t="s">
        <v>239</v>
      </c>
      <c r="F28" s="4" t="s">
        <v>151</v>
      </c>
      <c r="G28" s="4" t="s">
        <v>214</v>
      </c>
      <c r="H28" s="4" t="s">
        <v>240</v>
      </c>
      <c r="I28" s="7">
        <f>VLOOKUP(F28,'Courier Rates'!$H:$I,2,false)</f>
        <v>56.6</v>
      </c>
      <c r="J28" s="7">
        <f>if(G28="Forward and RTO charges", VLOOKUP(F28,'Courier Rates'!$H:$J,3,false),0)</f>
        <v>50.7</v>
      </c>
    </row>
    <row r="29" ht="15.75" customHeight="1">
      <c r="A29" s="4" t="s">
        <v>241</v>
      </c>
      <c r="B29" s="4" t="s">
        <v>31</v>
      </c>
      <c r="C29" s="4" t="s">
        <v>222</v>
      </c>
      <c r="D29" s="4">
        <v>121003.0</v>
      </c>
      <c r="E29" s="4" t="s">
        <v>242</v>
      </c>
      <c r="F29" s="4" t="s">
        <v>149</v>
      </c>
      <c r="G29" s="4" t="s">
        <v>214</v>
      </c>
      <c r="H29" s="4" t="s">
        <v>243</v>
      </c>
      <c r="I29" s="7">
        <f>VLOOKUP(F29,'Courier Rates'!$H:$I,2,false)</f>
        <v>45.4</v>
      </c>
      <c r="J29" s="7">
        <f>if(G29="Forward and RTO charges", VLOOKUP(F29,'Courier Rates'!$H:$J,3,false),0)</f>
        <v>41.3</v>
      </c>
    </row>
    <row r="30" ht="15.75" customHeight="1">
      <c r="A30" s="4" t="s">
        <v>244</v>
      </c>
      <c r="B30" s="4" t="s">
        <v>38</v>
      </c>
      <c r="C30" s="4" t="s">
        <v>159</v>
      </c>
      <c r="D30" s="4">
        <v>121003.0</v>
      </c>
      <c r="E30" s="4" t="s">
        <v>245</v>
      </c>
      <c r="F30" s="4" t="s">
        <v>150</v>
      </c>
      <c r="G30" s="4" t="s">
        <v>214</v>
      </c>
      <c r="H30" s="4" t="s">
        <v>246</v>
      </c>
      <c r="I30" s="7">
        <f>VLOOKUP(F30,'Courier Rates'!$H:$I,2,false)</f>
        <v>33</v>
      </c>
      <c r="J30" s="7">
        <f>if(G30="Forward and RTO charges", VLOOKUP(F30,'Courier Rates'!$H:$J,3,false),0)</f>
        <v>20.5</v>
      </c>
    </row>
    <row r="31" ht="15.75" customHeight="1">
      <c r="A31" s="4" t="s">
        <v>247</v>
      </c>
      <c r="B31" s="4" t="s">
        <v>21</v>
      </c>
      <c r="C31" s="4" t="s">
        <v>225</v>
      </c>
      <c r="D31" s="4">
        <v>121003.0</v>
      </c>
      <c r="E31" s="4" t="s">
        <v>248</v>
      </c>
      <c r="F31" s="4" t="s">
        <v>149</v>
      </c>
      <c r="G31" s="4" t="s">
        <v>214</v>
      </c>
      <c r="H31" s="4" t="s">
        <v>227</v>
      </c>
      <c r="I31" s="7">
        <f>VLOOKUP(F31,'Courier Rates'!$H:$I,2,false)</f>
        <v>45.4</v>
      </c>
      <c r="J31" s="7">
        <f>if(G31="Forward and RTO charges", VLOOKUP(F31,'Courier Rates'!$H:$J,3,false),0)</f>
        <v>41.3</v>
      </c>
    </row>
    <row r="32" ht="15.75" customHeight="1">
      <c r="A32" s="4" t="s">
        <v>249</v>
      </c>
      <c r="B32" s="4" t="s">
        <v>18</v>
      </c>
      <c r="C32" s="4" t="s">
        <v>250</v>
      </c>
      <c r="D32" s="4">
        <v>121003.0</v>
      </c>
      <c r="E32" s="4" t="s">
        <v>251</v>
      </c>
      <c r="F32" s="4" t="s">
        <v>149</v>
      </c>
      <c r="G32" s="4" t="s">
        <v>214</v>
      </c>
      <c r="H32" s="4" t="s">
        <v>252</v>
      </c>
      <c r="I32" s="7">
        <f>VLOOKUP(F32,'Courier Rates'!$H:$I,2,false)</f>
        <v>45.4</v>
      </c>
      <c r="J32" s="7">
        <f>if(G32="Forward and RTO charges", VLOOKUP(F32,'Courier Rates'!$H:$J,3,false),0)</f>
        <v>41.3</v>
      </c>
    </row>
    <row r="33" ht="15.75" customHeight="1">
      <c r="A33" s="4" t="s">
        <v>253</v>
      </c>
      <c r="B33" s="4" t="s">
        <v>58</v>
      </c>
      <c r="C33" s="4" t="s">
        <v>254</v>
      </c>
      <c r="D33" s="4">
        <v>121003.0</v>
      </c>
      <c r="E33" s="4" t="s">
        <v>255</v>
      </c>
      <c r="F33" s="4" t="s">
        <v>149</v>
      </c>
      <c r="G33" s="4" t="s">
        <v>214</v>
      </c>
      <c r="H33" s="4" t="s">
        <v>243</v>
      </c>
      <c r="I33" s="7">
        <f>VLOOKUP(F33,'Courier Rates'!$H:$I,2,false)</f>
        <v>45.4</v>
      </c>
      <c r="J33" s="7">
        <f>if(G33="Forward and RTO charges", VLOOKUP(F33,'Courier Rates'!$H:$J,3,false),0)</f>
        <v>41.3</v>
      </c>
    </row>
    <row r="34" ht="15.75" customHeight="1">
      <c r="A34" s="4" t="s">
        <v>256</v>
      </c>
      <c r="B34" s="4" t="s">
        <v>68</v>
      </c>
      <c r="C34" s="4" t="s">
        <v>229</v>
      </c>
      <c r="D34" s="4">
        <v>121003.0</v>
      </c>
      <c r="E34" s="4" t="s">
        <v>257</v>
      </c>
      <c r="F34" s="4" t="s">
        <v>149</v>
      </c>
      <c r="G34" s="4" t="s">
        <v>214</v>
      </c>
      <c r="H34" s="4" t="s">
        <v>227</v>
      </c>
      <c r="I34" s="7">
        <f>VLOOKUP(F34,'Courier Rates'!$H:$I,2,false)</f>
        <v>45.4</v>
      </c>
      <c r="J34" s="7">
        <f>if(G34="Forward and RTO charges", VLOOKUP(F34,'Courier Rates'!$H:$J,3,false),0)</f>
        <v>41.3</v>
      </c>
    </row>
    <row r="35" ht="15.75" customHeight="1">
      <c r="A35" s="4" t="s">
        <v>258</v>
      </c>
      <c r="B35" s="4" t="s">
        <v>144</v>
      </c>
      <c r="C35" s="4" t="s">
        <v>259</v>
      </c>
      <c r="D35" s="4">
        <v>121003.0</v>
      </c>
      <c r="E35" s="4" t="s">
        <v>260</v>
      </c>
      <c r="F35" s="4" t="s">
        <v>150</v>
      </c>
      <c r="G35" s="4" t="s">
        <v>161</v>
      </c>
      <c r="H35" s="4" t="s">
        <v>261</v>
      </c>
      <c r="I35" s="7">
        <f>VLOOKUP(F35,'Courier Rates'!$H:$I,2,false)</f>
        <v>33</v>
      </c>
      <c r="J35" s="7">
        <f>if(G35="Forward and RTO charges", VLOOKUP(F35,'Courier Rates'!$H:$J,3,false),0)</f>
        <v>0</v>
      </c>
    </row>
    <row r="36" ht="15.75" customHeight="1">
      <c r="A36" s="4" t="s">
        <v>262</v>
      </c>
      <c r="B36" s="4" t="s">
        <v>143</v>
      </c>
      <c r="C36" s="4" t="s">
        <v>263</v>
      </c>
      <c r="D36" s="4">
        <v>121003.0</v>
      </c>
      <c r="E36" s="4" t="s">
        <v>264</v>
      </c>
      <c r="F36" s="4" t="s">
        <v>149</v>
      </c>
      <c r="G36" s="4" t="s">
        <v>161</v>
      </c>
      <c r="H36" s="4" t="s">
        <v>165</v>
      </c>
      <c r="I36" s="7">
        <f>VLOOKUP(F36,'Courier Rates'!$H:$I,2,false)</f>
        <v>45.4</v>
      </c>
      <c r="J36" s="7">
        <f>if(G36="Forward and RTO charges", VLOOKUP(F36,'Courier Rates'!$H:$J,3,false),0)</f>
        <v>0</v>
      </c>
    </row>
    <row r="37" ht="15.75" customHeight="1">
      <c r="A37" s="4" t="s">
        <v>265</v>
      </c>
      <c r="B37" s="4" t="s">
        <v>142</v>
      </c>
      <c r="C37" s="4" t="s">
        <v>266</v>
      </c>
      <c r="D37" s="4">
        <v>121003.0</v>
      </c>
      <c r="E37" s="4" t="s">
        <v>267</v>
      </c>
      <c r="F37" s="4" t="s">
        <v>149</v>
      </c>
      <c r="G37" s="4" t="s">
        <v>161</v>
      </c>
      <c r="H37" s="4" t="s">
        <v>165</v>
      </c>
      <c r="I37" s="7">
        <f>VLOOKUP(F37,'Courier Rates'!$H:$I,2,false)</f>
        <v>45.4</v>
      </c>
      <c r="J37" s="7">
        <f>if(G37="Forward and RTO charges", VLOOKUP(F37,'Courier Rates'!$H:$J,3,false),0)</f>
        <v>0</v>
      </c>
    </row>
    <row r="38" ht="15.75" customHeight="1">
      <c r="A38" s="4" t="s">
        <v>268</v>
      </c>
      <c r="B38" s="4" t="s">
        <v>140</v>
      </c>
      <c r="C38" s="4" t="s">
        <v>269</v>
      </c>
      <c r="D38" s="4">
        <v>121003.0</v>
      </c>
      <c r="E38" s="4" t="s">
        <v>270</v>
      </c>
      <c r="F38" s="4" t="s">
        <v>150</v>
      </c>
      <c r="G38" s="4" t="s">
        <v>161</v>
      </c>
      <c r="H38" s="4" t="s">
        <v>172</v>
      </c>
      <c r="I38" s="7">
        <f>VLOOKUP(F38,'Courier Rates'!$H:$I,2,false)</f>
        <v>33</v>
      </c>
      <c r="J38" s="7">
        <f>if(G38="Forward and RTO charges", VLOOKUP(F38,'Courier Rates'!$H:$J,3,false),0)</f>
        <v>0</v>
      </c>
    </row>
    <row r="39" ht="15.75" customHeight="1">
      <c r="A39" s="4" t="s">
        <v>271</v>
      </c>
      <c r="B39" s="4" t="s">
        <v>139</v>
      </c>
      <c r="C39" s="4" t="s">
        <v>272</v>
      </c>
      <c r="D39" s="4">
        <v>121003.0</v>
      </c>
      <c r="E39" s="4" t="s">
        <v>273</v>
      </c>
      <c r="F39" s="4" t="s">
        <v>149</v>
      </c>
      <c r="G39" s="4" t="s">
        <v>161</v>
      </c>
      <c r="H39" s="4" t="s">
        <v>206</v>
      </c>
      <c r="I39" s="7">
        <f>VLOOKUP(F39,'Courier Rates'!$H:$I,2,false)</f>
        <v>45.4</v>
      </c>
      <c r="J39" s="7">
        <f>if(G39="Forward and RTO charges", VLOOKUP(F39,'Courier Rates'!$H:$J,3,false),0)</f>
        <v>0</v>
      </c>
    </row>
    <row r="40" ht="15.75" customHeight="1">
      <c r="A40" s="4" t="s">
        <v>274</v>
      </c>
      <c r="B40" s="4" t="s">
        <v>136</v>
      </c>
      <c r="C40" s="4" t="s">
        <v>225</v>
      </c>
      <c r="D40" s="4">
        <v>121003.0</v>
      </c>
      <c r="E40" s="4" t="s">
        <v>275</v>
      </c>
      <c r="F40" s="4" t="s">
        <v>149</v>
      </c>
      <c r="G40" s="4" t="s">
        <v>161</v>
      </c>
      <c r="H40" s="4" t="s">
        <v>165</v>
      </c>
      <c r="I40" s="7">
        <f>VLOOKUP(F40,'Courier Rates'!$H:$I,2,false)</f>
        <v>45.4</v>
      </c>
      <c r="J40" s="7">
        <f>if(G40="Forward and RTO charges", VLOOKUP(F40,'Courier Rates'!$H:$J,3,false),0)</f>
        <v>0</v>
      </c>
    </row>
    <row r="41" ht="15.75" customHeight="1">
      <c r="A41" s="4" t="s">
        <v>276</v>
      </c>
      <c r="B41" s="4" t="s">
        <v>134</v>
      </c>
      <c r="C41" s="4" t="s">
        <v>277</v>
      </c>
      <c r="D41" s="4">
        <v>121003.0</v>
      </c>
      <c r="E41" s="4" t="s">
        <v>278</v>
      </c>
      <c r="F41" s="4" t="s">
        <v>149</v>
      </c>
      <c r="G41" s="4" t="s">
        <v>161</v>
      </c>
      <c r="H41" s="4" t="s">
        <v>165</v>
      </c>
      <c r="I41" s="7">
        <f>VLOOKUP(F41,'Courier Rates'!$H:$I,2,false)</f>
        <v>45.4</v>
      </c>
      <c r="J41" s="7">
        <f>if(G41="Forward and RTO charges", VLOOKUP(F41,'Courier Rates'!$H:$J,3,false),0)</f>
        <v>0</v>
      </c>
    </row>
    <row r="42" ht="15.75" customHeight="1">
      <c r="A42" s="4" t="s">
        <v>279</v>
      </c>
      <c r="B42" s="4" t="s">
        <v>131</v>
      </c>
      <c r="C42" s="4" t="s">
        <v>263</v>
      </c>
      <c r="D42" s="4">
        <v>121003.0</v>
      </c>
      <c r="E42" s="4" t="s">
        <v>280</v>
      </c>
      <c r="F42" s="4" t="s">
        <v>149</v>
      </c>
      <c r="G42" s="4" t="s">
        <v>161</v>
      </c>
      <c r="H42" s="4" t="s">
        <v>165</v>
      </c>
      <c r="I42" s="7">
        <f>VLOOKUP(F42,'Courier Rates'!$H:$I,2,false)</f>
        <v>45.4</v>
      </c>
      <c r="J42" s="7">
        <f>if(G42="Forward and RTO charges", VLOOKUP(F42,'Courier Rates'!$H:$J,3,false),0)</f>
        <v>0</v>
      </c>
    </row>
    <row r="43" ht="15.75" customHeight="1">
      <c r="A43" s="4" t="s">
        <v>281</v>
      </c>
      <c r="B43" s="4" t="s">
        <v>130</v>
      </c>
      <c r="C43" s="4" t="s">
        <v>163</v>
      </c>
      <c r="D43" s="4">
        <v>121003.0</v>
      </c>
      <c r="E43" s="4" t="s">
        <v>282</v>
      </c>
      <c r="F43" s="4" t="s">
        <v>150</v>
      </c>
      <c r="G43" s="4" t="s">
        <v>161</v>
      </c>
      <c r="H43" s="4" t="s">
        <v>172</v>
      </c>
      <c r="I43" s="7">
        <f>VLOOKUP(F43,'Courier Rates'!$H:$I,2,false)</f>
        <v>33</v>
      </c>
      <c r="J43" s="7">
        <f>if(G43="Forward and RTO charges", VLOOKUP(F43,'Courier Rates'!$H:$J,3,false),0)</f>
        <v>0</v>
      </c>
    </row>
    <row r="44" ht="15.75" customHeight="1">
      <c r="A44" s="4" t="s">
        <v>283</v>
      </c>
      <c r="B44" s="4" t="s">
        <v>129</v>
      </c>
      <c r="C44" s="4" t="s">
        <v>284</v>
      </c>
      <c r="D44" s="4">
        <v>121003.0</v>
      </c>
      <c r="E44" s="4" t="s">
        <v>285</v>
      </c>
      <c r="F44" s="4" t="s">
        <v>149</v>
      </c>
      <c r="G44" s="4" t="s">
        <v>161</v>
      </c>
      <c r="H44" s="4" t="s">
        <v>206</v>
      </c>
      <c r="I44" s="7">
        <f>VLOOKUP(F44,'Courier Rates'!$H:$I,2,false)</f>
        <v>45.4</v>
      </c>
      <c r="J44" s="7">
        <f>if(G44="Forward and RTO charges", VLOOKUP(F44,'Courier Rates'!$H:$J,3,false),0)</f>
        <v>0</v>
      </c>
    </row>
    <row r="45" ht="15.75" customHeight="1">
      <c r="A45" s="4" t="s">
        <v>286</v>
      </c>
      <c r="B45" s="4" t="s">
        <v>128</v>
      </c>
      <c r="C45" s="4" t="s">
        <v>263</v>
      </c>
      <c r="D45" s="4">
        <v>121003.0</v>
      </c>
      <c r="E45" s="4" t="s">
        <v>287</v>
      </c>
      <c r="F45" s="4" t="s">
        <v>150</v>
      </c>
      <c r="G45" s="4" t="s">
        <v>161</v>
      </c>
      <c r="H45" s="4" t="s">
        <v>172</v>
      </c>
      <c r="I45" s="7">
        <f>VLOOKUP(F45,'Courier Rates'!$H:$I,2,false)</f>
        <v>33</v>
      </c>
      <c r="J45" s="7">
        <f>if(G45="Forward and RTO charges", VLOOKUP(F45,'Courier Rates'!$H:$J,3,false),0)</f>
        <v>0</v>
      </c>
    </row>
    <row r="46" ht="15.75" customHeight="1">
      <c r="A46" s="4" t="s">
        <v>288</v>
      </c>
      <c r="B46" s="4" t="s">
        <v>127</v>
      </c>
      <c r="C46" s="4" t="s">
        <v>197</v>
      </c>
      <c r="D46" s="4">
        <v>121003.0</v>
      </c>
      <c r="E46" s="4" t="s">
        <v>289</v>
      </c>
      <c r="F46" s="4" t="s">
        <v>150</v>
      </c>
      <c r="G46" s="4" t="s">
        <v>161</v>
      </c>
      <c r="H46" s="4" t="s">
        <v>184</v>
      </c>
      <c r="I46" s="7">
        <f>VLOOKUP(F46,'Courier Rates'!$H:$I,2,false)</f>
        <v>33</v>
      </c>
      <c r="J46" s="7">
        <f>if(G46="Forward and RTO charges", VLOOKUP(F46,'Courier Rates'!$H:$J,3,false),0)</f>
        <v>0</v>
      </c>
    </row>
    <row r="47" ht="15.75" customHeight="1">
      <c r="A47" s="4" t="s">
        <v>290</v>
      </c>
      <c r="B47" s="4" t="s">
        <v>126</v>
      </c>
      <c r="C47" s="4" t="s">
        <v>277</v>
      </c>
      <c r="D47" s="4">
        <v>121003.0</v>
      </c>
      <c r="E47" s="4" t="s">
        <v>291</v>
      </c>
      <c r="F47" s="4" t="s">
        <v>149</v>
      </c>
      <c r="G47" s="4" t="s">
        <v>161</v>
      </c>
      <c r="H47" s="4" t="s">
        <v>165</v>
      </c>
      <c r="I47" s="7">
        <f>VLOOKUP(F47,'Courier Rates'!$H:$I,2,false)</f>
        <v>45.4</v>
      </c>
      <c r="J47" s="7">
        <f>if(G47="Forward and RTO charges", VLOOKUP(F47,'Courier Rates'!$H:$J,3,false),0)</f>
        <v>0</v>
      </c>
    </row>
    <row r="48" ht="15.75" customHeight="1">
      <c r="A48" s="4" t="s">
        <v>292</v>
      </c>
      <c r="B48" s="4" t="s">
        <v>123</v>
      </c>
      <c r="C48" s="4" t="s">
        <v>254</v>
      </c>
      <c r="D48" s="4">
        <v>121003.0</v>
      </c>
      <c r="E48" s="4" t="s">
        <v>293</v>
      </c>
      <c r="F48" s="4" t="s">
        <v>149</v>
      </c>
      <c r="G48" s="4" t="s">
        <v>161</v>
      </c>
      <c r="H48" s="4" t="s">
        <v>206</v>
      </c>
      <c r="I48" s="7">
        <f>VLOOKUP(F48,'Courier Rates'!$H:$I,2,false)</f>
        <v>45.4</v>
      </c>
      <c r="J48" s="7">
        <f>if(G48="Forward and RTO charges", VLOOKUP(F48,'Courier Rates'!$H:$J,3,false),0)</f>
        <v>0</v>
      </c>
    </row>
    <row r="49" ht="15.75" customHeight="1">
      <c r="A49" s="4" t="s">
        <v>294</v>
      </c>
      <c r="B49" s="4" t="s">
        <v>122</v>
      </c>
      <c r="C49" s="4" t="s">
        <v>277</v>
      </c>
      <c r="D49" s="4">
        <v>121003.0</v>
      </c>
      <c r="E49" s="4" t="s">
        <v>295</v>
      </c>
      <c r="F49" s="4" t="s">
        <v>149</v>
      </c>
      <c r="G49" s="4" t="s">
        <v>161</v>
      </c>
      <c r="H49" s="4" t="s">
        <v>165</v>
      </c>
      <c r="I49" s="7">
        <f>VLOOKUP(F49,'Courier Rates'!$H:$I,2,false)</f>
        <v>45.4</v>
      </c>
      <c r="J49" s="7">
        <f>if(G49="Forward and RTO charges", VLOOKUP(F49,'Courier Rates'!$H:$J,3,false),0)</f>
        <v>0</v>
      </c>
    </row>
    <row r="50" ht="15.75" customHeight="1">
      <c r="A50" s="4" t="s">
        <v>296</v>
      </c>
      <c r="B50" s="4" t="s">
        <v>124</v>
      </c>
      <c r="C50" s="4" t="s">
        <v>263</v>
      </c>
      <c r="D50" s="4">
        <v>121003.0</v>
      </c>
      <c r="E50" s="4" t="s">
        <v>297</v>
      </c>
      <c r="F50" s="4" t="s">
        <v>149</v>
      </c>
      <c r="G50" s="4" t="s">
        <v>161</v>
      </c>
      <c r="H50" s="4" t="s">
        <v>165</v>
      </c>
      <c r="I50" s="7">
        <f>VLOOKUP(F50,'Courier Rates'!$H:$I,2,false)</f>
        <v>45.4</v>
      </c>
      <c r="J50" s="7">
        <f>if(G50="Forward and RTO charges", VLOOKUP(F50,'Courier Rates'!$H:$J,3,false),0)</f>
        <v>0</v>
      </c>
    </row>
    <row r="51" ht="15.75" customHeight="1">
      <c r="A51" s="4" t="s">
        <v>298</v>
      </c>
      <c r="B51" s="4" t="s">
        <v>120</v>
      </c>
      <c r="C51" s="4" t="s">
        <v>299</v>
      </c>
      <c r="D51" s="4">
        <v>121003.0</v>
      </c>
      <c r="E51" s="4" t="s">
        <v>300</v>
      </c>
      <c r="F51" s="4" t="s">
        <v>150</v>
      </c>
      <c r="G51" s="4" t="s">
        <v>161</v>
      </c>
      <c r="H51" s="4" t="s">
        <v>261</v>
      </c>
      <c r="I51" s="7">
        <f>VLOOKUP(F51,'Courier Rates'!$H:$I,2,false)</f>
        <v>33</v>
      </c>
      <c r="J51" s="7">
        <f>if(G51="Forward and RTO charges", VLOOKUP(F51,'Courier Rates'!$H:$J,3,false),0)</f>
        <v>0</v>
      </c>
    </row>
    <row r="52" ht="15.75" customHeight="1">
      <c r="A52" s="4" t="s">
        <v>301</v>
      </c>
      <c r="B52" s="4" t="s">
        <v>119</v>
      </c>
      <c r="C52" s="4" t="s">
        <v>302</v>
      </c>
      <c r="D52" s="4">
        <v>121003.0</v>
      </c>
      <c r="E52" s="4" t="s">
        <v>287</v>
      </c>
      <c r="F52" s="4" t="s">
        <v>150</v>
      </c>
      <c r="G52" s="4" t="s">
        <v>161</v>
      </c>
      <c r="H52" s="4" t="s">
        <v>184</v>
      </c>
      <c r="I52" s="7">
        <f>VLOOKUP(F52,'Courier Rates'!$H:$I,2,false)</f>
        <v>33</v>
      </c>
      <c r="J52" s="7">
        <f>if(G52="Forward and RTO charges", VLOOKUP(F52,'Courier Rates'!$H:$J,3,false),0)</f>
        <v>0</v>
      </c>
    </row>
    <row r="53" ht="15.75" customHeight="1">
      <c r="A53" s="4" t="s">
        <v>303</v>
      </c>
      <c r="B53" s="4" t="s">
        <v>114</v>
      </c>
      <c r="C53" s="4" t="s">
        <v>263</v>
      </c>
      <c r="D53" s="4">
        <v>121003.0</v>
      </c>
      <c r="E53" s="4" t="s">
        <v>304</v>
      </c>
      <c r="F53" s="4" t="s">
        <v>149</v>
      </c>
      <c r="G53" s="4" t="s">
        <v>161</v>
      </c>
      <c r="H53" s="4" t="s">
        <v>165</v>
      </c>
      <c r="I53" s="7">
        <f>VLOOKUP(F53,'Courier Rates'!$H:$I,2,false)</f>
        <v>45.4</v>
      </c>
      <c r="J53" s="7">
        <f>if(G53="Forward and RTO charges", VLOOKUP(F53,'Courier Rates'!$H:$J,3,false),0)</f>
        <v>0</v>
      </c>
    </row>
    <row r="54" ht="15.75" customHeight="1">
      <c r="A54" s="4" t="s">
        <v>305</v>
      </c>
      <c r="B54" s="4" t="s">
        <v>112</v>
      </c>
      <c r="C54" s="4" t="s">
        <v>306</v>
      </c>
      <c r="D54" s="4">
        <v>121003.0</v>
      </c>
      <c r="E54" s="4" t="s">
        <v>307</v>
      </c>
      <c r="F54" s="4" t="s">
        <v>149</v>
      </c>
      <c r="G54" s="4" t="s">
        <v>161</v>
      </c>
      <c r="H54" s="4" t="s">
        <v>308</v>
      </c>
      <c r="I54" s="7">
        <f>VLOOKUP(F54,'Courier Rates'!$H:$I,2,false)</f>
        <v>45.4</v>
      </c>
      <c r="J54" s="7">
        <f>if(G54="Forward and RTO charges", VLOOKUP(F54,'Courier Rates'!$H:$J,3,false),0)</f>
        <v>0</v>
      </c>
    </row>
    <row r="55" ht="15.75" customHeight="1">
      <c r="A55" s="4" t="s">
        <v>309</v>
      </c>
      <c r="B55" s="4" t="s">
        <v>110</v>
      </c>
      <c r="C55" s="4" t="s">
        <v>310</v>
      </c>
      <c r="D55" s="4">
        <v>121003.0</v>
      </c>
      <c r="E55" s="4" t="s">
        <v>311</v>
      </c>
      <c r="F55" s="4" t="s">
        <v>149</v>
      </c>
      <c r="G55" s="4" t="s">
        <v>161</v>
      </c>
      <c r="H55" s="4" t="s">
        <v>165</v>
      </c>
      <c r="I55" s="7">
        <f>VLOOKUP(F55,'Courier Rates'!$H:$I,2,false)</f>
        <v>45.4</v>
      </c>
      <c r="J55" s="7">
        <f>if(G55="Forward and RTO charges", VLOOKUP(F55,'Courier Rates'!$H:$J,3,false),0)</f>
        <v>0</v>
      </c>
    </row>
    <row r="56" ht="15.75" customHeight="1">
      <c r="A56" s="4" t="s">
        <v>312</v>
      </c>
      <c r="B56" s="4" t="s">
        <v>103</v>
      </c>
      <c r="C56" s="4" t="s">
        <v>313</v>
      </c>
      <c r="D56" s="4">
        <v>121003.0</v>
      </c>
      <c r="E56" s="4" t="s">
        <v>314</v>
      </c>
      <c r="F56" s="4" t="s">
        <v>149</v>
      </c>
      <c r="G56" s="4" t="s">
        <v>161</v>
      </c>
      <c r="H56" s="4" t="s">
        <v>308</v>
      </c>
      <c r="I56" s="7">
        <f>VLOOKUP(F56,'Courier Rates'!$H:$I,2,false)</f>
        <v>45.4</v>
      </c>
      <c r="J56" s="7">
        <f>if(G56="Forward and RTO charges", VLOOKUP(F56,'Courier Rates'!$H:$J,3,false),0)</f>
        <v>0</v>
      </c>
    </row>
    <row r="57" ht="15.75" customHeight="1">
      <c r="A57" s="4" t="s">
        <v>315</v>
      </c>
      <c r="B57" s="4" t="s">
        <v>102</v>
      </c>
      <c r="C57" s="4" t="s">
        <v>163</v>
      </c>
      <c r="D57" s="4">
        <v>121003.0</v>
      </c>
      <c r="E57" s="4" t="s">
        <v>316</v>
      </c>
      <c r="F57" s="4" t="s">
        <v>150</v>
      </c>
      <c r="G57" s="4" t="s">
        <v>161</v>
      </c>
      <c r="H57" s="4" t="s">
        <v>172</v>
      </c>
      <c r="I57" s="7">
        <f>VLOOKUP(F57,'Courier Rates'!$H:$I,2,false)</f>
        <v>33</v>
      </c>
      <c r="J57" s="7">
        <f>if(G57="Forward and RTO charges", VLOOKUP(F57,'Courier Rates'!$H:$J,3,false),0)</f>
        <v>0</v>
      </c>
    </row>
    <row r="58" ht="15.75" customHeight="1">
      <c r="A58" s="4" t="s">
        <v>317</v>
      </c>
      <c r="B58" s="4" t="s">
        <v>71</v>
      </c>
      <c r="C58" s="4" t="s">
        <v>318</v>
      </c>
      <c r="D58" s="4">
        <v>121003.0</v>
      </c>
      <c r="E58" s="4" t="s">
        <v>319</v>
      </c>
      <c r="F58" s="4" t="s">
        <v>150</v>
      </c>
      <c r="G58" s="4" t="s">
        <v>161</v>
      </c>
      <c r="H58" s="4" t="s">
        <v>184</v>
      </c>
      <c r="I58" s="7">
        <f>VLOOKUP(F58,'Courier Rates'!$H:$I,2,false)</f>
        <v>33</v>
      </c>
      <c r="J58" s="7">
        <f>if(G58="Forward and RTO charges", VLOOKUP(F58,'Courier Rates'!$H:$J,3,false),0)</f>
        <v>0</v>
      </c>
    </row>
    <row r="59" ht="15.75" customHeight="1">
      <c r="A59" s="4" t="s">
        <v>320</v>
      </c>
      <c r="B59" s="4" t="s">
        <v>70</v>
      </c>
      <c r="C59" s="4" t="s">
        <v>318</v>
      </c>
      <c r="D59" s="4">
        <v>121003.0</v>
      </c>
      <c r="E59" s="4" t="s">
        <v>321</v>
      </c>
      <c r="F59" s="4" t="s">
        <v>149</v>
      </c>
      <c r="G59" s="4" t="s">
        <v>161</v>
      </c>
      <c r="H59" s="4" t="s">
        <v>206</v>
      </c>
      <c r="I59" s="7">
        <f>VLOOKUP(F59,'Courier Rates'!$H:$I,2,false)</f>
        <v>45.4</v>
      </c>
      <c r="J59" s="7">
        <f>if(G59="Forward and RTO charges", VLOOKUP(F59,'Courier Rates'!$H:$J,3,false),0)</f>
        <v>0</v>
      </c>
    </row>
    <row r="60" ht="15.75" customHeight="1">
      <c r="A60" s="4" t="s">
        <v>322</v>
      </c>
      <c r="B60" s="4" t="s">
        <v>69</v>
      </c>
      <c r="C60" s="4" t="s">
        <v>323</v>
      </c>
      <c r="D60" s="4">
        <v>121003.0</v>
      </c>
      <c r="E60" s="4" t="s">
        <v>324</v>
      </c>
      <c r="F60" s="4" t="s">
        <v>149</v>
      </c>
      <c r="G60" s="4" t="s">
        <v>161</v>
      </c>
      <c r="H60" s="4" t="s">
        <v>325</v>
      </c>
      <c r="I60" s="7">
        <f>VLOOKUP(F60,'Courier Rates'!$H:$I,2,false)</f>
        <v>45.4</v>
      </c>
      <c r="J60" s="7">
        <f>if(G60="Forward and RTO charges", VLOOKUP(F60,'Courier Rates'!$H:$J,3,false),0)</f>
        <v>0</v>
      </c>
    </row>
    <row r="61" ht="15.75" customHeight="1">
      <c r="A61" s="4" t="s">
        <v>326</v>
      </c>
      <c r="B61" s="4" t="s">
        <v>132</v>
      </c>
      <c r="C61" s="4" t="s">
        <v>327</v>
      </c>
      <c r="D61" s="4">
        <v>121003.0</v>
      </c>
      <c r="E61" s="4" t="s">
        <v>328</v>
      </c>
      <c r="F61" s="4" t="s">
        <v>149</v>
      </c>
      <c r="G61" s="4" t="s">
        <v>161</v>
      </c>
      <c r="H61" s="4" t="s">
        <v>308</v>
      </c>
      <c r="I61" s="7">
        <f>VLOOKUP(F61,'Courier Rates'!$H:$I,2,false)</f>
        <v>45.4</v>
      </c>
      <c r="J61" s="7">
        <f>if(G61="Forward and RTO charges", VLOOKUP(F61,'Courier Rates'!$H:$J,3,false),0)</f>
        <v>0</v>
      </c>
    </row>
    <row r="62" ht="15.75" customHeight="1">
      <c r="A62" s="4" t="s">
        <v>329</v>
      </c>
      <c r="B62" s="4" t="s">
        <v>108</v>
      </c>
      <c r="C62" s="4" t="s">
        <v>191</v>
      </c>
      <c r="D62" s="4">
        <v>121003.0</v>
      </c>
      <c r="E62" s="4" t="s">
        <v>330</v>
      </c>
      <c r="F62" s="4" t="s">
        <v>149</v>
      </c>
      <c r="G62" s="4" t="s">
        <v>161</v>
      </c>
      <c r="H62" s="4" t="s">
        <v>165</v>
      </c>
      <c r="I62" s="7">
        <f>VLOOKUP(F62,'Courier Rates'!$H:$I,2,false)</f>
        <v>45.4</v>
      </c>
      <c r="J62" s="7">
        <f>if(G62="Forward and RTO charges", VLOOKUP(F62,'Courier Rates'!$H:$J,3,false),0)</f>
        <v>0</v>
      </c>
    </row>
    <row r="63" ht="15.75" customHeight="1">
      <c r="A63" s="4" t="s">
        <v>331</v>
      </c>
      <c r="B63" s="4" t="s">
        <v>91</v>
      </c>
      <c r="C63" s="4" t="s">
        <v>186</v>
      </c>
      <c r="D63" s="4">
        <v>121003.0</v>
      </c>
      <c r="E63" s="4" t="s">
        <v>332</v>
      </c>
      <c r="F63" s="4" t="s">
        <v>149</v>
      </c>
      <c r="G63" s="4" t="s">
        <v>161</v>
      </c>
      <c r="H63" s="4" t="s">
        <v>176</v>
      </c>
      <c r="I63" s="7">
        <f>VLOOKUP(F63,'Courier Rates'!$H:$I,2,false)</f>
        <v>45.4</v>
      </c>
      <c r="J63" s="7">
        <f>if(G63="Forward and RTO charges", VLOOKUP(F63,'Courier Rates'!$H:$J,3,false),0)</f>
        <v>0</v>
      </c>
    </row>
    <row r="64" ht="15.75" customHeight="1">
      <c r="A64" s="4" t="s">
        <v>333</v>
      </c>
      <c r="B64" s="4" t="s">
        <v>87</v>
      </c>
      <c r="C64" s="4" t="s">
        <v>334</v>
      </c>
      <c r="D64" s="4">
        <v>121003.0</v>
      </c>
      <c r="E64" s="4" t="s">
        <v>335</v>
      </c>
      <c r="F64" s="4" t="s">
        <v>149</v>
      </c>
      <c r="G64" s="4" t="s">
        <v>161</v>
      </c>
      <c r="H64" s="4" t="s">
        <v>165</v>
      </c>
      <c r="I64" s="7">
        <f>VLOOKUP(F64,'Courier Rates'!$H:$I,2,false)</f>
        <v>45.4</v>
      </c>
      <c r="J64" s="7">
        <f>if(G64="Forward and RTO charges", VLOOKUP(F64,'Courier Rates'!$H:$J,3,false),0)</f>
        <v>0</v>
      </c>
    </row>
    <row r="65" ht="15.75" customHeight="1">
      <c r="A65" s="4" t="s">
        <v>336</v>
      </c>
      <c r="B65" s="4" t="s">
        <v>78</v>
      </c>
      <c r="C65" s="4" t="s">
        <v>238</v>
      </c>
      <c r="D65" s="4">
        <v>121003.0</v>
      </c>
      <c r="E65" s="4" t="s">
        <v>337</v>
      </c>
      <c r="F65" s="4" t="s">
        <v>149</v>
      </c>
      <c r="G65" s="4" t="s">
        <v>161</v>
      </c>
      <c r="H65" s="4" t="s">
        <v>165</v>
      </c>
      <c r="I65" s="7">
        <f>VLOOKUP(F65,'Courier Rates'!$H:$I,2,false)</f>
        <v>45.4</v>
      </c>
      <c r="J65" s="7">
        <f>if(G65="Forward and RTO charges", VLOOKUP(F65,'Courier Rates'!$H:$J,3,false),0)</f>
        <v>0</v>
      </c>
    </row>
    <row r="66" ht="15.75" customHeight="1">
      <c r="A66" s="4" t="s">
        <v>338</v>
      </c>
      <c r="B66" s="4" t="s">
        <v>66</v>
      </c>
      <c r="C66" s="4" t="s">
        <v>339</v>
      </c>
      <c r="D66" s="4">
        <v>121003.0</v>
      </c>
      <c r="E66" s="4" t="s">
        <v>340</v>
      </c>
      <c r="F66" s="4" t="s">
        <v>149</v>
      </c>
      <c r="G66" s="4" t="s">
        <v>161</v>
      </c>
      <c r="H66" s="4" t="s">
        <v>165</v>
      </c>
      <c r="I66" s="7">
        <f>VLOOKUP(F66,'Courier Rates'!$H:$I,2,false)</f>
        <v>45.4</v>
      </c>
      <c r="J66" s="7">
        <f>if(G66="Forward and RTO charges", VLOOKUP(F66,'Courier Rates'!$H:$J,3,false),0)</f>
        <v>0</v>
      </c>
    </row>
    <row r="67" ht="15.75" customHeight="1">
      <c r="A67" s="4" t="s">
        <v>341</v>
      </c>
      <c r="B67" s="4" t="s">
        <v>59</v>
      </c>
      <c r="C67" s="4" t="s">
        <v>339</v>
      </c>
      <c r="D67" s="4">
        <v>121003.0</v>
      </c>
      <c r="E67" s="4" t="s">
        <v>342</v>
      </c>
      <c r="F67" s="4" t="s">
        <v>149</v>
      </c>
      <c r="G67" s="4" t="s">
        <v>161</v>
      </c>
      <c r="H67" s="4" t="s">
        <v>165</v>
      </c>
      <c r="I67" s="7">
        <f>VLOOKUP(F67,'Courier Rates'!$H:$I,2,false)</f>
        <v>45.4</v>
      </c>
      <c r="J67" s="7">
        <f>if(G67="Forward and RTO charges", VLOOKUP(F67,'Courier Rates'!$H:$J,3,false),0)</f>
        <v>0</v>
      </c>
    </row>
    <row r="68" ht="15.75" customHeight="1">
      <c r="A68" s="4" t="s">
        <v>343</v>
      </c>
      <c r="B68" s="4" t="s">
        <v>57</v>
      </c>
      <c r="C68" s="4" t="s">
        <v>229</v>
      </c>
      <c r="D68" s="4">
        <v>121003.0</v>
      </c>
      <c r="E68" s="4" t="s">
        <v>344</v>
      </c>
      <c r="F68" s="4" t="s">
        <v>149</v>
      </c>
      <c r="G68" s="4" t="s">
        <v>161</v>
      </c>
      <c r="H68" s="4" t="s">
        <v>165</v>
      </c>
      <c r="I68" s="7">
        <f>VLOOKUP(F68,'Courier Rates'!$H:$I,2,false)</f>
        <v>45.4</v>
      </c>
      <c r="J68" s="7">
        <f>if(G68="Forward and RTO charges", VLOOKUP(F68,'Courier Rates'!$H:$J,3,false),0)</f>
        <v>0</v>
      </c>
    </row>
    <row r="69" ht="15.75" customHeight="1">
      <c r="A69" s="4" t="s">
        <v>345</v>
      </c>
      <c r="B69" s="4" t="s">
        <v>54</v>
      </c>
      <c r="C69" s="4" t="s">
        <v>346</v>
      </c>
      <c r="D69" s="4">
        <v>121003.0</v>
      </c>
      <c r="E69" s="4" t="s">
        <v>347</v>
      </c>
      <c r="F69" s="4" t="s">
        <v>149</v>
      </c>
      <c r="G69" s="4" t="s">
        <v>161</v>
      </c>
      <c r="H69" s="4" t="s">
        <v>165</v>
      </c>
      <c r="I69" s="7">
        <f>VLOOKUP(F69,'Courier Rates'!$H:$I,2,false)</f>
        <v>45.4</v>
      </c>
      <c r="J69" s="7">
        <f>if(G69="Forward and RTO charges", VLOOKUP(F69,'Courier Rates'!$H:$J,3,false),0)</f>
        <v>0</v>
      </c>
    </row>
    <row r="70" ht="15.75" customHeight="1">
      <c r="A70" s="4" t="s">
        <v>348</v>
      </c>
      <c r="B70" s="4" t="s">
        <v>53</v>
      </c>
      <c r="C70" s="4" t="s">
        <v>238</v>
      </c>
      <c r="D70" s="4">
        <v>121003.0</v>
      </c>
      <c r="E70" s="4" t="s">
        <v>349</v>
      </c>
      <c r="F70" s="4" t="s">
        <v>149</v>
      </c>
      <c r="G70" s="4" t="s">
        <v>161</v>
      </c>
      <c r="H70" s="4" t="s">
        <v>165</v>
      </c>
      <c r="I70" s="7">
        <f>VLOOKUP(F70,'Courier Rates'!$H:$I,2,false)</f>
        <v>45.4</v>
      </c>
      <c r="J70" s="7">
        <f>if(G70="Forward and RTO charges", VLOOKUP(F70,'Courier Rates'!$H:$J,3,false),0)</f>
        <v>0</v>
      </c>
    </row>
    <row r="71" ht="15.75" customHeight="1">
      <c r="A71" s="4" t="s">
        <v>350</v>
      </c>
      <c r="B71" s="4" t="s">
        <v>50</v>
      </c>
      <c r="C71" s="4" t="s">
        <v>186</v>
      </c>
      <c r="D71" s="4">
        <v>121003.0</v>
      </c>
      <c r="E71" s="4" t="s">
        <v>351</v>
      </c>
      <c r="F71" s="4" t="s">
        <v>149</v>
      </c>
      <c r="G71" s="4" t="s">
        <v>214</v>
      </c>
      <c r="H71" s="4" t="s">
        <v>352</v>
      </c>
      <c r="I71" s="7">
        <f>VLOOKUP(F71,'Courier Rates'!$H:$I,2,false)</f>
        <v>45.4</v>
      </c>
      <c r="J71" s="7">
        <f>if(G71="Forward and RTO charges", VLOOKUP(F71,'Courier Rates'!$H:$J,3,false),0)</f>
        <v>41.3</v>
      </c>
    </row>
    <row r="72" ht="15.75" customHeight="1">
      <c r="A72" s="4" t="s">
        <v>353</v>
      </c>
      <c r="B72" s="4" t="s">
        <v>46</v>
      </c>
      <c r="C72" s="4" t="s">
        <v>354</v>
      </c>
      <c r="D72" s="4">
        <v>121003.0</v>
      </c>
      <c r="E72" s="4" t="s">
        <v>355</v>
      </c>
      <c r="F72" s="4" t="s">
        <v>149</v>
      </c>
      <c r="G72" s="4" t="s">
        <v>161</v>
      </c>
      <c r="H72" s="4" t="s">
        <v>325</v>
      </c>
      <c r="I72" s="7">
        <f>VLOOKUP(F72,'Courier Rates'!$H:$I,2,false)</f>
        <v>45.4</v>
      </c>
      <c r="J72" s="7">
        <f>if(G72="Forward and RTO charges", VLOOKUP(F72,'Courier Rates'!$H:$J,3,false),0)</f>
        <v>0</v>
      </c>
    </row>
    <row r="73" ht="15.75" customHeight="1">
      <c r="A73" s="4" t="s">
        <v>356</v>
      </c>
      <c r="B73" s="4" t="s">
        <v>44</v>
      </c>
      <c r="C73" s="4" t="s">
        <v>163</v>
      </c>
      <c r="D73" s="4">
        <v>121003.0</v>
      </c>
      <c r="E73" s="4" t="s">
        <v>357</v>
      </c>
      <c r="F73" s="4" t="s">
        <v>149</v>
      </c>
      <c r="G73" s="4" t="s">
        <v>161</v>
      </c>
      <c r="H73" s="4" t="s">
        <v>165</v>
      </c>
      <c r="I73" s="7">
        <f>VLOOKUP(F73,'Courier Rates'!$H:$I,2,false)</f>
        <v>45.4</v>
      </c>
      <c r="J73" s="7">
        <f>if(G73="Forward and RTO charges", VLOOKUP(F73,'Courier Rates'!$H:$J,3,false),0)</f>
        <v>0</v>
      </c>
    </row>
    <row r="74" ht="15.75" customHeight="1">
      <c r="A74" s="4" t="s">
        <v>358</v>
      </c>
      <c r="B74" s="4" t="s">
        <v>48</v>
      </c>
      <c r="C74" s="4" t="s">
        <v>359</v>
      </c>
      <c r="D74" s="4">
        <v>121003.0</v>
      </c>
      <c r="E74" s="4" t="s">
        <v>349</v>
      </c>
      <c r="F74" s="4" t="s">
        <v>149</v>
      </c>
      <c r="G74" s="4" t="s">
        <v>161</v>
      </c>
      <c r="H74" s="4" t="s">
        <v>165</v>
      </c>
      <c r="I74" s="7">
        <f>VLOOKUP(F74,'Courier Rates'!$H:$I,2,false)</f>
        <v>45.4</v>
      </c>
      <c r="J74" s="7">
        <f>if(G74="Forward and RTO charges", VLOOKUP(F74,'Courier Rates'!$H:$J,3,false),0)</f>
        <v>0</v>
      </c>
    </row>
    <row r="75" ht="15.75" customHeight="1">
      <c r="A75" s="4" t="s">
        <v>360</v>
      </c>
      <c r="B75" s="4" t="s">
        <v>43</v>
      </c>
      <c r="C75" s="4" t="s">
        <v>174</v>
      </c>
      <c r="D75" s="4">
        <v>121003.0</v>
      </c>
      <c r="E75" s="4" t="s">
        <v>361</v>
      </c>
      <c r="F75" s="4" t="s">
        <v>149</v>
      </c>
      <c r="G75" s="4" t="s">
        <v>214</v>
      </c>
      <c r="H75" s="4" t="s">
        <v>352</v>
      </c>
      <c r="I75" s="7">
        <f>VLOOKUP(F75,'Courier Rates'!$H:$I,2,false)</f>
        <v>45.4</v>
      </c>
      <c r="J75" s="7">
        <f>if(G75="Forward and RTO charges", VLOOKUP(F75,'Courier Rates'!$H:$J,3,false),0)</f>
        <v>41.3</v>
      </c>
    </row>
    <row r="76" ht="15.75" customHeight="1">
      <c r="A76" s="4" t="s">
        <v>362</v>
      </c>
      <c r="B76" s="4" t="s">
        <v>42</v>
      </c>
      <c r="C76" s="4" t="s">
        <v>212</v>
      </c>
      <c r="D76" s="4">
        <v>121003.0</v>
      </c>
      <c r="E76" s="4" t="s">
        <v>363</v>
      </c>
      <c r="F76" s="4" t="s">
        <v>149</v>
      </c>
      <c r="G76" s="4" t="s">
        <v>161</v>
      </c>
      <c r="H76" s="4" t="s">
        <v>176</v>
      </c>
      <c r="I76" s="7">
        <f>VLOOKUP(F76,'Courier Rates'!$H:$I,2,false)</f>
        <v>45.4</v>
      </c>
      <c r="J76" s="7">
        <f>if(G76="Forward and RTO charges", VLOOKUP(F76,'Courier Rates'!$H:$J,3,false),0)</f>
        <v>0</v>
      </c>
    </row>
    <row r="77" ht="15.75" customHeight="1">
      <c r="A77" s="4" t="s">
        <v>364</v>
      </c>
      <c r="B77" s="4" t="s">
        <v>41</v>
      </c>
      <c r="C77" s="4" t="s">
        <v>225</v>
      </c>
      <c r="D77" s="4">
        <v>121003.0</v>
      </c>
      <c r="E77" s="4" t="s">
        <v>363</v>
      </c>
      <c r="F77" s="4" t="s">
        <v>149</v>
      </c>
      <c r="G77" s="4" t="s">
        <v>161</v>
      </c>
      <c r="H77" s="4" t="s">
        <v>165</v>
      </c>
      <c r="I77" s="7">
        <f>VLOOKUP(F77,'Courier Rates'!$H:$I,2,false)</f>
        <v>45.4</v>
      </c>
      <c r="J77" s="7">
        <f>if(G77="Forward and RTO charges", VLOOKUP(F77,'Courier Rates'!$H:$J,3,false),0)</f>
        <v>0</v>
      </c>
    </row>
    <row r="78" ht="15.75" customHeight="1">
      <c r="A78" s="4" t="s">
        <v>365</v>
      </c>
      <c r="B78" s="4" t="s">
        <v>39</v>
      </c>
      <c r="C78" s="4" t="s">
        <v>186</v>
      </c>
      <c r="D78" s="4">
        <v>121003.0</v>
      </c>
      <c r="E78" s="4" t="s">
        <v>366</v>
      </c>
      <c r="F78" s="4" t="s">
        <v>149</v>
      </c>
      <c r="G78" s="4" t="s">
        <v>161</v>
      </c>
      <c r="H78" s="4" t="s">
        <v>176</v>
      </c>
      <c r="I78" s="7">
        <f>VLOOKUP(F78,'Courier Rates'!$H:$I,2,false)</f>
        <v>45.4</v>
      </c>
      <c r="J78" s="7">
        <f>if(G78="Forward and RTO charges", VLOOKUP(F78,'Courier Rates'!$H:$J,3,false),0)</f>
        <v>0</v>
      </c>
    </row>
    <row r="79" ht="15.75" customHeight="1">
      <c r="A79" s="4" t="s">
        <v>367</v>
      </c>
      <c r="B79" s="4" t="s">
        <v>32</v>
      </c>
      <c r="C79" s="4" t="s">
        <v>368</v>
      </c>
      <c r="D79" s="4">
        <v>121003.0</v>
      </c>
      <c r="E79" s="4" t="s">
        <v>357</v>
      </c>
      <c r="F79" s="4" t="s">
        <v>149</v>
      </c>
      <c r="G79" s="4" t="s">
        <v>161</v>
      </c>
      <c r="H79" s="4" t="s">
        <v>169</v>
      </c>
      <c r="I79" s="7">
        <f>VLOOKUP(F79,'Courier Rates'!$H:$I,2,false)</f>
        <v>45.4</v>
      </c>
      <c r="J79" s="7">
        <f>if(G79="Forward and RTO charges", VLOOKUP(F79,'Courier Rates'!$H:$J,3,false),0)</f>
        <v>0</v>
      </c>
    </row>
    <row r="80" ht="15.75" customHeight="1">
      <c r="A80" s="4" t="s">
        <v>369</v>
      </c>
      <c r="B80" s="4" t="s">
        <v>30</v>
      </c>
      <c r="C80" s="4" t="s">
        <v>212</v>
      </c>
      <c r="D80" s="4">
        <v>121003.0</v>
      </c>
      <c r="E80" s="4" t="s">
        <v>357</v>
      </c>
      <c r="F80" s="4" t="s">
        <v>149</v>
      </c>
      <c r="G80" s="4" t="s">
        <v>161</v>
      </c>
      <c r="H80" s="4" t="s">
        <v>176</v>
      </c>
      <c r="I80" s="7">
        <f>VLOOKUP(F80,'Courier Rates'!$H:$I,2,false)</f>
        <v>45.4</v>
      </c>
      <c r="J80" s="7">
        <f>if(G80="Forward and RTO charges", VLOOKUP(F80,'Courier Rates'!$H:$J,3,false),0)</f>
        <v>0</v>
      </c>
    </row>
    <row r="81" ht="15.75" customHeight="1">
      <c r="A81" s="4" t="s">
        <v>370</v>
      </c>
      <c r="B81" s="4" t="s">
        <v>28</v>
      </c>
      <c r="C81" s="4" t="s">
        <v>212</v>
      </c>
      <c r="D81" s="4">
        <v>121003.0</v>
      </c>
      <c r="E81" s="4" t="s">
        <v>371</v>
      </c>
      <c r="F81" s="4" t="s">
        <v>149</v>
      </c>
      <c r="G81" s="4" t="s">
        <v>161</v>
      </c>
      <c r="H81" s="4" t="s">
        <v>176</v>
      </c>
      <c r="I81" s="7">
        <f>VLOOKUP(F81,'Courier Rates'!$H:$I,2,false)</f>
        <v>45.4</v>
      </c>
      <c r="J81" s="7">
        <f>if(G81="Forward and RTO charges", VLOOKUP(F81,'Courier Rates'!$H:$J,3,false),0)</f>
        <v>0</v>
      </c>
    </row>
    <row r="82" ht="15.75" customHeight="1">
      <c r="A82" s="4" t="s">
        <v>372</v>
      </c>
      <c r="B82" s="4" t="s">
        <v>27</v>
      </c>
      <c r="C82" s="4" t="s">
        <v>174</v>
      </c>
      <c r="D82" s="4">
        <v>121003.0</v>
      </c>
      <c r="E82" s="4" t="s">
        <v>373</v>
      </c>
      <c r="F82" s="4" t="s">
        <v>149</v>
      </c>
      <c r="G82" s="4" t="s">
        <v>161</v>
      </c>
      <c r="H82" s="4" t="s">
        <v>176</v>
      </c>
      <c r="I82" s="7">
        <f>VLOOKUP(F82,'Courier Rates'!$H:$I,2,false)</f>
        <v>45.4</v>
      </c>
      <c r="J82" s="7">
        <f>if(G82="Forward and RTO charges", VLOOKUP(F82,'Courier Rates'!$H:$J,3,false),0)</f>
        <v>0</v>
      </c>
    </row>
    <row r="83" ht="15.75" customHeight="1">
      <c r="A83" s="4" t="s">
        <v>374</v>
      </c>
      <c r="B83" s="4" t="s">
        <v>26</v>
      </c>
      <c r="C83" s="4" t="s">
        <v>238</v>
      </c>
      <c r="D83" s="4">
        <v>121003.0</v>
      </c>
      <c r="E83" s="4" t="s">
        <v>375</v>
      </c>
      <c r="F83" s="4" t="s">
        <v>149</v>
      </c>
      <c r="G83" s="4" t="s">
        <v>161</v>
      </c>
      <c r="H83" s="4" t="s">
        <v>165</v>
      </c>
      <c r="I83" s="7">
        <f>VLOOKUP(F83,'Courier Rates'!$H:$I,2,false)</f>
        <v>45.4</v>
      </c>
      <c r="J83" s="7">
        <f>if(G83="Forward and RTO charges", VLOOKUP(F83,'Courier Rates'!$H:$J,3,false),0)</f>
        <v>0</v>
      </c>
    </row>
    <row r="84" ht="15.75" customHeight="1">
      <c r="A84" s="4" t="s">
        <v>376</v>
      </c>
      <c r="B84" s="4" t="s">
        <v>25</v>
      </c>
      <c r="C84" s="4" t="s">
        <v>212</v>
      </c>
      <c r="D84" s="4">
        <v>121003.0</v>
      </c>
      <c r="E84" s="4" t="s">
        <v>357</v>
      </c>
      <c r="F84" s="4" t="s">
        <v>149</v>
      </c>
      <c r="G84" s="4" t="s">
        <v>161</v>
      </c>
      <c r="H84" s="4" t="s">
        <v>176</v>
      </c>
      <c r="I84" s="7">
        <f>VLOOKUP(F84,'Courier Rates'!$H:$I,2,false)</f>
        <v>45.4</v>
      </c>
      <c r="J84" s="7">
        <f>if(G84="Forward and RTO charges", VLOOKUP(F84,'Courier Rates'!$H:$J,3,false),0)</f>
        <v>0</v>
      </c>
    </row>
    <row r="85" ht="15.75" customHeight="1">
      <c r="A85" s="4" t="s">
        <v>377</v>
      </c>
      <c r="B85" s="4" t="s">
        <v>24</v>
      </c>
      <c r="C85" s="4" t="s">
        <v>186</v>
      </c>
      <c r="D85" s="4">
        <v>121003.0</v>
      </c>
      <c r="E85" s="4" t="s">
        <v>378</v>
      </c>
      <c r="F85" s="4" t="s">
        <v>149</v>
      </c>
      <c r="G85" s="4" t="s">
        <v>161</v>
      </c>
      <c r="H85" s="4" t="s">
        <v>176</v>
      </c>
      <c r="I85" s="7">
        <f>VLOOKUP(F85,'Courier Rates'!$H:$I,2,false)</f>
        <v>45.4</v>
      </c>
      <c r="J85" s="7">
        <f>if(G85="Forward and RTO charges", VLOOKUP(F85,'Courier Rates'!$H:$J,3,false),0)</f>
        <v>0</v>
      </c>
    </row>
    <row r="86" ht="15.75" customHeight="1">
      <c r="A86" s="4" t="s">
        <v>379</v>
      </c>
      <c r="B86" s="4" t="s">
        <v>29</v>
      </c>
      <c r="C86" s="4" t="s">
        <v>229</v>
      </c>
      <c r="D86" s="4">
        <v>121003.0</v>
      </c>
      <c r="E86" s="4" t="s">
        <v>380</v>
      </c>
      <c r="F86" s="4" t="s">
        <v>149</v>
      </c>
      <c r="G86" s="4" t="s">
        <v>161</v>
      </c>
      <c r="H86" s="4" t="s">
        <v>165</v>
      </c>
      <c r="I86" s="7">
        <f>VLOOKUP(F86,'Courier Rates'!$H:$I,2,false)</f>
        <v>45.4</v>
      </c>
      <c r="J86" s="7">
        <f>if(G86="Forward and RTO charges", VLOOKUP(F86,'Courier Rates'!$H:$J,3,false),0)</f>
        <v>0</v>
      </c>
    </row>
    <row r="87" ht="15.75" customHeight="1">
      <c r="A87" s="4" t="s">
        <v>381</v>
      </c>
      <c r="B87" s="4" t="s">
        <v>22</v>
      </c>
      <c r="C87" s="4" t="s">
        <v>382</v>
      </c>
      <c r="D87" s="4">
        <v>121003.0</v>
      </c>
      <c r="E87" s="4" t="s">
        <v>383</v>
      </c>
      <c r="F87" s="4" t="s">
        <v>149</v>
      </c>
      <c r="G87" s="4" t="s">
        <v>161</v>
      </c>
      <c r="H87" s="4" t="s">
        <v>206</v>
      </c>
      <c r="I87" s="7">
        <f>VLOOKUP(F87,'Courier Rates'!$H:$I,2,false)</f>
        <v>45.4</v>
      </c>
      <c r="J87" s="7">
        <f>if(G87="Forward and RTO charges", VLOOKUP(F87,'Courier Rates'!$H:$J,3,false),0)</f>
        <v>0</v>
      </c>
    </row>
    <row r="88" ht="15.75" customHeight="1">
      <c r="A88" s="4" t="s">
        <v>384</v>
      </c>
      <c r="B88" s="4" t="s">
        <v>34</v>
      </c>
      <c r="C88" s="4" t="s">
        <v>174</v>
      </c>
      <c r="D88" s="4">
        <v>121003.0</v>
      </c>
      <c r="E88" s="4" t="s">
        <v>385</v>
      </c>
      <c r="F88" s="4" t="s">
        <v>149</v>
      </c>
      <c r="G88" s="4" t="s">
        <v>161</v>
      </c>
      <c r="H88" s="4" t="s">
        <v>176</v>
      </c>
      <c r="I88" s="7">
        <f>VLOOKUP(F88,'Courier Rates'!$H:$I,2,false)</f>
        <v>45.4</v>
      </c>
      <c r="J88" s="7">
        <f>if(G88="Forward and RTO charges", VLOOKUP(F88,'Courier Rates'!$H:$J,3,false),0)</f>
        <v>0</v>
      </c>
    </row>
    <row r="89" ht="15.75" customHeight="1">
      <c r="A89" s="4" t="s">
        <v>386</v>
      </c>
      <c r="B89" s="4" t="s">
        <v>51</v>
      </c>
      <c r="C89" s="4" t="s">
        <v>238</v>
      </c>
      <c r="D89" s="4">
        <v>121003.0</v>
      </c>
      <c r="E89" s="4" t="s">
        <v>387</v>
      </c>
      <c r="F89" s="4" t="s">
        <v>150</v>
      </c>
      <c r="G89" s="4" t="s">
        <v>161</v>
      </c>
      <c r="H89" s="4" t="s">
        <v>172</v>
      </c>
      <c r="I89" s="7">
        <f>VLOOKUP(F89,'Courier Rates'!$H:$I,2,false)</f>
        <v>33</v>
      </c>
      <c r="J89" s="7">
        <f>if(G89="Forward and RTO charges", VLOOKUP(F89,'Courier Rates'!$H:$J,3,false),0)</f>
        <v>0</v>
      </c>
    </row>
    <row r="90" ht="15.75" customHeight="1">
      <c r="A90" s="4" t="s">
        <v>388</v>
      </c>
      <c r="B90" s="4" t="s">
        <v>35</v>
      </c>
      <c r="C90" s="4" t="s">
        <v>389</v>
      </c>
      <c r="D90" s="4">
        <v>121003.0</v>
      </c>
      <c r="E90" s="4" t="s">
        <v>390</v>
      </c>
      <c r="F90" s="4" t="s">
        <v>150</v>
      </c>
      <c r="G90" s="4" t="s">
        <v>161</v>
      </c>
      <c r="H90" s="4" t="s">
        <v>208</v>
      </c>
      <c r="I90" s="7">
        <f>VLOOKUP(F90,'Courier Rates'!$H:$I,2,false)</f>
        <v>33</v>
      </c>
      <c r="J90" s="7">
        <f>if(G90="Forward and RTO charges", VLOOKUP(F90,'Courier Rates'!$H:$J,3,false),0)</f>
        <v>0</v>
      </c>
    </row>
    <row r="91" ht="15.75" customHeight="1">
      <c r="A91" s="4" t="s">
        <v>391</v>
      </c>
      <c r="B91" s="4" t="s">
        <v>15</v>
      </c>
      <c r="C91" s="4" t="s">
        <v>250</v>
      </c>
      <c r="D91" s="4">
        <v>121003.0</v>
      </c>
      <c r="E91" s="4" t="s">
        <v>392</v>
      </c>
      <c r="F91" s="4" t="s">
        <v>150</v>
      </c>
      <c r="G91" s="4" t="s">
        <v>161</v>
      </c>
      <c r="H91" s="4" t="s">
        <v>393</v>
      </c>
      <c r="I91" s="7">
        <f>VLOOKUP(F91,'Courier Rates'!$H:$I,2,false)</f>
        <v>33</v>
      </c>
      <c r="J91" s="7">
        <f>if(G91="Forward and RTO charges", VLOOKUP(F91,'Courier Rates'!$H:$J,3,false),0)</f>
        <v>0</v>
      </c>
    </row>
    <row r="92" ht="15.75" customHeight="1">
      <c r="A92" s="4" t="s">
        <v>394</v>
      </c>
      <c r="B92" s="4" t="s">
        <v>137</v>
      </c>
      <c r="C92" s="4" t="s">
        <v>266</v>
      </c>
      <c r="D92" s="4">
        <v>121003.0</v>
      </c>
      <c r="E92" s="4" t="s">
        <v>363</v>
      </c>
      <c r="F92" s="4" t="s">
        <v>149</v>
      </c>
      <c r="G92" s="4" t="s">
        <v>161</v>
      </c>
      <c r="H92" s="4" t="s">
        <v>165</v>
      </c>
      <c r="I92" s="7">
        <f>VLOOKUP(F92,'Courier Rates'!$H:$I,2,false)</f>
        <v>45.4</v>
      </c>
      <c r="J92" s="7">
        <f>if(G92="Forward and RTO charges", VLOOKUP(F92,'Courier Rates'!$H:$J,3,false),0)</f>
        <v>0</v>
      </c>
    </row>
    <row r="93" ht="15.75" customHeight="1">
      <c r="A93" s="4" t="s">
        <v>395</v>
      </c>
      <c r="B93" s="4" t="s">
        <v>121</v>
      </c>
      <c r="C93" s="4" t="s">
        <v>396</v>
      </c>
      <c r="D93" s="4">
        <v>121003.0</v>
      </c>
      <c r="E93" s="4" t="s">
        <v>397</v>
      </c>
      <c r="F93" s="4" t="s">
        <v>149</v>
      </c>
      <c r="G93" s="4" t="s">
        <v>161</v>
      </c>
      <c r="H93" s="4" t="s">
        <v>206</v>
      </c>
      <c r="I93" s="7">
        <f>VLOOKUP(F93,'Courier Rates'!$H:$I,2,false)</f>
        <v>45.4</v>
      </c>
      <c r="J93" s="7">
        <f>if(G93="Forward and RTO charges", VLOOKUP(F93,'Courier Rates'!$H:$J,3,false),0)</f>
        <v>0</v>
      </c>
    </row>
    <row r="94" ht="15.75" customHeight="1">
      <c r="A94" s="4" t="s">
        <v>398</v>
      </c>
      <c r="B94" s="4" t="s">
        <v>118</v>
      </c>
      <c r="C94" s="4" t="s">
        <v>346</v>
      </c>
      <c r="D94" s="4">
        <v>121003.0</v>
      </c>
      <c r="E94" s="4" t="s">
        <v>399</v>
      </c>
      <c r="F94" s="4" t="s">
        <v>149</v>
      </c>
      <c r="G94" s="4" t="s">
        <v>161</v>
      </c>
      <c r="H94" s="4" t="s">
        <v>165</v>
      </c>
      <c r="I94" s="7">
        <f>VLOOKUP(F94,'Courier Rates'!$H:$I,2,false)</f>
        <v>45.4</v>
      </c>
      <c r="J94" s="7">
        <f>if(G94="Forward and RTO charges", VLOOKUP(F94,'Courier Rates'!$H:$J,3,false),0)</f>
        <v>0</v>
      </c>
    </row>
    <row r="95" ht="15.75" customHeight="1">
      <c r="A95" s="4" t="s">
        <v>400</v>
      </c>
      <c r="B95" s="4" t="s">
        <v>117</v>
      </c>
      <c r="C95" s="4" t="s">
        <v>277</v>
      </c>
      <c r="D95" s="4">
        <v>121003.0</v>
      </c>
      <c r="E95" s="4" t="s">
        <v>401</v>
      </c>
      <c r="F95" s="4" t="s">
        <v>149</v>
      </c>
      <c r="G95" s="4" t="s">
        <v>161</v>
      </c>
      <c r="H95" s="4" t="s">
        <v>165</v>
      </c>
      <c r="I95" s="7">
        <f>VLOOKUP(F95,'Courier Rates'!$H:$I,2,false)</f>
        <v>45.4</v>
      </c>
      <c r="J95" s="7">
        <f>if(G95="Forward and RTO charges", VLOOKUP(F95,'Courier Rates'!$H:$J,3,false),0)</f>
        <v>0</v>
      </c>
    </row>
    <row r="96" ht="15.75" customHeight="1">
      <c r="A96" s="4" t="s">
        <v>402</v>
      </c>
      <c r="B96" s="4" t="s">
        <v>115</v>
      </c>
      <c r="C96" s="4" t="s">
        <v>263</v>
      </c>
      <c r="D96" s="4">
        <v>121003.0</v>
      </c>
      <c r="E96" s="4" t="s">
        <v>403</v>
      </c>
      <c r="F96" s="4" t="s">
        <v>149</v>
      </c>
      <c r="G96" s="4" t="s">
        <v>161</v>
      </c>
      <c r="H96" s="4" t="s">
        <v>165</v>
      </c>
      <c r="I96" s="7">
        <f>VLOOKUP(F96,'Courier Rates'!$H:$I,2,false)</f>
        <v>45.4</v>
      </c>
      <c r="J96" s="7">
        <f>if(G96="Forward and RTO charges", VLOOKUP(F96,'Courier Rates'!$H:$J,3,false),0)</f>
        <v>0</v>
      </c>
    </row>
    <row r="97" ht="15.75" customHeight="1">
      <c r="A97" s="4" t="s">
        <v>404</v>
      </c>
      <c r="B97" s="4" t="s">
        <v>106</v>
      </c>
      <c r="C97" s="4" t="s">
        <v>405</v>
      </c>
      <c r="D97" s="4">
        <v>121003.0</v>
      </c>
      <c r="E97" s="4" t="s">
        <v>406</v>
      </c>
      <c r="F97" s="4" t="s">
        <v>149</v>
      </c>
      <c r="G97" s="4" t="s">
        <v>161</v>
      </c>
      <c r="H97" s="4" t="s">
        <v>169</v>
      </c>
      <c r="I97" s="7">
        <f>VLOOKUP(F97,'Courier Rates'!$H:$I,2,false)</f>
        <v>45.4</v>
      </c>
      <c r="J97" s="7">
        <f>if(G97="Forward and RTO charges", VLOOKUP(F97,'Courier Rates'!$H:$J,3,false),0)</f>
        <v>0</v>
      </c>
    </row>
    <row r="98" ht="15.75" customHeight="1">
      <c r="A98" s="4" t="s">
        <v>407</v>
      </c>
      <c r="B98" s="4" t="s">
        <v>100</v>
      </c>
      <c r="C98" s="4" t="s">
        <v>263</v>
      </c>
      <c r="D98" s="4">
        <v>121003.0</v>
      </c>
      <c r="E98" s="4" t="s">
        <v>408</v>
      </c>
      <c r="F98" s="4" t="s">
        <v>149</v>
      </c>
      <c r="G98" s="4" t="s">
        <v>161</v>
      </c>
      <c r="H98" s="4" t="s">
        <v>165</v>
      </c>
      <c r="I98" s="7">
        <f>VLOOKUP(F98,'Courier Rates'!$H:$I,2,false)</f>
        <v>45.4</v>
      </c>
      <c r="J98" s="7">
        <f>if(G98="Forward and RTO charges", VLOOKUP(F98,'Courier Rates'!$H:$J,3,false),0)</f>
        <v>0</v>
      </c>
    </row>
    <row r="99" ht="15.75" customHeight="1">
      <c r="A99" s="4" t="s">
        <v>409</v>
      </c>
      <c r="B99" s="4" t="s">
        <v>98</v>
      </c>
      <c r="C99" s="4" t="s">
        <v>410</v>
      </c>
      <c r="D99" s="4">
        <v>121003.0</v>
      </c>
      <c r="E99" s="4" t="s">
        <v>411</v>
      </c>
      <c r="F99" s="4" t="s">
        <v>149</v>
      </c>
      <c r="G99" s="4" t="s">
        <v>161</v>
      </c>
      <c r="H99" s="4" t="s">
        <v>165</v>
      </c>
      <c r="I99" s="7">
        <f>VLOOKUP(F99,'Courier Rates'!$H:$I,2,false)</f>
        <v>45.4</v>
      </c>
      <c r="J99" s="7">
        <f>if(G99="Forward and RTO charges", VLOOKUP(F99,'Courier Rates'!$H:$J,3,false),0)</f>
        <v>0</v>
      </c>
    </row>
    <row r="100" ht="15.75" customHeight="1">
      <c r="A100" s="4" t="s">
        <v>412</v>
      </c>
      <c r="B100" s="4" t="s">
        <v>93</v>
      </c>
      <c r="C100" s="4" t="s">
        <v>413</v>
      </c>
      <c r="D100" s="4">
        <v>121003.0</v>
      </c>
      <c r="E100" s="4" t="s">
        <v>414</v>
      </c>
      <c r="F100" s="4" t="s">
        <v>149</v>
      </c>
      <c r="G100" s="4" t="s">
        <v>161</v>
      </c>
      <c r="H100" s="4" t="s">
        <v>415</v>
      </c>
      <c r="I100" s="7">
        <f>VLOOKUP(F100,'Courier Rates'!$H:$I,2,false)</f>
        <v>45.4</v>
      </c>
      <c r="J100" s="7">
        <f>if(G100="Forward and RTO charges", VLOOKUP(F100,'Courier Rates'!$H:$J,3,false),0)</f>
        <v>0</v>
      </c>
    </row>
    <row r="101" ht="15.75" customHeight="1">
      <c r="A101" s="4" t="s">
        <v>416</v>
      </c>
      <c r="B101" s="4" t="s">
        <v>105</v>
      </c>
      <c r="C101" s="4" t="s">
        <v>417</v>
      </c>
      <c r="D101" s="4">
        <v>121003.0</v>
      </c>
      <c r="E101" s="4" t="s">
        <v>418</v>
      </c>
      <c r="F101" s="4" t="s">
        <v>149</v>
      </c>
      <c r="G101" s="4" t="s">
        <v>161</v>
      </c>
      <c r="H101" s="4" t="s">
        <v>165</v>
      </c>
      <c r="I101" s="7">
        <f>VLOOKUP(F101,'Courier Rates'!$H:$I,2,false)</f>
        <v>45.4</v>
      </c>
      <c r="J101" s="7">
        <f>if(G101="Forward and RTO charges", VLOOKUP(F101,'Courier Rates'!$H:$J,3,false),0)</f>
        <v>0</v>
      </c>
    </row>
    <row r="102" ht="15.75" customHeight="1">
      <c r="A102" s="4" t="s">
        <v>419</v>
      </c>
      <c r="B102" s="4" t="s">
        <v>101</v>
      </c>
      <c r="C102" s="4" t="s">
        <v>420</v>
      </c>
      <c r="D102" s="4">
        <v>121003.0</v>
      </c>
      <c r="E102" s="4" t="s">
        <v>421</v>
      </c>
      <c r="F102" s="4" t="s">
        <v>149</v>
      </c>
      <c r="G102" s="4" t="s">
        <v>161</v>
      </c>
      <c r="H102" s="4" t="s">
        <v>206</v>
      </c>
      <c r="I102" s="7">
        <f>VLOOKUP(F102,'Courier Rates'!$H:$I,2,false)</f>
        <v>45.4</v>
      </c>
      <c r="J102" s="7">
        <f>if(G102="Forward and RTO charges", VLOOKUP(F102,'Courier Rates'!$H:$J,3,false),0)</f>
        <v>0</v>
      </c>
    </row>
    <row r="103" ht="15.75" customHeight="1">
      <c r="A103" s="4" t="s">
        <v>422</v>
      </c>
      <c r="B103" s="4" t="s">
        <v>85</v>
      </c>
      <c r="C103" s="4" t="s">
        <v>225</v>
      </c>
      <c r="D103" s="4">
        <v>121003.0</v>
      </c>
      <c r="E103" s="4" t="s">
        <v>337</v>
      </c>
      <c r="F103" s="4" t="s">
        <v>149</v>
      </c>
      <c r="G103" s="4" t="s">
        <v>161</v>
      </c>
      <c r="H103" s="4" t="s">
        <v>165</v>
      </c>
      <c r="I103" s="7">
        <f>VLOOKUP(F103,'Courier Rates'!$H:$I,2,false)</f>
        <v>45.4</v>
      </c>
      <c r="J103" s="7">
        <f>if(G103="Forward and RTO charges", VLOOKUP(F103,'Courier Rates'!$H:$J,3,false),0)</f>
        <v>0</v>
      </c>
    </row>
    <row r="104" ht="15.75" customHeight="1">
      <c r="A104" s="4" t="s">
        <v>423</v>
      </c>
      <c r="B104" s="4" t="s">
        <v>82</v>
      </c>
      <c r="C104" s="4" t="s">
        <v>194</v>
      </c>
      <c r="D104" s="4">
        <v>121003.0</v>
      </c>
      <c r="E104" s="4" t="s">
        <v>424</v>
      </c>
      <c r="F104" s="4" t="s">
        <v>150</v>
      </c>
      <c r="G104" s="4" t="s">
        <v>161</v>
      </c>
      <c r="H104" s="4" t="s">
        <v>172</v>
      </c>
      <c r="I104" s="7">
        <f>VLOOKUP(F104,'Courier Rates'!$H:$I,2,false)</f>
        <v>33</v>
      </c>
      <c r="J104" s="7">
        <f>if(G104="Forward and RTO charges", VLOOKUP(F104,'Courier Rates'!$H:$J,3,false),0)</f>
        <v>0</v>
      </c>
    </row>
    <row r="105" ht="15.75" customHeight="1">
      <c r="A105" s="4" t="s">
        <v>425</v>
      </c>
      <c r="B105" s="4" t="s">
        <v>80</v>
      </c>
      <c r="C105" s="4" t="s">
        <v>194</v>
      </c>
      <c r="D105" s="4">
        <v>121003.0</v>
      </c>
      <c r="E105" s="4" t="s">
        <v>426</v>
      </c>
      <c r="F105" s="4" t="s">
        <v>149</v>
      </c>
      <c r="G105" s="4" t="s">
        <v>161</v>
      </c>
      <c r="H105" s="4" t="s">
        <v>165</v>
      </c>
      <c r="I105" s="7">
        <f>VLOOKUP(F105,'Courier Rates'!$H:$I,2,false)</f>
        <v>45.4</v>
      </c>
      <c r="J105" s="7">
        <f>if(G105="Forward and RTO charges", VLOOKUP(F105,'Courier Rates'!$H:$J,3,false),0)</f>
        <v>0</v>
      </c>
    </row>
    <row r="106" ht="15.75" customHeight="1">
      <c r="A106" s="4" t="s">
        <v>427</v>
      </c>
      <c r="B106" s="4" t="s">
        <v>79</v>
      </c>
      <c r="C106" s="4" t="s">
        <v>428</v>
      </c>
      <c r="D106" s="4">
        <v>121003.0</v>
      </c>
      <c r="E106" s="4" t="s">
        <v>429</v>
      </c>
      <c r="F106" s="4" t="s">
        <v>149</v>
      </c>
      <c r="G106" s="4" t="s">
        <v>161</v>
      </c>
      <c r="H106" s="4" t="s">
        <v>308</v>
      </c>
      <c r="I106" s="7">
        <f>VLOOKUP(F106,'Courier Rates'!$H:$I,2,false)</f>
        <v>45.4</v>
      </c>
      <c r="J106" s="7">
        <f>if(G106="Forward and RTO charges", VLOOKUP(F106,'Courier Rates'!$H:$J,3,false),0)</f>
        <v>0</v>
      </c>
    </row>
    <row r="107" ht="15.75" customHeight="1">
      <c r="A107" s="4" t="s">
        <v>430</v>
      </c>
      <c r="B107" s="4" t="s">
        <v>77</v>
      </c>
      <c r="C107" s="4" t="s">
        <v>431</v>
      </c>
      <c r="D107" s="4">
        <v>121003.0</v>
      </c>
      <c r="E107" s="4" t="s">
        <v>432</v>
      </c>
      <c r="F107" s="4" t="s">
        <v>149</v>
      </c>
      <c r="G107" s="4" t="s">
        <v>161</v>
      </c>
      <c r="H107" s="4" t="s">
        <v>169</v>
      </c>
      <c r="I107" s="7">
        <f>VLOOKUP(F107,'Courier Rates'!$H:$I,2,false)</f>
        <v>45.4</v>
      </c>
      <c r="J107" s="7">
        <f>if(G107="Forward and RTO charges", VLOOKUP(F107,'Courier Rates'!$H:$J,3,false),0)</f>
        <v>0</v>
      </c>
    </row>
    <row r="108" ht="15.75" customHeight="1">
      <c r="A108" s="4" t="s">
        <v>433</v>
      </c>
      <c r="B108" s="4" t="s">
        <v>76</v>
      </c>
      <c r="C108" s="4" t="s">
        <v>310</v>
      </c>
      <c r="D108" s="4">
        <v>121003.0</v>
      </c>
      <c r="E108" s="4" t="s">
        <v>335</v>
      </c>
      <c r="F108" s="4" t="s">
        <v>149</v>
      </c>
      <c r="G108" s="4" t="s">
        <v>161</v>
      </c>
      <c r="H108" s="4" t="s">
        <v>165</v>
      </c>
      <c r="I108" s="7">
        <f>VLOOKUP(F108,'Courier Rates'!$H:$I,2,false)</f>
        <v>45.4</v>
      </c>
      <c r="J108" s="7">
        <f>if(G108="Forward and RTO charges", VLOOKUP(F108,'Courier Rates'!$H:$J,3,false),0)</f>
        <v>0</v>
      </c>
    </row>
    <row r="109" ht="15.75" customHeight="1">
      <c r="A109" s="4" t="s">
        <v>434</v>
      </c>
      <c r="B109" s="4" t="s">
        <v>75</v>
      </c>
      <c r="C109" s="4" t="s">
        <v>194</v>
      </c>
      <c r="D109" s="4">
        <v>121003.0</v>
      </c>
      <c r="E109" s="4" t="s">
        <v>435</v>
      </c>
      <c r="F109" s="4" t="s">
        <v>149</v>
      </c>
      <c r="G109" s="4" t="s">
        <v>161</v>
      </c>
      <c r="H109" s="4" t="s">
        <v>165</v>
      </c>
      <c r="I109" s="7">
        <f>VLOOKUP(F109,'Courier Rates'!$H:$I,2,false)</f>
        <v>45.4</v>
      </c>
      <c r="J109" s="7">
        <f>if(G109="Forward and RTO charges", VLOOKUP(F109,'Courier Rates'!$H:$J,3,false),0)</f>
        <v>0</v>
      </c>
    </row>
    <row r="110" ht="15.75" customHeight="1">
      <c r="A110" s="4" t="s">
        <v>436</v>
      </c>
      <c r="B110" s="4" t="s">
        <v>74</v>
      </c>
      <c r="C110" s="4" t="s">
        <v>194</v>
      </c>
      <c r="D110" s="4">
        <v>121003.0</v>
      </c>
      <c r="E110" s="4" t="s">
        <v>437</v>
      </c>
      <c r="F110" s="4" t="s">
        <v>149</v>
      </c>
      <c r="G110" s="4" t="s">
        <v>161</v>
      </c>
      <c r="H110" s="4" t="s">
        <v>165</v>
      </c>
      <c r="I110" s="7">
        <f>VLOOKUP(F110,'Courier Rates'!$H:$I,2,false)</f>
        <v>45.4</v>
      </c>
      <c r="J110" s="7">
        <f>if(G110="Forward and RTO charges", VLOOKUP(F110,'Courier Rates'!$H:$J,3,false),0)</f>
        <v>0</v>
      </c>
    </row>
    <row r="111" ht="15.75" customHeight="1">
      <c r="A111" s="4" t="s">
        <v>438</v>
      </c>
      <c r="B111" s="4" t="s">
        <v>73</v>
      </c>
      <c r="C111" s="4" t="s">
        <v>263</v>
      </c>
      <c r="D111" s="4">
        <v>121003.0</v>
      </c>
      <c r="E111" s="4" t="s">
        <v>439</v>
      </c>
      <c r="F111" s="4" t="s">
        <v>149</v>
      </c>
      <c r="G111" s="4" t="s">
        <v>161</v>
      </c>
      <c r="H111" s="4" t="s">
        <v>165</v>
      </c>
      <c r="I111" s="7">
        <f>VLOOKUP(F111,'Courier Rates'!$H:$I,2,false)</f>
        <v>45.4</v>
      </c>
      <c r="J111" s="7">
        <f>if(G111="Forward and RTO charges", VLOOKUP(F111,'Courier Rates'!$H:$J,3,false),0)</f>
        <v>0</v>
      </c>
    </row>
    <row r="112" ht="15.75" customHeight="1">
      <c r="A112" s="4" t="s">
        <v>440</v>
      </c>
      <c r="B112" s="4" t="s">
        <v>67</v>
      </c>
      <c r="C112" s="4" t="s">
        <v>441</v>
      </c>
      <c r="D112" s="4">
        <v>121003.0</v>
      </c>
      <c r="E112" s="4" t="s">
        <v>442</v>
      </c>
      <c r="F112" s="4" t="s">
        <v>149</v>
      </c>
      <c r="G112" s="4" t="s">
        <v>161</v>
      </c>
      <c r="H112" s="4" t="s">
        <v>165</v>
      </c>
      <c r="I112" s="7">
        <f>VLOOKUP(F112,'Courier Rates'!$H:$I,2,false)</f>
        <v>45.4</v>
      </c>
      <c r="J112" s="7">
        <f>if(G112="Forward and RTO charges", VLOOKUP(F112,'Courier Rates'!$H:$J,3,false),0)</f>
        <v>0</v>
      </c>
    </row>
    <row r="113" ht="15.75" customHeight="1">
      <c r="A113" s="4" t="s">
        <v>443</v>
      </c>
      <c r="B113" s="4" t="s">
        <v>65</v>
      </c>
      <c r="C113" s="4" t="s">
        <v>444</v>
      </c>
      <c r="D113" s="4">
        <v>121003.0</v>
      </c>
      <c r="E113" s="4" t="s">
        <v>445</v>
      </c>
      <c r="F113" s="4" t="s">
        <v>149</v>
      </c>
      <c r="G113" s="4" t="s">
        <v>161</v>
      </c>
      <c r="H113" s="4" t="s">
        <v>165</v>
      </c>
      <c r="I113" s="7">
        <f>VLOOKUP(F113,'Courier Rates'!$H:$I,2,false)</f>
        <v>45.4</v>
      </c>
      <c r="J113" s="7">
        <f>if(G113="Forward and RTO charges", VLOOKUP(F113,'Courier Rates'!$H:$J,3,false),0)</f>
        <v>0</v>
      </c>
    </row>
    <row r="114" ht="15.75" customHeight="1">
      <c r="A114" s="4" t="s">
        <v>446</v>
      </c>
      <c r="B114" s="4" t="s">
        <v>64</v>
      </c>
      <c r="C114" s="4" t="s">
        <v>263</v>
      </c>
      <c r="D114" s="4">
        <v>121003.0</v>
      </c>
      <c r="E114" s="4" t="s">
        <v>447</v>
      </c>
      <c r="F114" s="4" t="s">
        <v>149</v>
      </c>
      <c r="G114" s="4" t="s">
        <v>161</v>
      </c>
      <c r="H114" s="4" t="s">
        <v>165</v>
      </c>
      <c r="I114" s="7">
        <f>VLOOKUP(F114,'Courier Rates'!$H:$I,2,false)</f>
        <v>45.4</v>
      </c>
      <c r="J114" s="7">
        <f>if(G114="Forward and RTO charges", VLOOKUP(F114,'Courier Rates'!$H:$J,3,false),0)</f>
        <v>0</v>
      </c>
    </row>
    <row r="115" ht="15.75" customHeight="1">
      <c r="A115" s="4" t="s">
        <v>448</v>
      </c>
      <c r="B115" s="4" t="s">
        <v>63</v>
      </c>
      <c r="C115" s="4" t="s">
        <v>449</v>
      </c>
      <c r="D115" s="4">
        <v>121003.0</v>
      </c>
      <c r="E115" s="4" t="s">
        <v>363</v>
      </c>
      <c r="F115" s="4" t="s">
        <v>149</v>
      </c>
      <c r="G115" s="4" t="s">
        <v>161</v>
      </c>
      <c r="H115" s="4" t="s">
        <v>308</v>
      </c>
      <c r="I115" s="7">
        <f>VLOOKUP(F115,'Courier Rates'!$H:$I,2,false)</f>
        <v>45.4</v>
      </c>
      <c r="J115" s="7">
        <f>if(G115="Forward and RTO charges", VLOOKUP(F115,'Courier Rates'!$H:$J,3,false),0)</f>
        <v>0</v>
      </c>
    </row>
    <row r="116" ht="15.75" customHeight="1">
      <c r="A116" s="4" t="s">
        <v>450</v>
      </c>
      <c r="B116" s="4" t="s">
        <v>62</v>
      </c>
      <c r="C116" s="4" t="s">
        <v>451</v>
      </c>
      <c r="D116" s="4">
        <v>121003.0</v>
      </c>
      <c r="E116" s="4" t="s">
        <v>452</v>
      </c>
      <c r="F116" s="4" t="s">
        <v>149</v>
      </c>
      <c r="G116" s="4" t="s">
        <v>161</v>
      </c>
      <c r="H116" s="4" t="s">
        <v>169</v>
      </c>
      <c r="I116" s="7">
        <f>VLOOKUP(F116,'Courier Rates'!$H:$I,2,false)</f>
        <v>45.4</v>
      </c>
      <c r="J116" s="7">
        <f>if(G116="Forward and RTO charges", VLOOKUP(F116,'Courier Rates'!$H:$J,3,false),0)</f>
        <v>0</v>
      </c>
    </row>
    <row r="117" ht="15.75" customHeight="1">
      <c r="A117" s="4" t="s">
        <v>453</v>
      </c>
      <c r="B117" s="4" t="s">
        <v>61</v>
      </c>
      <c r="C117" s="4" t="s">
        <v>263</v>
      </c>
      <c r="D117" s="4">
        <v>121003.0</v>
      </c>
      <c r="E117" s="4" t="s">
        <v>454</v>
      </c>
      <c r="F117" s="4" t="s">
        <v>149</v>
      </c>
      <c r="G117" s="4" t="s">
        <v>161</v>
      </c>
      <c r="H117" s="4" t="s">
        <v>165</v>
      </c>
      <c r="I117" s="7">
        <f>VLOOKUP(F117,'Courier Rates'!$H:$I,2,false)</f>
        <v>45.4</v>
      </c>
      <c r="J117" s="7">
        <f>if(G117="Forward and RTO charges", VLOOKUP(F117,'Courier Rates'!$H:$J,3,false),0)</f>
        <v>0</v>
      </c>
    </row>
    <row r="118" ht="15.75" customHeight="1">
      <c r="A118" s="4" t="s">
        <v>455</v>
      </c>
      <c r="B118" s="4" t="s">
        <v>60</v>
      </c>
      <c r="C118" s="4" t="s">
        <v>194</v>
      </c>
      <c r="D118" s="4">
        <v>121003.0</v>
      </c>
      <c r="E118" s="4" t="s">
        <v>447</v>
      </c>
      <c r="F118" s="4" t="s">
        <v>149</v>
      </c>
      <c r="G118" s="4" t="s">
        <v>161</v>
      </c>
      <c r="H118" s="4" t="s">
        <v>165</v>
      </c>
      <c r="I118" s="7">
        <f>VLOOKUP(F118,'Courier Rates'!$H:$I,2,false)</f>
        <v>45.4</v>
      </c>
      <c r="J118" s="7">
        <f>if(G118="Forward and RTO charges", VLOOKUP(F118,'Courier Rates'!$H:$J,3,false),0)</f>
        <v>0</v>
      </c>
    </row>
    <row r="119" ht="15.75" customHeight="1">
      <c r="A119" s="4" t="s">
        <v>456</v>
      </c>
      <c r="B119" s="4" t="s">
        <v>55</v>
      </c>
      <c r="C119" s="4" t="s">
        <v>382</v>
      </c>
      <c r="D119" s="4">
        <v>121003.0</v>
      </c>
      <c r="E119" s="4" t="s">
        <v>363</v>
      </c>
      <c r="F119" s="4" t="s">
        <v>149</v>
      </c>
      <c r="G119" s="4" t="s">
        <v>161</v>
      </c>
      <c r="H119" s="4" t="s">
        <v>206</v>
      </c>
      <c r="I119" s="7">
        <f>VLOOKUP(F119,'Courier Rates'!$H:$I,2,false)</f>
        <v>45.4</v>
      </c>
      <c r="J119" s="7">
        <f>if(G119="Forward and RTO charges", VLOOKUP(F119,'Courier Rates'!$H:$J,3,false),0)</f>
        <v>0</v>
      </c>
    </row>
    <row r="120" ht="15.75" customHeight="1">
      <c r="A120" s="4" t="s">
        <v>457</v>
      </c>
      <c r="B120" s="4" t="s">
        <v>49</v>
      </c>
      <c r="C120" s="4" t="s">
        <v>310</v>
      </c>
      <c r="D120" s="4">
        <v>121003.0</v>
      </c>
      <c r="E120" s="4" t="s">
        <v>435</v>
      </c>
      <c r="F120" s="4" t="s">
        <v>149</v>
      </c>
      <c r="G120" s="4" t="s">
        <v>161</v>
      </c>
      <c r="H120" s="4" t="s">
        <v>165</v>
      </c>
      <c r="I120" s="7">
        <f>VLOOKUP(F120,'Courier Rates'!$H:$I,2,false)</f>
        <v>45.4</v>
      </c>
      <c r="J120" s="7">
        <f>if(G120="Forward and RTO charges", VLOOKUP(F120,'Courier Rates'!$H:$J,3,false),0)</f>
        <v>0</v>
      </c>
    </row>
    <row r="121" ht="15.75" customHeight="1">
      <c r="A121" s="4" t="s">
        <v>458</v>
      </c>
      <c r="B121" s="4" t="s">
        <v>45</v>
      </c>
      <c r="C121" s="4" t="s">
        <v>417</v>
      </c>
      <c r="D121" s="4">
        <v>121003.0</v>
      </c>
      <c r="E121" s="4" t="s">
        <v>459</v>
      </c>
      <c r="F121" s="4" t="s">
        <v>149</v>
      </c>
      <c r="G121" s="4" t="s">
        <v>161</v>
      </c>
      <c r="H121" s="4" t="s">
        <v>165</v>
      </c>
      <c r="I121" s="7">
        <f>VLOOKUP(F121,'Courier Rates'!$H:$I,2,false)</f>
        <v>45.4</v>
      </c>
      <c r="J121" s="7">
        <f>if(G121="Forward and RTO charges", VLOOKUP(F121,'Courier Rates'!$H:$J,3,false),0)</f>
        <v>0</v>
      </c>
    </row>
    <row r="122" ht="15.75" customHeight="1">
      <c r="A122" s="4" t="s">
        <v>460</v>
      </c>
      <c r="B122" s="4" t="s">
        <v>72</v>
      </c>
      <c r="C122" s="4" t="s">
        <v>186</v>
      </c>
      <c r="D122" s="4">
        <v>121003.0</v>
      </c>
      <c r="E122" s="4" t="s">
        <v>461</v>
      </c>
      <c r="F122" s="4" t="s">
        <v>149</v>
      </c>
      <c r="G122" s="4" t="s">
        <v>214</v>
      </c>
      <c r="H122" s="4" t="s">
        <v>352</v>
      </c>
      <c r="I122" s="7">
        <f>VLOOKUP(F122,'Courier Rates'!$H:$I,2,false)</f>
        <v>45.4</v>
      </c>
      <c r="J122" s="7">
        <f>if(G122="Forward and RTO charges", VLOOKUP(F122,'Courier Rates'!$H:$J,3,false),0)</f>
        <v>41.3</v>
      </c>
    </row>
    <row r="123" ht="15.75" customHeight="1">
      <c r="A123" s="4" t="s">
        <v>462</v>
      </c>
      <c r="B123" s="4" t="s">
        <v>33</v>
      </c>
      <c r="C123" s="4" t="s">
        <v>186</v>
      </c>
      <c r="D123" s="4">
        <v>121003.0</v>
      </c>
      <c r="E123" s="4" t="s">
        <v>463</v>
      </c>
      <c r="F123" s="4" t="s">
        <v>149</v>
      </c>
      <c r="G123" s="4" t="s">
        <v>161</v>
      </c>
      <c r="H123" s="4" t="s">
        <v>176</v>
      </c>
      <c r="I123" s="7">
        <f>VLOOKUP(F123,'Courier Rates'!$H:$I,2,false)</f>
        <v>45.4</v>
      </c>
      <c r="J123" s="7">
        <f>if(G123="Forward and RTO charges", VLOOKUP(F123,'Courier Rates'!$H:$J,3,false),0)</f>
        <v>0</v>
      </c>
    </row>
    <row r="124" ht="15.75" customHeight="1">
      <c r="A124" s="4" t="s">
        <v>464</v>
      </c>
      <c r="B124" s="4" t="s">
        <v>52</v>
      </c>
      <c r="C124" s="4" t="s">
        <v>186</v>
      </c>
      <c r="D124" s="4">
        <v>121003.0</v>
      </c>
      <c r="E124" s="4" t="s">
        <v>387</v>
      </c>
      <c r="F124" s="4" t="s">
        <v>150</v>
      </c>
      <c r="G124" s="4" t="s">
        <v>161</v>
      </c>
      <c r="H124" s="4" t="s">
        <v>208</v>
      </c>
      <c r="I124" s="7">
        <f>VLOOKUP(F124,'Courier Rates'!$H:$I,2,false)</f>
        <v>33</v>
      </c>
      <c r="J124" s="7">
        <f>if(G124="Forward and RTO charges", VLOOKUP(F124,'Courier Rates'!$H:$J,3,false),0)</f>
        <v>0</v>
      </c>
    </row>
    <row r="125" ht="15.75" customHeight="1">
      <c r="A125" s="4" t="s">
        <v>465</v>
      </c>
      <c r="B125" s="4" t="s">
        <v>56</v>
      </c>
      <c r="C125" s="4" t="s">
        <v>186</v>
      </c>
      <c r="D125" s="4">
        <v>121003.0</v>
      </c>
      <c r="E125" s="4" t="s">
        <v>454</v>
      </c>
      <c r="F125" s="4" t="s">
        <v>149</v>
      </c>
      <c r="G125" s="4" t="s">
        <v>161</v>
      </c>
      <c r="H125" s="4" t="s">
        <v>176</v>
      </c>
      <c r="I125" s="7">
        <f>VLOOKUP(F125,'Courier Rates'!$H:$I,2,false)</f>
        <v>45.4</v>
      </c>
      <c r="J125" s="7">
        <f>if(G125="Forward and RTO charges", VLOOKUP(F125,'Courier Rates'!$H:$J,3,false),0)</f>
        <v>0</v>
      </c>
    </row>
    <row r="126" ht="15.75" customHeight="1">
      <c r="A126" s="18"/>
      <c r="B126" s="18"/>
      <c r="C126" s="18"/>
      <c r="D126" s="18"/>
      <c r="E126" s="18"/>
      <c r="F126" s="18"/>
      <c r="G126" s="18"/>
      <c r="H126" s="18"/>
    </row>
    <row r="127" ht="15.75" customHeight="1">
      <c r="A127" s="9"/>
      <c r="B127" s="9"/>
      <c r="C127" s="9"/>
      <c r="D127" s="9"/>
      <c r="E127" s="9"/>
      <c r="F127" s="9"/>
      <c r="G127" s="9"/>
      <c r="H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</row>
    <row r="252" ht="15.75" customHeight="1">
      <c r="A252" s="9"/>
      <c r="B252" s="9"/>
      <c r="C252" s="9"/>
      <c r="D252" s="9"/>
      <c r="E252" s="9"/>
      <c r="F252" s="9"/>
      <c r="G252" s="9"/>
      <c r="H252" s="9"/>
    </row>
    <row r="253" ht="15.75" customHeight="1">
      <c r="A253" s="9"/>
      <c r="B253" s="9"/>
      <c r="C253" s="9"/>
      <c r="D253" s="9"/>
      <c r="E253" s="9"/>
      <c r="F253" s="9"/>
      <c r="G253" s="9"/>
      <c r="H253" s="9"/>
    </row>
    <row r="254" ht="15.75" customHeight="1">
      <c r="A254" s="9"/>
      <c r="B254" s="9"/>
      <c r="C254" s="9"/>
      <c r="D254" s="9"/>
      <c r="E254" s="9"/>
      <c r="F254" s="9"/>
      <c r="G254" s="9"/>
      <c r="H254" s="9"/>
    </row>
    <row r="255" ht="15.75" customHeight="1">
      <c r="A255" s="9"/>
      <c r="B255" s="9"/>
      <c r="C255" s="9"/>
      <c r="D255" s="9"/>
      <c r="E255" s="9"/>
      <c r="F255" s="9"/>
      <c r="G255" s="9"/>
      <c r="H255" s="9"/>
    </row>
    <row r="256" ht="15.75" customHeight="1">
      <c r="A256" s="9"/>
      <c r="B256" s="9"/>
      <c r="C256" s="9"/>
      <c r="D256" s="9"/>
      <c r="E256" s="9"/>
      <c r="F256" s="9"/>
      <c r="G256" s="9"/>
      <c r="H256" s="9"/>
    </row>
    <row r="257" ht="15.75" customHeight="1">
      <c r="A257" s="9"/>
      <c r="B257" s="9"/>
      <c r="C257" s="9"/>
      <c r="D257" s="9"/>
      <c r="E257" s="9"/>
      <c r="F257" s="9"/>
      <c r="G257" s="9"/>
      <c r="H257" s="9"/>
    </row>
    <row r="258" ht="15.75" customHeight="1">
      <c r="A258" s="9"/>
      <c r="B258" s="9"/>
      <c r="C258" s="9"/>
      <c r="D258" s="9"/>
      <c r="E258" s="9"/>
      <c r="F258" s="9"/>
      <c r="G258" s="9"/>
      <c r="H258" s="9"/>
    </row>
    <row r="259" ht="15.75" customHeight="1">
      <c r="A259" s="9"/>
      <c r="B259" s="9"/>
      <c r="C259" s="9"/>
      <c r="D259" s="9"/>
      <c r="E259" s="9"/>
      <c r="F259" s="9"/>
      <c r="G259" s="9"/>
      <c r="H259" s="9"/>
    </row>
    <row r="260" ht="15.75" customHeight="1">
      <c r="A260" s="9"/>
      <c r="B260" s="9"/>
      <c r="C260" s="9"/>
      <c r="D260" s="9"/>
      <c r="E260" s="9"/>
      <c r="F260" s="9"/>
      <c r="G260" s="9"/>
      <c r="H260" s="9"/>
    </row>
    <row r="261" ht="15.75" customHeight="1">
      <c r="A261" s="9"/>
      <c r="B261" s="9"/>
      <c r="C261" s="9"/>
      <c r="D261" s="9"/>
      <c r="E261" s="9"/>
      <c r="F261" s="9"/>
      <c r="G261" s="9"/>
      <c r="H261" s="9"/>
    </row>
    <row r="262" ht="15.75" customHeight="1">
      <c r="A262" s="9"/>
      <c r="B262" s="9"/>
      <c r="C262" s="9"/>
      <c r="D262" s="9"/>
      <c r="E262" s="9"/>
      <c r="F262" s="9"/>
      <c r="G262" s="9"/>
      <c r="H262" s="9"/>
    </row>
    <row r="263" ht="15.75" customHeight="1">
      <c r="A263" s="9"/>
      <c r="B263" s="9"/>
      <c r="C263" s="9"/>
      <c r="D263" s="9"/>
      <c r="E263" s="9"/>
      <c r="F263" s="9"/>
      <c r="G263" s="9"/>
      <c r="H263" s="9"/>
    </row>
    <row r="264" ht="15.75" customHeight="1">
      <c r="A264" s="9"/>
      <c r="B264" s="9"/>
      <c r="C264" s="9"/>
      <c r="D264" s="9"/>
      <c r="E264" s="9"/>
      <c r="F264" s="9"/>
      <c r="G264" s="9"/>
      <c r="H264" s="9"/>
    </row>
    <row r="265" ht="15.75" customHeight="1">
      <c r="A265" s="9"/>
      <c r="B265" s="9"/>
      <c r="C265" s="9"/>
      <c r="D265" s="9"/>
      <c r="E265" s="9"/>
      <c r="F265" s="9"/>
      <c r="G265" s="9"/>
      <c r="H265" s="9"/>
    </row>
    <row r="266" ht="15.75" customHeight="1">
      <c r="A266" s="9"/>
      <c r="B266" s="9"/>
      <c r="C266" s="9"/>
      <c r="D266" s="9"/>
      <c r="E266" s="9"/>
      <c r="F266" s="9"/>
      <c r="G266" s="9"/>
      <c r="H266" s="9"/>
    </row>
    <row r="267" ht="15.75" customHeight="1">
      <c r="A267" s="9"/>
      <c r="B267" s="9"/>
      <c r="C267" s="9"/>
      <c r="D267" s="9"/>
      <c r="E267" s="9"/>
      <c r="F267" s="9"/>
      <c r="G267" s="9"/>
      <c r="H267" s="9"/>
    </row>
    <row r="268" ht="15.75" customHeight="1">
      <c r="A268" s="9"/>
      <c r="B268" s="9"/>
      <c r="C268" s="9"/>
      <c r="D268" s="9"/>
      <c r="E268" s="9"/>
      <c r="F268" s="9"/>
      <c r="G268" s="9"/>
      <c r="H268" s="9"/>
    </row>
    <row r="269" ht="15.75" customHeight="1">
      <c r="A269" s="9"/>
      <c r="B269" s="9"/>
      <c r="C269" s="9"/>
      <c r="D269" s="9"/>
      <c r="E269" s="9"/>
      <c r="F269" s="9"/>
      <c r="G269" s="9"/>
      <c r="H269" s="9"/>
    </row>
    <row r="270" ht="15.75" customHeight="1">
      <c r="A270" s="9"/>
      <c r="B270" s="9"/>
      <c r="C270" s="9"/>
      <c r="D270" s="9"/>
      <c r="E270" s="9"/>
      <c r="F270" s="9"/>
      <c r="G270" s="9"/>
      <c r="H270" s="9"/>
    </row>
    <row r="271" ht="15.75" customHeight="1">
      <c r="A271" s="9"/>
      <c r="B271" s="9"/>
      <c r="C271" s="9"/>
      <c r="D271" s="9"/>
      <c r="E271" s="9"/>
      <c r="F271" s="9"/>
      <c r="G271" s="9"/>
      <c r="H271" s="9"/>
    </row>
    <row r="272" ht="15.75" customHeight="1">
      <c r="A272" s="9"/>
      <c r="B272" s="9"/>
      <c r="C272" s="9"/>
      <c r="D272" s="9"/>
      <c r="E272" s="9"/>
      <c r="F272" s="9"/>
      <c r="G272" s="9"/>
      <c r="H272" s="9"/>
    </row>
    <row r="273" ht="15.75" customHeight="1">
      <c r="A273" s="9"/>
      <c r="B273" s="9"/>
      <c r="C273" s="9"/>
      <c r="D273" s="9"/>
      <c r="E273" s="9"/>
      <c r="F273" s="9"/>
      <c r="G273" s="9"/>
      <c r="H273" s="9"/>
    </row>
    <row r="274" ht="15.75" customHeight="1">
      <c r="A274" s="9"/>
      <c r="B274" s="9"/>
      <c r="C274" s="9"/>
      <c r="D274" s="9"/>
      <c r="E274" s="9"/>
      <c r="F274" s="9"/>
      <c r="G274" s="9"/>
      <c r="H274" s="9"/>
    </row>
    <row r="275" ht="15.75" customHeight="1">
      <c r="A275" s="9"/>
      <c r="B275" s="9"/>
      <c r="C275" s="9"/>
      <c r="D275" s="9"/>
      <c r="E275" s="9"/>
      <c r="F275" s="9"/>
      <c r="G275" s="9"/>
      <c r="H275" s="9"/>
    </row>
    <row r="276" ht="15.75" customHeight="1">
      <c r="A276" s="9"/>
      <c r="B276" s="9"/>
      <c r="C276" s="9"/>
      <c r="D276" s="9"/>
      <c r="E276" s="9"/>
      <c r="F276" s="9"/>
      <c r="G276" s="9"/>
      <c r="H276" s="9"/>
    </row>
    <row r="277" ht="15.75" customHeight="1">
      <c r="A277" s="9"/>
      <c r="B277" s="9"/>
      <c r="C277" s="9"/>
      <c r="D277" s="9"/>
      <c r="E277" s="9"/>
      <c r="F277" s="9"/>
      <c r="G277" s="9"/>
      <c r="H277" s="9"/>
    </row>
    <row r="278" ht="15.75" customHeight="1">
      <c r="A278" s="9"/>
      <c r="B278" s="9"/>
      <c r="C278" s="9"/>
      <c r="D278" s="9"/>
      <c r="E278" s="9"/>
      <c r="F278" s="9"/>
      <c r="G278" s="9"/>
      <c r="H278" s="9"/>
    </row>
    <row r="279" ht="15.75" customHeight="1">
      <c r="A279" s="9"/>
      <c r="B279" s="9"/>
      <c r="C279" s="9"/>
      <c r="D279" s="9"/>
      <c r="E279" s="9"/>
      <c r="F279" s="9"/>
      <c r="G279" s="9"/>
      <c r="H279" s="9"/>
    </row>
    <row r="280" ht="15.75" customHeight="1">
      <c r="A280" s="9"/>
      <c r="B280" s="9"/>
      <c r="C280" s="9"/>
      <c r="D280" s="9"/>
      <c r="E280" s="9"/>
      <c r="F280" s="9"/>
      <c r="G280" s="9"/>
      <c r="H280" s="9"/>
    </row>
    <row r="281" ht="15.75" customHeight="1">
      <c r="A281" s="9"/>
      <c r="B281" s="9"/>
      <c r="C281" s="9"/>
      <c r="D281" s="9"/>
      <c r="E281" s="9"/>
      <c r="F281" s="9"/>
      <c r="G281" s="9"/>
      <c r="H281" s="9"/>
    </row>
    <row r="282" ht="15.75" customHeight="1">
      <c r="A282" s="9"/>
      <c r="B282" s="9"/>
      <c r="C282" s="9"/>
      <c r="D282" s="9"/>
      <c r="E282" s="9"/>
      <c r="F282" s="9"/>
      <c r="G282" s="9"/>
      <c r="H282" s="9"/>
    </row>
    <row r="283" ht="15.75" customHeight="1">
      <c r="A283" s="9"/>
      <c r="B283" s="9"/>
      <c r="C283" s="9"/>
      <c r="D283" s="9"/>
      <c r="E283" s="9"/>
      <c r="F283" s="9"/>
      <c r="G283" s="9"/>
      <c r="H283" s="9"/>
    </row>
    <row r="284" ht="15.75" customHeight="1">
      <c r="A284" s="9"/>
      <c r="B284" s="9"/>
      <c r="C284" s="9"/>
      <c r="D284" s="9"/>
      <c r="E284" s="9"/>
      <c r="F284" s="9"/>
      <c r="G284" s="9"/>
      <c r="H284" s="9"/>
    </row>
    <row r="285" ht="15.75" customHeight="1">
      <c r="A285" s="9"/>
      <c r="B285" s="9"/>
      <c r="C285" s="9"/>
      <c r="D285" s="9"/>
      <c r="E285" s="9"/>
      <c r="F285" s="9"/>
      <c r="G285" s="9"/>
      <c r="H285" s="9"/>
    </row>
    <row r="286" ht="15.75" customHeight="1">
      <c r="A286" s="9"/>
      <c r="B286" s="9"/>
      <c r="C286" s="9"/>
      <c r="D286" s="9"/>
      <c r="E286" s="9"/>
      <c r="F286" s="9"/>
      <c r="G286" s="9"/>
      <c r="H286" s="9"/>
    </row>
    <row r="287" ht="15.75" customHeight="1">
      <c r="A287" s="9"/>
      <c r="B287" s="9"/>
      <c r="C287" s="9"/>
      <c r="D287" s="9"/>
      <c r="E287" s="9"/>
      <c r="F287" s="9"/>
      <c r="G287" s="9"/>
      <c r="H287" s="9"/>
    </row>
    <row r="288" ht="15.75" customHeight="1">
      <c r="A288" s="9"/>
      <c r="B288" s="9"/>
      <c r="C288" s="9"/>
      <c r="D288" s="9"/>
      <c r="E288" s="9"/>
      <c r="F288" s="9"/>
      <c r="G288" s="9"/>
      <c r="H288" s="9"/>
    </row>
    <row r="289" ht="15.75" customHeight="1">
      <c r="A289" s="9"/>
      <c r="B289" s="9"/>
      <c r="C289" s="9"/>
      <c r="D289" s="9"/>
      <c r="E289" s="9"/>
      <c r="F289" s="9"/>
      <c r="G289" s="9"/>
      <c r="H289" s="9"/>
    </row>
    <row r="290" ht="15.75" customHeight="1">
      <c r="A290" s="9"/>
      <c r="B290" s="9"/>
      <c r="C290" s="9"/>
      <c r="D290" s="9"/>
      <c r="E290" s="9"/>
      <c r="F290" s="9"/>
      <c r="G290" s="9"/>
      <c r="H290" s="9"/>
    </row>
    <row r="291" ht="15.75" customHeight="1">
      <c r="A291" s="9"/>
      <c r="B291" s="9"/>
      <c r="C291" s="9"/>
      <c r="D291" s="9"/>
      <c r="E291" s="9"/>
      <c r="F291" s="9"/>
      <c r="G291" s="9"/>
      <c r="H291" s="9"/>
    </row>
    <row r="292" ht="15.75" customHeight="1">
      <c r="A292" s="9"/>
      <c r="B292" s="9"/>
      <c r="C292" s="9"/>
      <c r="D292" s="9"/>
      <c r="E292" s="9"/>
      <c r="F292" s="9"/>
      <c r="G292" s="9"/>
      <c r="H292" s="9"/>
    </row>
    <row r="293" ht="15.75" customHeight="1">
      <c r="A293" s="9"/>
      <c r="B293" s="9"/>
      <c r="C293" s="9"/>
      <c r="D293" s="9"/>
      <c r="E293" s="9"/>
      <c r="F293" s="9"/>
      <c r="G293" s="9"/>
      <c r="H293" s="9"/>
    </row>
    <row r="294" ht="15.75" customHeight="1">
      <c r="A294" s="9"/>
      <c r="B294" s="9"/>
      <c r="C294" s="9"/>
      <c r="D294" s="9"/>
      <c r="E294" s="9"/>
      <c r="F294" s="9"/>
      <c r="G294" s="9"/>
      <c r="H294" s="9"/>
    </row>
    <row r="295" ht="15.75" customHeight="1">
      <c r="A295" s="9"/>
      <c r="B295" s="9"/>
      <c r="C295" s="9"/>
      <c r="D295" s="9"/>
      <c r="E295" s="9"/>
      <c r="F295" s="9"/>
      <c r="G295" s="9"/>
      <c r="H295" s="9"/>
    </row>
    <row r="296" ht="15.75" customHeight="1">
      <c r="A296" s="9"/>
      <c r="B296" s="9"/>
      <c r="C296" s="9"/>
      <c r="D296" s="9"/>
      <c r="E296" s="9"/>
      <c r="F296" s="9"/>
      <c r="G296" s="9"/>
      <c r="H296" s="9"/>
    </row>
    <row r="297" ht="15.75" customHeight="1">
      <c r="A297" s="9"/>
      <c r="B297" s="9"/>
      <c r="C297" s="9"/>
      <c r="D297" s="9"/>
      <c r="E297" s="9"/>
      <c r="F297" s="9"/>
      <c r="G297" s="9"/>
      <c r="H297" s="9"/>
    </row>
    <row r="298" ht="15.75" customHeight="1">
      <c r="A298" s="9"/>
      <c r="B298" s="9"/>
      <c r="C298" s="9"/>
      <c r="D298" s="9"/>
      <c r="E298" s="9"/>
      <c r="F298" s="9"/>
      <c r="G298" s="9"/>
      <c r="H298" s="9"/>
    </row>
    <row r="299" ht="15.75" customHeight="1">
      <c r="A299" s="9"/>
      <c r="B299" s="9"/>
      <c r="C299" s="9"/>
      <c r="D299" s="9"/>
      <c r="E299" s="9"/>
      <c r="F299" s="9"/>
      <c r="G299" s="9"/>
      <c r="H299" s="9"/>
    </row>
    <row r="300" ht="15.75" customHeight="1">
      <c r="A300" s="9"/>
      <c r="B300" s="9"/>
      <c r="C300" s="9"/>
      <c r="D300" s="9"/>
      <c r="E300" s="9"/>
      <c r="F300" s="9"/>
      <c r="G300" s="9"/>
      <c r="H300" s="9"/>
    </row>
    <row r="301" ht="15.75" customHeight="1">
      <c r="A301" s="9"/>
      <c r="B301" s="9"/>
      <c r="C301" s="9"/>
      <c r="D301" s="9"/>
      <c r="E301" s="9"/>
      <c r="F301" s="9"/>
      <c r="G301" s="9"/>
      <c r="H301" s="9"/>
    </row>
    <row r="302" ht="15.75" customHeight="1">
      <c r="A302" s="9"/>
      <c r="B302" s="9"/>
      <c r="C302" s="9"/>
      <c r="D302" s="9"/>
      <c r="E302" s="9"/>
      <c r="F302" s="9"/>
      <c r="G302" s="9"/>
      <c r="H302" s="9"/>
    </row>
    <row r="303" ht="15.75" customHeight="1">
      <c r="A303" s="9"/>
      <c r="B303" s="9"/>
      <c r="C303" s="9"/>
      <c r="D303" s="9"/>
      <c r="E303" s="9"/>
      <c r="F303" s="9"/>
      <c r="G303" s="9"/>
      <c r="H303" s="9"/>
    </row>
    <row r="304" ht="15.75" customHeight="1">
      <c r="A304" s="9"/>
      <c r="B304" s="9"/>
      <c r="C304" s="9"/>
      <c r="D304" s="9"/>
      <c r="E304" s="9"/>
      <c r="F304" s="9"/>
      <c r="G304" s="9"/>
      <c r="H304" s="9"/>
    </row>
    <row r="305" ht="15.75" customHeight="1">
      <c r="A305" s="9"/>
      <c r="B305" s="9"/>
      <c r="C305" s="9"/>
      <c r="D305" s="9"/>
      <c r="E305" s="9"/>
      <c r="F305" s="9"/>
      <c r="G305" s="9"/>
      <c r="H305" s="9"/>
    </row>
    <row r="306" ht="15.75" customHeight="1">
      <c r="A306" s="9"/>
      <c r="B306" s="9"/>
      <c r="C306" s="9"/>
      <c r="D306" s="9"/>
      <c r="E306" s="9"/>
      <c r="F306" s="9"/>
      <c r="G306" s="9"/>
      <c r="H306" s="9"/>
    </row>
    <row r="307" ht="15.75" customHeight="1">
      <c r="A307" s="9"/>
      <c r="B307" s="9"/>
      <c r="C307" s="9"/>
      <c r="D307" s="9"/>
      <c r="E307" s="9"/>
      <c r="F307" s="9"/>
      <c r="G307" s="9"/>
      <c r="H307" s="9"/>
    </row>
    <row r="308" ht="15.75" customHeight="1">
      <c r="A308" s="9"/>
      <c r="B308" s="9"/>
      <c r="C308" s="9"/>
      <c r="D308" s="9"/>
      <c r="E308" s="9"/>
      <c r="F308" s="9"/>
      <c r="G308" s="9"/>
      <c r="H308" s="9"/>
    </row>
    <row r="309" ht="15.75" customHeight="1">
      <c r="A309" s="9"/>
      <c r="B309" s="9"/>
      <c r="C309" s="9"/>
      <c r="D309" s="9"/>
      <c r="E309" s="9"/>
      <c r="F309" s="9"/>
      <c r="G309" s="9"/>
      <c r="H309" s="9"/>
    </row>
    <row r="310" ht="15.75" customHeight="1">
      <c r="A310" s="9"/>
      <c r="B310" s="9"/>
      <c r="C310" s="9"/>
      <c r="D310" s="9"/>
      <c r="E310" s="9"/>
      <c r="F310" s="9"/>
      <c r="G310" s="9"/>
      <c r="H310" s="9"/>
    </row>
    <row r="311" ht="15.75" customHeight="1">
      <c r="A311" s="9"/>
      <c r="B311" s="9"/>
      <c r="C311" s="9"/>
      <c r="D311" s="9"/>
      <c r="E311" s="9"/>
      <c r="F311" s="9"/>
      <c r="G311" s="9"/>
      <c r="H311" s="9"/>
    </row>
    <row r="312" ht="15.75" customHeight="1">
      <c r="A312" s="9"/>
      <c r="B312" s="9"/>
      <c r="C312" s="9"/>
      <c r="D312" s="9"/>
      <c r="E312" s="9"/>
      <c r="F312" s="9"/>
      <c r="G312" s="9"/>
      <c r="H312" s="9"/>
    </row>
    <row r="313" ht="15.75" customHeight="1">
      <c r="A313" s="9"/>
      <c r="B313" s="9"/>
      <c r="C313" s="9"/>
      <c r="D313" s="9"/>
      <c r="E313" s="9"/>
      <c r="F313" s="9"/>
      <c r="G313" s="9"/>
      <c r="H313" s="9"/>
    </row>
    <row r="314" ht="15.75" customHeight="1">
      <c r="A314" s="9"/>
      <c r="B314" s="9"/>
      <c r="C314" s="9"/>
      <c r="D314" s="9"/>
      <c r="E314" s="9"/>
      <c r="F314" s="9"/>
      <c r="G314" s="9"/>
      <c r="H314" s="9"/>
    </row>
    <row r="315" ht="15.75" customHeight="1">
      <c r="A315" s="9"/>
      <c r="B315" s="9"/>
      <c r="C315" s="9"/>
      <c r="D315" s="9"/>
      <c r="E315" s="9"/>
      <c r="F315" s="9"/>
      <c r="G315" s="9"/>
      <c r="H315" s="9"/>
    </row>
    <row r="316" ht="15.75" customHeight="1">
      <c r="A316" s="9"/>
      <c r="B316" s="9"/>
      <c r="C316" s="9"/>
      <c r="D316" s="9"/>
      <c r="E316" s="9"/>
      <c r="F316" s="9"/>
      <c r="G316" s="9"/>
      <c r="H316" s="9"/>
    </row>
    <row r="317" ht="15.75" customHeight="1">
      <c r="A317" s="9"/>
      <c r="B317" s="9"/>
      <c r="C317" s="9"/>
      <c r="D317" s="9"/>
      <c r="E317" s="9"/>
      <c r="F317" s="9"/>
      <c r="G317" s="9"/>
      <c r="H317" s="9"/>
    </row>
    <row r="318" ht="15.75" customHeight="1">
      <c r="A318" s="9"/>
      <c r="B318" s="9"/>
      <c r="C318" s="9"/>
      <c r="D318" s="9"/>
      <c r="E318" s="9"/>
      <c r="F318" s="9"/>
      <c r="G318" s="9"/>
      <c r="H318" s="9"/>
    </row>
    <row r="319" ht="15.75" customHeight="1">
      <c r="A319" s="9"/>
      <c r="B319" s="9"/>
      <c r="C319" s="9"/>
      <c r="D319" s="9"/>
      <c r="E319" s="9"/>
      <c r="F319" s="9"/>
      <c r="G319" s="9"/>
      <c r="H319" s="9"/>
    </row>
    <row r="320" ht="15.75" customHeight="1">
      <c r="A320" s="9"/>
      <c r="B320" s="9"/>
      <c r="C320" s="9"/>
      <c r="D320" s="9"/>
      <c r="E320" s="9"/>
      <c r="F320" s="9"/>
      <c r="G320" s="9"/>
      <c r="H320" s="9"/>
    </row>
    <row r="321" ht="15.75" customHeight="1">
      <c r="A321" s="9"/>
      <c r="B321" s="9"/>
      <c r="C321" s="9"/>
      <c r="D321" s="9"/>
      <c r="E321" s="9"/>
      <c r="F321" s="9"/>
      <c r="G321" s="9"/>
      <c r="H321" s="9"/>
    </row>
    <row r="322" ht="15.75" customHeight="1">
      <c r="A322" s="9"/>
      <c r="B322" s="9"/>
      <c r="C322" s="9"/>
      <c r="D322" s="9"/>
      <c r="E322" s="9"/>
      <c r="F322" s="9"/>
      <c r="G322" s="9"/>
      <c r="H322" s="9"/>
    </row>
    <row r="323" ht="15.75" customHeight="1">
      <c r="A323" s="9"/>
      <c r="B323" s="9"/>
      <c r="C323" s="9"/>
      <c r="D323" s="9"/>
      <c r="E323" s="9"/>
      <c r="F323" s="9"/>
      <c r="G323" s="9"/>
      <c r="H323" s="9"/>
    </row>
    <row r="324" ht="15.75" customHeight="1">
      <c r="A324" s="9"/>
      <c r="B324" s="9"/>
      <c r="C324" s="9"/>
      <c r="D324" s="9"/>
      <c r="E324" s="9"/>
      <c r="F324" s="9"/>
      <c r="G324" s="9"/>
      <c r="H324" s="9"/>
    </row>
    <row r="325" ht="15.75" customHeight="1">
      <c r="A325" s="9"/>
      <c r="B325" s="9"/>
      <c r="C325" s="9"/>
      <c r="D325" s="9"/>
      <c r="E325" s="9"/>
      <c r="F325" s="9"/>
      <c r="G325" s="9"/>
      <c r="H325" s="9"/>
    </row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43"/>
    <col customWidth="1" min="2" max="2" width="9.14"/>
    <col customWidth="1" min="3" max="3" width="8.71"/>
    <col customWidth="1" min="4" max="4" width="21.29"/>
    <col customWidth="1" min="5" max="7" width="8.71"/>
    <col customWidth="1" min="8" max="8" width="12.0"/>
    <col customWidth="1" min="9" max="9" width="18.29"/>
    <col customWidth="1" min="10" max="10" width="15.71"/>
    <col customWidth="1" min="11" max="11" width="6.14"/>
    <col customWidth="1" min="12" max="12" width="9.43"/>
    <col customWidth="1" min="13" max="13" width="22.57"/>
    <col customWidth="1" min="14" max="14" width="22.86"/>
  </cols>
  <sheetData>
    <row r="1">
      <c r="A1" s="19" t="s">
        <v>466</v>
      </c>
      <c r="B1" s="9"/>
      <c r="D1" s="19" t="s">
        <v>467</v>
      </c>
      <c r="E1" s="9"/>
      <c r="H1" s="20" t="s">
        <v>11</v>
      </c>
      <c r="I1" s="21" t="s">
        <v>468</v>
      </c>
      <c r="J1" s="21" t="s">
        <v>469</v>
      </c>
      <c r="K1" s="22"/>
      <c r="L1" s="20" t="s">
        <v>11</v>
      </c>
      <c r="M1" s="21" t="s">
        <v>470</v>
      </c>
      <c r="N1" s="21" t="s">
        <v>471</v>
      </c>
    </row>
    <row r="2">
      <c r="A2" s="4" t="s">
        <v>472</v>
      </c>
      <c r="B2" s="4">
        <v>29.5</v>
      </c>
      <c r="D2" s="4" t="s">
        <v>473</v>
      </c>
      <c r="E2" s="4">
        <v>13.6</v>
      </c>
      <c r="H2" s="23" t="s">
        <v>474</v>
      </c>
      <c r="I2" s="24">
        <v>29.5</v>
      </c>
      <c r="J2" s="24">
        <v>13.6</v>
      </c>
      <c r="K2" s="25"/>
      <c r="L2" s="23" t="s">
        <v>474</v>
      </c>
      <c r="M2" s="24">
        <v>23.6</v>
      </c>
      <c r="N2" s="24">
        <v>23.6</v>
      </c>
    </row>
    <row r="3">
      <c r="A3" s="4" t="s">
        <v>475</v>
      </c>
      <c r="B3" s="4">
        <v>23.6</v>
      </c>
      <c r="D3" s="4" t="s">
        <v>476</v>
      </c>
      <c r="E3" s="4">
        <v>23.6</v>
      </c>
      <c r="H3" s="23" t="s">
        <v>150</v>
      </c>
      <c r="I3" s="24">
        <v>33.0</v>
      </c>
      <c r="J3" s="24">
        <v>20.5</v>
      </c>
      <c r="K3" s="25"/>
      <c r="L3" s="23" t="s">
        <v>150</v>
      </c>
      <c r="M3" s="24">
        <v>28.3</v>
      </c>
      <c r="N3" s="24">
        <v>28.3</v>
      </c>
    </row>
    <row r="4">
      <c r="A4" s="4" t="s">
        <v>477</v>
      </c>
      <c r="B4" s="4">
        <v>33.0</v>
      </c>
      <c r="D4" s="4" t="s">
        <v>478</v>
      </c>
      <c r="E4" s="4">
        <v>20.5</v>
      </c>
      <c r="H4" s="23" t="s">
        <v>479</v>
      </c>
      <c r="I4" s="24">
        <v>40.1</v>
      </c>
      <c r="J4" s="24">
        <v>31.9</v>
      </c>
      <c r="K4" s="25"/>
      <c r="L4" s="23" t="s">
        <v>479</v>
      </c>
      <c r="M4" s="24">
        <v>38.9</v>
      </c>
      <c r="N4" s="24">
        <v>38.9</v>
      </c>
    </row>
    <row r="5">
      <c r="A5" s="4" t="s">
        <v>480</v>
      </c>
      <c r="B5" s="4">
        <v>28.3</v>
      </c>
      <c r="D5" s="4" t="s">
        <v>481</v>
      </c>
      <c r="E5" s="4">
        <v>28.3</v>
      </c>
      <c r="H5" s="23" t="s">
        <v>149</v>
      </c>
      <c r="I5" s="24">
        <v>45.4</v>
      </c>
      <c r="J5" s="24">
        <v>41.3</v>
      </c>
      <c r="K5" s="25"/>
      <c r="L5" s="23" t="s">
        <v>149</v>
      </c>
      <c r="M5" s="24">
        <v>44.8</v>
      </c>
      <c r="N5" s="24">
        <v>44.8</v>
      </c>
    </row>
    <row r="6">
      <c r="A6" s="4" t="s">
        <v>482</v>
      </c>
      <c r="B6" s="4">
        <v>40.1</v>
      </c>
      <c r="D6" s="4" t="s">
        <v>483</v>
      </c>
      <c r="E6" s="4">
        <v>31.9</v>
      </c>
      <c r="H6" s="23" t="s">
        <v>151</v>
      </c>
      <c r="I6" s="24">
        <v>56.6</v>
      </c>
      <c r="J6" s="24">
        <v>50.7</v>
      </c>
      <c r="K6" s="25"/>
      <c r="L6" s="23" t="s">
        <v>151</v>
      </c>
      <c r="M6" s="24">
        <v>55.5</v>
      </c>
      <c r="N6" s="24">
        <v>55.5</v>
      </c>
    </row>
    <row r="7">
      <c r="A7" s="4" t="s">
        <v>484</v>
      </c>
      <c r="B7" s="4">
        <v>38.9</v>
      </c>
      <c r="D7" s="4" t="s">
        <v>485</v>
      </c>
      <c r="E7" s="4">
        <v>38.9</v>
      </c>
    </row>
    <row r="8">
      <c r="A8" s="4" t="s">
        <v>486</v>
      </c>
      <c r="B8" s="4">
        <v>45.4</v>
      </c>
      <c r="D8" s="4" t="s">
        <v>487</v>
      </c>
      <c r="E8" s="4">
        <v>41.3</v>
      </c>
      <c r="H8" s="26"/>
      <c r="I8" s="26"/>
      <c r="J8" s="26"/>
      <c r="K8" s="26"/>
      <c r="L8" s="26"/>
      <c r="M8" s="27"/>
      <c r="N8" s="27"/>
    </row>
    <row r="9">
      <c r="A9" s="4" t="s">
        <v>488</v>
      </c>
      <c r="B9" s="4">
        <v>44.8</v>
      </c>
      <c r="D9" s="4" t="s">
        <v>489</v>
      </c>
      <c r="E9" s="4">
        <v>44.8</v>
      </c>
      <c r="H9" s="28"/>
      <c r="I9" s="28"/>
      <c r="J9" s="28"/>
      <c r="K9" s="28"/>
      <c r="L9" s="28"/>
    </row>
    <row r="10">
      <c r="A10" s="4" t="s">
        <v>490</v>
      </c>
      <c r="B10" s="4">
        <v>56.6</v>
      </c>
      <c r="D10" s="4" t="s">
        <v>491</v>
      </c>
      <c r="E10" s="4">
        <v>50.7</v>
      </c>
      <c r="H10" s="28"/>
      <c r="I10" s="28"/>
      <c r="J10" s="28"/>
      <c r="K10" s="28"/>
      <c r="L10" s="28"/>
    </row>
    <row r="11">
      <c r="A11" s="18" t="s">
        <v>492</v>
      </c>
      <c r="B11" s="18">
        <v>55.5</v>
      </c>
      <c r="D11" s="4" t="s">
        <v>493</v>
      </c>
      <c r="E11" s="4">
        <v>55.5</v>
      </c>
      <c r="H11" s="28"/>
      <c r="I11" s="28"/>
      <c r="J11" s="28"/>
      <c r="K11" s="28"/>
      <c r="L11" s="28"/>
    </row>
    <row r="12">
      <c r="A12" s="9"/>
      <c r="B12" s="9"/>
      <c r="H12" s="28"/>
      <c r="I12" s="28"/>
      <c r="J12" s="28"/>
      <c r="K12" s="28"/>
      <c r="L12" s="28"/>
    </row>
    <row r="13">
      <c r="A13" s="9"/>
      <c r="B13" s="9"/>
      <c r="H13" s="28"/>
      <c r="I13" s="28"/>
      <c r="J13" s="28"/>
      <c r="K13" s="28"/>
      <c r="L13" s="28"/>
    </row>
    <row r="14">
      <c r="A14" s="9"/>
      <c r="B14" s="9"/>
    </row>
    <row r="15">
      <c r="A15" s="9"/>
      <c r="B15" s="9"/>
    </row>
    <row r="16">
      <c r="A16" s="9"/>
      <c r="B16" s="9"/>
    </row>
    <row r="17">
      <c r="A17" s="9"/>
      <c r="B17" s="9"/>
      <c r="D17" s="26"/>
      <c r="E17" s="26"/>
      <c r="F17" s="26"/>
      <c r="G17" s="26"/>
      <c r="H17" s="26"/>
    </row>
    <row r="18">
      <c r="A18" s="9"/>
      <c r="B18" s="9"/>
      <c r="D18" s="28"/>
      <c r="E18" s="28"/>
      <c r="F18" s="28"/>
      <c r="G18" s="28"/>
      <c r="H18" s="28"/>
    </row>
    <row r="19">
      <c r="A19" s="9"/>
      <c r="B19" s="9"/>
      <c r="D19" s="28"/>
      <c r="E19" s="28"/>
      <c r="F19" s="28"/>
      <c r="G19" s="28"/>
      <c r="H19" s="28"/>
    </row>
    <row r="20">
      <c r="A20" s="9"/>
      <c r="B20" s="9"/>
      <c r="D20" s="28"/>
      <c r="E20" s="28"/>
      <c r="F20" s="28"/>
      <c r="G20" s="28"/>
      <c r="H20" s="28"/>
    </row>
    <row r="21" ht="15.75" customHeight="1">
      <c r="A21" s="9"/>
      <c r="B21" s="9"/>
      <c r="D21" s="28"/>
      <c r="E21" s="28"/>
      <c r="F21" s="28"/>
      <c r="G21" s="28"/>
      <c r="H21" s="28"/>
    </row>
    <row r="22" ht="15.75" customHeight="1">
      <c r="A22" s="9"/>
      <c r="B22" s="9"/>
      <c r="D22" s="28"/>
      <c r="E22" s="28"/>
      <c r="F22" s="28"/>
      <c r="G22" s="28"/>
      <c r="H22" s="28"/>
    </row>
    <row r="23" ht="15.75" customHeight="1">
      <c r="A23" s="9"/>
      <c r="B23" s="9"/>
    </row>
    <row r="24" ht="15.75" customHeight="1">
      <c r="A24" s="9"/>
      <c r="B24" s="9"/>
    </row>
    <row r="25" ht="15.75" customHeight="1">
      <c r="A25" s="9"/>
      <c r="B25" s="9"/>
    </row>
    <row r="26" ht="15.75" customHeight="1">
      <c r="A26" s="9"/>
      <c r="B26" s="9"/>
    </row>
    <row r="27" ht="15.75" customHeight="1">
      <c r="A27" s="9"/>
      <c r="B27" s="9"/>
    </row>
    <row r="28" ht="15.75" customHeight="1">
      <c r="A28" s="9"/>
      <c r="B28" s="9"/>
    </row>
    <row r="29" ht="15.75" customHeight="1">
      <c r="A29" s="9"/>
      <c r="B29" s="9"/>
    </row>
    <row r="30" ht="15.75" customHeight="1">
      <c r="A30" s="9"/>
      <c r="B30" s="9"/>
    </row>
    <row r="31" ht="15.75" customHeight="1">
      <c r="A31" s="9"/>
      <c r="B31" s="9"/>
    </row>
    <row r="32" ht="15.75" customHeight="1">
      <c r="A32" s="9"/>
      <c r="B32" s="9"/>
    </row>
    <row r="33" ht="15.75" customHeight="1">
      <c r="A33" s="9"/>
      <c r="B33" s="9"/>
    </row>
    <row r="34" ht="15.75" customHeight="1">
      <c r="A34" s="9"/>
      <c r="B34" s="9"/>
    </row>
    <row r="35" ht="15.75" customHeight="1">
      <c r="A35" s="9"/>
      <c r="B35" s="9"/>
    </row>
    <row r="36" ht="15.75" customHeight="1">
      <c r="A36" s="9"/>
      <c r="B36" s="9"/>
    </row>
    <row r="37" ht="15.75" customHeight="1">
      <c r="A37" s="9"/>
      <c r="B37" s="9"/>
    </row>
    <row r="38" ht="15.75" customHeight="1">
      <c r="A38" s="9"/>
      <c r="B38" s="9"/>
    </row>
    <row r="39" ht="15.75" customHeight="1">
      <c r="A39" s="9"/>
      <c r="B39" s="9"/>
    </row>
    <row r="40" ht="15.75" customHeight="1">
      <c r="A40" s="9"/>
      <c r="B40" s="9"/>
    </row>
    <row r="41" ht="15.75" customHeight="1">
      <c r="A41" s="9"/>
      <c r="B41" s="9"/>
    </row>
    <row r="42" ht="15.75" customHeight="1">
      <c r="A42" s="9"/>
      <c r="B42" s="9"/>
    </row>
    <row r="43" ht="15.75" customHeight="1">
      <c r="A43" s="9"/>
      <c r="B43" s="9"/>
    </row>
    <row r="44" ht="15.75" customHeight="1">
      <c r="A44" s="9"/>
      <c r="B44" s="9"/>
    </row>
    <row r="45" ht="15.75" customHeight="1">
      <c r="A45" s="9"/>
      <c r="B45" s="9"/>
    </row>
    <row r="46" ht="15.75" customHeight="1">
      <c r="A46" s="9"/>
      <c r="B46" s="9"/>
    </row>
    <row r="47" ht="15.75" customHeight="1">
      <c r="A47" s="9"/>
      <c r="B47" s="9"/>
    </row>
    <row r="48" ht="15.75" customHeight="1">
      <c r="A48" s="9"/>
      <c r="B48" s="9"/>
    </row>
    <row r="49" ht="15.75" customHeight="1">
      <c r="A49" s="9"/>
      <c r="B49" s="9"/>
    </row>
    <row r="50" ht="15.75" customHeight="1">
      <c r="A50" s="9"/>
      <c r="B50" s="9"/>
    </row>
    <row r="51" ht="15.75" customHeight="1">
      <c r="A51" s="9"/>
      <c r="B51" s="9"/>
    </row>
    <row r="52" ht="15.75" customHeight="1">
      <c r="A52" s="9"/>
      <c r="B52" s="9"/>
    </row>
    <row r="53" ht="15.75" customHeight="1">
      <c r="A53" s="9"/>
      <c r="B53" s="9"/>
    </row>
    <row r="54" ht="15.75" customHeight="1">
      <c r="A54" s="9"/>
      <c r="B54" s="9"/>
    </row>
    <row r="55" ht="15.75" customHeight="1">
      <c r="A55" s="9"/>
      <c r="B55" s="9"/>
    </row>
    <row r="56" ht="15.75" customHeight="1">
      <c r="A56" s="9"/>
      <c r="B56" s="9"/>
    </row>
    <row r="57" ht="15.75" customHeight="1">
      <c r="A57" s="9"/>
      <c r="B57" s="9"/>
    </row>
    <row r="58" ht="15.75" customHeight="1">
      <c r="A58" s="9"/>
      <c r="B58" s="9"/>
    </row>
    <row r="59" ht="15.75" customHeight="1">
      <c r="A59" s="9"/>
      <c r="B59" s="9"/>
    </row>
    <row r="60" ht="15.75" customHeight="1">
      <c r="A60" s="9"/>
      <c r="B60" s="9"/>
    </row>
    <row r="61" ht="15.75" customHeight="1">
      <c r="A61" s="9"/>
      <c r="B61" s="9"/>
    </row>
    <row r="62" ht="15.75" customHeight="1">
      <c r="A62" s="9"/>
      <c r="B62" s="9"/>
    </row>
    <row r="63" ht="15.75" customHeight="1">
      <c r="A63" s="9"/>
      <c r="B63" s="9"/>
    </row>
    <row r="64" ht="15.75" customHeight="1">
      <c r="A64" s="9"/>
      <c r="B64" s="9"/>
    </row>
    <row r="65" ht="15.75" customHeight="1">
      <c r="A65" s="9"/>
      <c r="B65" s="9"/>
    </row>
    <row r="66" ht="15.75" customHeight="1">
      <c r="A66" s="9"/>
      <c r="B66" s="9"/>
    </row>
    <row r="67" ht="15.75" customHeight="1">
      <c r="A67" s="9"/>
      <c r="B67" s="9"/>
    </row>
    <row r="68" ht="15.75" customHeight="1">
      <c r="A68" s="9"/>
      <c r="B68" s="9"/>
    </row>
    <row r="69" ht="15.75" customHeight="1">
      <c r="A69" s="9"/>
      <c r="B69" s="9"/>
    </row>
    <row r="70" ht="15.75" customHeight="1">
      <c r="A70" s="9"/>
      <c r="B70" s="9"/>
    </row>
    <row r="71" ht="15.75" customHeight="1">
      <c r="A71" s="9"/>
      <c r="B71" s="9"/>
    </row>
    <row r="72" ht="15.75" customHeight="1">
      <c r="A72" s="9"/>
      <c r="B72" s="9"/>
    </row>
    <row r="73" ht="15.75" customHeight="1">
      <c r="A73" s="9"/>
      <c r="B73" s="9"/>
    </row>
    <row r="74" ht="15.75" customHeight="1">
      <c r="A74" s="9"/>
      <c r="B74" s="9"/>
    </row>
    <row r="75" ht="15.75" customHeight="1">
      <c r="A75" s="9"/>
      <c r="B75" s="9"/>
    </row>
    <row r="76" ht="15.75" customHeight="1">
      <c r="A76" s="9"/>
      <c r="B76" s="9"/>
    </row>
    <row r="77" ht="15.75" customHeight="1">
      <c r="A77" s="9"/>
      <c r="B77" s="9"/>
    </row>
    <row r="78" ht="15.75" customHeight="1">
      <c r="A78" s="9"/>
      <c r="B78" s="9"/>
    </row>
    <row r="79" ht="15.75" customHeight="1">
      <c r="A79" s="9"/>
      <c r="B79" s="9"/>
    </row>
    <row r="80" ht="15.75" customHeight="1">
      <c r="A80" s="9"/>
      <c r="B80" s="9"/>
    </row>
    <row r="81" ht="15.75" customHeight="1">
      <c r="A81" s="9"/>
      <c r="B81" s="9"/>
    </row>
    <row r="82" ht="15.75" customHeight="1">
      <c r="A82" s="9"/>
      <c r="B82" s="9"/>
    </row>
    <row r="83" ht="15.75" customHeight="1">
      <c r="A83" s="9"/>
      <c r="B83" s="9"/>
    </row>
    <row r="84" ht="15.75" customHeight="1">
      <c r="A84" s="9"/>
      <c r="B84" s="9"/>
    </row>
    <row r="85" ht="15.75" customHeight="1">
      <c r="A85" s="9"/>
      <c r="B85" s="9"/>
    </row>
    <row r="86" ht="15.75" customHeight="1">
      <c r="A86" s="9"/>
      <c r="B86" s="9"/>
    </row>
    <row r="87" ht="15.75" customHeight="1">
      <c r="A87" s="9"/>
      <c r="B87" s="9"/>
    </row>
    <row r="88" ht="15.75" customHeight="1">
      <c r="A88" s="9"/>
      <c r="B88" s="9"/>
    </row>
    <row r="89" ht="15.75" customHeight="1">
      <c r="A89" s="9"/>
      <c r="B89" s="9"/>
    </row>
    <row r="90" ht="15.75" customHeight="1">
      <c r="A90" s="9"/>
      <c r="B90" s="9"/>
    </row>
    <row r="91" ht="15.75" customHeight="1">
      <c r="A91" s="9"/>
      <c r="B91" s="9"/>
    </row>
    <row r="92" ht="15.75" customHeight="1">
      <c r="A92" s="9"/>
      <c r="B92" s="9"/>
    </row>
    <row r="93" ht="15.75" customHeight="1">
      <c r="A93" s="9"/>
      <c r="B93" s="9"/>
    </row>
    <row r="94" ht="15.75" customHeight="1">
      <c r="A94" s="9"/>
      <c r="B94" s="9"/>
    </row>
    <row r="95" ht="15.75" customHeight="1">
      <c r="A95" s="9"/>
      <c r="B95" s="9"/>
    </row>
    <row r="96" ht="15.75" customHeight="1">
      <c r="A96" s="9"/>
      <c r="B96" s="9"/>
    </row>
    <row r="97" ht="15.75" customHeight="1">
      <c r="A97" s="9"/>
      <c r="B97" s="9"/>
    </row>
    <row r="98" ht="15.75" customHeight="1">
      <c r="A98" s="9"/>
      <c r="B98" s="9"/>
    </row>
    <row r="99" ht="15.75" customHeight="1">
      <c r="A99" s="9"/>
      <c r="B99" s="9"/>
    </row>
    <row r="100" ht="15.75" customHeight="1">
      <c r="A100" s="9"/>
      <c r="B100" s="9"/>
    </row>
    <row r="101" ht="15.75" customHeight="1">
      <c r="A101" s="9"/>
      <c r="B101" s="9"/>
    </row>
    <row r="102" ht="15.75" customHeight="1">
      <c r="A102" s="9"/>
      <c r="B102" s="9"/>
    </row>
    <row r="103" ht="15.75" customHeight="1">
      <c r="A103" s="9"/>
      <c r="B103" s="9"/>
    </row>
    <row r="104" ht="15.75" customHeight="1">
      <c r="A104" s="9"/>
      <c r="B104" s="9"/>
    </row>
    <row r="105" ht="15.75" customHeight="1">
      <c r="A105" s="9"/>
      <c r="B105" s="9"/>
    </row>
    <row r="106" ht="15.75" customHeight="1">
      <c r="A106" s="9"/>
      <c r="B106" s="9"/>
    </row>
    <row r="107" ht="15.75" customHeight="1">
      <c r="A107" s="9"/>
      <c r="B107" s="9"/>
    </row>
    <row r="108" ht="15.75" customHeight="1">
      <c r="A108" s="9"/>
      <c r="B108" s="9"/>
    </row>
    <row r="109" ht="15.75" customHeight="1">
      <c r="A109" s="9"/>
      <c r="B109" s="9"/>
    </row>
    <row r="110" ht="15.75" customHeight="1">
      <c r="A110" s="9"/>
      <c r="B110" s="9"/>
    </row>
    <row r="111" ht="15.75" customHeight="1">
      <c r="A111" s="9"/>
      <c r="B111" s="9"/>
    </row>
    <row r="112" ht="15.75" customHeight="1">
      <c r="A112" s="9"/>
      <c r="B112" s="9"/>
    </row>
    <row r="113" ht="15.75" customHeight="1">
      <c r="A113" s="9"/>
      <c r="B113" s="9"/>
    </row>
    <row r="114" ht="15.75" customHeight="1">
      <c r="A114" s="9"/>
      <c r="B114" s="9"/>
    </row>
    <row r="115" ht="15.75" customHeight="1">
      <c r="A115" s="9"/>
      <c r="B115" s="9"/>
    </row>
    <row r="116" ht="15.75" customHeight="1">
      <c r="A116" s="9"/>
      <c r="B116" s="9"/>
    </row>
    <row r="117" ht="15.75" customHeight="1">
      <c r="A117" s="9"/>
      <c r="B117" s="9"/>
    </row>
    <row r="118" ht="15.75" customHeight="1">
      <c r="A118" s="9"/>
      <c r="B118" s="9"/>
    </row>
    <row r="119" ht="15.75" customHeight="1">
      <c r="A119" s="9"/>
      <c r="B119" s="9"/>
    </row>
    <row r="120" ht="15.75" customHeight="1">
      <c r="A120" s="9"/>
      <c r="B120" s="9"/>
    </row>
    <row r="121" ht="15.75" customHeight="1">
      <c r="A121" s="9"/>
      <c r="B121" s="9"/>
    </row>
    <row r="122" ht="15.75" customHeight="1">
      <c r="A122" s="9"/>
      <c r="B122" s="9"/>
    </row>
    <row r="123" ht="15.75" customHeight="1">
      <c r="A123" s="9"/>
      <c r="B123" s="9"/>
    </row>
    <row r="124" ht="15.75" customHeight="1">
      <c r="A124" s="9"/>
      <c r="B124" s="9"/>
    </row>
    <row r="125" ht="15.75" customHeight="1">
      <c r="A125" s="9"/>
      <c r="B125" s="9"/>
    </row>
    <row r="126" ht="15.75" customHeight="1">
      <c r="A126" s="9"/>
      <c r="B126" s="9"/>
    </row>
    <row r="127" ht="15.75" customHeight="1">
      <c r="A127" s="9"/>
      <c r="B127" s="9"/>
    </row>
    <row r="128" ht="15.75" customHeight="1">
      <c r="A128" s="9"/>
      <c r="B128" s="9"/>
    </row>
    <row r="129" ht="15.75" customHeight="1">
      <c r="A129" s="9"/>
      <c r="B129" s="9"/>
    </row>
    <row r="130" ht="15.75" customHeight="1">
      <c r="A130" s="9"/>
      <c r="B130" s="9"/>
    </row>
    <row r="131" ht="15.75" customHeight="1">
      <c r="A131" s="9"/>
      <c r="B131" s="9"/>
    </row>
    <row r="132" ht="15.75" customHeight="1">
      <c r="A132" s="9"/>
      <c r="B132" s="9"/>
    </row>
    <row r="133" ht="15.75" customHeight="1">
      <c r="A133" s="9"/>
      <c r="B133" s="9"/>
    </row>
    <row r="134" ht="15.75" customHeight="1">
      <c r="A134" s="9"/>
      <c r="B134" s="9"/>
    </row>
    <row r="135" ht="15.75" customHeight="1">
      <c r="A135" s="9"/>
      <c r="B135" s="9"/>
    </row>
    <row r="136" ht="15.75" customHeight="1">
      <c r="A136" s="9"/>
      <c r="B136" s="9"/>
    </row>
    <row r="137" ht="15.75" customHeight="1">
      <c r="A137" s="9"/>
      <c r="B137" s="9"/>
    </row>
    <row r="138" ht="15.75" customHeight="1">
      <c r="A138" s="9"/>
      <c r="B138" s="9"/>
    </row>
    <row r="139" ht="15.75" customHeight="1">
      <c r="A139" s="9"/>
      <c r="B139" s="9"/>
    </row>
    <row r="140" ht="15.75" customHeight="1">
      <c r="A140" s="9"/>
      <c r="B140" s="9"/>
    </row>
    <row r="141" ht="15.75" customHeight="1">
      <c r="A141" s="9"/>
      <c r="B141" s="9"/>
    </row>
    <row r="142" ht="15.75" customHeight="1">
      <c r="A142" s="9"/>
      <c r="B142" s="9"/>
    </row>
    <row r="143" ht="15.75" customHeight="1">
      <c r="A143" s="9"/>
      <c r="B143" s="9"/>
    </row>
    <row r="144" ht="15.75" customHeight="1">
      <c r="A144" s="9"/>
      <c r="B144" s="9"/>
    </row>
    <row r="145" ht="15.75" customHeight="1">
      <c r="A145" s="9"/>
      <c r="B145" s="9"/>
    </row>
    <row r="146" ht="15.75" customHeight="1">
      <c r="A146" s="9"/>
      <c r="B146" s="9"/>
    </row>
    <row r="147" ht="15.75" customHeight="1">
      <c r="A147" s="9"/>
      <c r="B147" s="9"/>
    </row>
    <row r="148" ht="15.75" customHeight="1">
      <c r="A148" s="9"/>
      <c r="B148" s="9"/>
    </row>
    <row r="149" ht="15.75" customHeight="1">
      <c r="A149" s="9"/>
      <c r="B149" s="9"/>
    </row>
    <row r="150" ht="15.75" customHeight="1">
      <c r="A150" s="9"/>
      <c r="B150" s="9"/>
    </row>
    <row r="151" ht="15.75" customHeight="1">
      <c r="A151" s="9"/>
      <c r="B151" s="9"/>
    </row>
    <row r="152" ht="15.75" customHeight="1">
      <c r="A152" s="9"/>
      <c r="B152" s="9"/>
    </row>
    <row r="153" ht="15.75" customHeight="1">
      <c r="A153" s="9"/>
      <c r="B153" s="9"/>
    </row>
    <row r="154" ht="15.75" customHeight="1">
      <c r="A154" s="9"/>
      <c r="B154" s="9"/>
    </row>
    <row r="155" ht="15.75" customHeight="1">
      <c r="A155" s="9"/>
      <c r="B155" s="9"/>
    </row>
    <row r="156" ht="15.75" customHeight="1">
      <c r="A156" s="9"/>
      <c r="B156" s="9"/>
    </row>
    <row r="157" ht="15.75" customHeight="1">
      <c r="A157" s="9"/>
      <c r="B157" s="9"/>
    </row>
    <row r="158" ht="15.75" customHeight="1">
      <c r="A158" s="9"/>
      <c r="B158" s="9"/>
    </row>
    <row r="159" ht="15.75" customHeight="1">
      <c r="A159" s="9"/>
      <c r="B159" s="9"/>
    </row>
    <row r="160" ht="15.75" customHeight="1">
      <c r="A160" s="9"/>
      <c r="B160" s="9"/>
    </row>
    <row r="161" ht="15.75" customHeight="1">
      <c r="A161" s="9"/>
      <c r="B161" s="9"/>
    </row>
    <row r="162" ht="15.75" customHeight="1">
      <c r="A162" s="9"/>
      <c r="B162" s="9"/>
    </row>
    <row r="163" ht="15.75" customHeight="1">
      <c r="A163" s="9"/>
      <c r="B163" s="9"/>
    </row>
    <row r="164" ht="15.75" customHeight="1">
      <c r="A164" s="9"/>
      <c r="B164" s="9"/>
    </row>
    <row r="165" ht="15.75" customHeight="1">
      <c r="A165" s="9"/>
      <c r="B165" s="9"/>
    </row>
    <row r="166" ht="15.75" customHeight="1">
      <c r="A166" s="9"/>
      <c r="B166" s="9"/>
    </row>
    <row r="167" ht="15.75" customHeight="1">
      <c r="A167" s="9"/>
      <c r="B167" s="9"/>
    </row>
    <row r="168" ht="15.75" customHeight="1">
      <c r="A168" s="9"/>
      <c r="B168" s="9"/>
    </row>
    <row r="169" ht="15.75" customHeight="1">
      <c r="A169" s="9"/>
      <c r="B169" s="9"/>
    </row>
    <row r="170" ht="15.75" customHeight="1">
      <c r="A170" s="9"/>
      <c r="B170" s="9"/>
    </row>
    <row r="171" ht="15.75" customHeight="1">
      <c r="A171" s="9"/>
      <c r="B171" s="9"/>
    </row>
    <row r="172" ht="15.75" customHeight="1">
      <c r="A172" s="9"/>
      <c r="B172" s="9"/>
    </row>
    <row r="173" ht="15.75" customHeight="1">
      <c r="A173" s="9"/>
      <c r="B173" s="9"/>
    </row>
    <row r="174" ht="15.75" customHeight="1">
      <c r="A174" s="9"/>
      <c r="B174" s="9"/>
    </row>
    <row r="175" ht="15.75" customHeight="1">
      <c r="A175" s="9"/>
      <c r="B175" s="9"/>
    </row>
    <row r="176" ht="15.75" customHeight="1">
      <c r="A176" s="9"/>
      <c r="B176" s="9"/>
    </row>
    <row r="177" ht="15.75" customHeight="1">
      <c r="A177" s="9"/>
      <c r="B177" s="9"/>
    </row>
    <row r="178" ht="15.75" customHeight="1">
      <c r="A178" s="9"/>
      <c r="B178" s="9"/>
    </row>
    <row r="179" ht="15.75" customHeight="1">
      <c r="A179" s="9"/>
      <c r="B179" s="9"/>
    </row>
    <row r="180" ht="15.75" customHeight="1">
      <c r="A180" s="9"/>
      <c r="B180" s="9"/>
    </row>
    <row r="181" ht="15.75" customHeight="1">
      <c r="A181" s="9"/>
      <c r="B181" s="9"/>
    </row>
    <row r="182" ht="15.75" customHeight="1">
      <c r="A182" s="9"/>
      <c r="B182" s="9"/>
    </row>
    <row r="183" ht="15.75" customHeight="1">
      <c r="A183" s="9"/>
      <c r="B183" s="9"/>
    </row>
    <row r="184" ht="15.75" customHeight="1">
      <c r="A184" s="9"/>
      <c r="B184" s="9"/>
    </row>
    <row r="185" ht="15.75" customHeight="1">
      <c r="A185" s="9"/>
      <c r="B185" s="9"/>
    </row>
    <row r="186" ht="15.75" customHeight="1">
      <c r="A186" s="9"/>
      <c r="B186" s="9"/>
    </row>
    <row r="187" ht="15.75" customHeight="1">
      <c r="A187" s="9"/>
      <c r="B187" s="9"/>
    </row>
    <row r="188" ht="15.75" customHeight="1">
      <c r="A188" s="9"/>
      <c r="B188" s="9"/>
    </row>
    <row r="189" ht="15.75" customHeight="1">
      <c r="A189" s="9"/>
      <c r="B189" s="9"/>
    </row>
    <row r="190" ht="15.75" customHeight="1">
      <c r="A190" s="9"/>
      <c r="B190" s="9"/>
    </row>
    <row r="191" ht="15.75" customHeight="1">
      <c r="A191" s="9"/>
      <c r="B191" s="9"/>
    </row>
    <row r="192" ht="15.75" customHeight="1">
      <c r="A192" s="9"/>
      <c r="B192" s="9"/>
    </row>
    <row r="193" ht="15.75" customHeight="1">
      <c r="A193" s="9"/>
      <c r="B193" s="9"/>
    </row>
    <row r="194" ht="15.75" customHeight="1">
      <c r="A194" s="9"/>
      <c r="B194" s="9"/>
    </row>
    <row r="195" ht="15.75" customHeight="1">
      <c r="A195" s="9"/>
      <c r="B195" s="9"/>
    </row>
    <row r="196" ht="15.75" customHeight="1">
      <c r="A196" s="9"/>
      <c r="B196" s="9"/>
    </row>
    <row r="197" ht="15.75" customHeight="1">
      <c r="A197" s="9"/>
      <c r="B197" s="9"/>
    </row>
    <row r="198" ht="15.75" customHeight="1">
      <c r="A198" s="9"/>
      <c r="B198" s="9"/>
    </row>
    <row r="199" ht="15.75" customHeight="1">
      <c r="A199" s="9"/>
      <c r="B199" s="9"/>
    </row>
    <row r="200" ht="15.75" customHeight="1">
      <c r="A200" s="9"/>
      <c r="B200" s="9"/>
    </row>
    <row r="201" ht="15.75" customHeight="1">
      <c r="A201" s="9"/>
      <c r="B201" s="9"/>
    </row>
    <row r="202" ht="15.75" customHeight="1">
      <c r="A202" s="9"/>
      <c r="B202" s="9"/>
    </row>
    <row r="203" ht="15.75" customHeight="1">
      <c r="A203" s="9"/>
      <c r="B203" s="9"/>
    </row>
    <row r="204" ht="15.75" customHeight="1">
      <c r="A204" s="9"/>
      <c r="B204" s="9"/>
    </row>
    <row r="205" ht="15.75" customHeight="1">
      <c r="A205" s="9"/>
      <c r="B205" s="9"/>
    </row>
    <row r="206" ht="15.75" customHeight="1">
      <c r="A206" s="9"/>
      <c r="B206" s="9"/>
    </row>
    <row r="207" ht="15.75" customHeight="1">
      <c r="A207" s="9"/>
      <c r="B207" s="9"/>
    </row>
    <row r="208" ht="15.75" customHeight="1">
      <c r="A208" s="9"/>
      <c r="B208" s="9"/>
    </row>
    <row r="209" ht="15.75" customHeight="1">
      <c r="A209" s="9"/>
      <c r="B209" s="9"/>
    </row>
    <row r="210" ht="15.75" customHeight="1">
      <c r="A210" s="9"/>
      <c r="B210" s="9"/>
    </row>
    <row r="211" ht="15.75" customHeight="1">
      <c r="A211" s="9"/>
      <c r="B211" s="9"/>
    </row>
    <row r="212" ht="15.75" customHeight="1">
      <c r="A212" s="9"/>
      <c r="B212" s="9"/>
    </row>
    <row r="213" ht="15.75" customHeight="1">
      <c r="A213" s="9"/>
      <c r="B213" s="9"/>
    </row>
    <row r="214" ht="15.75" customHeight="1">
      <c r="A214" s="9"/>
      <c r="B214" s="9"/>
    </row>
    <row r="215" ht="15.75" customHeight="1">
      <c r="A215" s="9"/>
      <c r="B215" s="9"/>
    </row>
    <row r="216" ht="15.75" customHeight="1">
      <c r="A216" s="9"/>
      <c r="B216" s="9"/>
    </row>
    <row r="217" ht="15.75" customHeight="1">
      <c r="A217" s="9"/>
      <c r="B217" s="9"/>
    </row>
    <row r="218" ht="15.75" customHeight="1">
      <c r="A218" s="9"/>
      <c r="B218" s="9"/>
    </row>
    <row r="219" ht="15.75" customHeight="1">
      <c r="A219" s="9"/>
      <c r="B219" s="9"/>
    </row>
    <row r="220" ht="15.75" customHeight="1">
      <c r="A220" s="9"/>
      <c r="B220" s="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7.57"/>
    <col customWidth="1" min="2" max="2" width="14.14"/>
    <col customWidth="1" min="3" max="3" width="13.57"/>
    <col customWidth="1" min="4" max="5" width="8.71"/>
    <col customWidth="1" min="6" max="6" width="49.29"/>
    <col customWidth="1" min="7" max="7" width="29.0"/>
    <col customWidth="1" min="8" max="8" width="14.29"/>
  </cols>
  <sheetData>
    <row r="1">
      <c r="A1" s="9"/>
      <c r="B1" s="9"/>
      <c r="C1" s="9"/>
      <c r="D1" s="29"/>
      <c r="E1" s="29"/>
      <c r="F1" s="30" t="s">
        <v>494</v>
      </c>
    </row>
    <row r="2">
      <c r="A2" s="4" t="s">
        <v>153</v>
      </c>
      <c r="B2" s="4" t="s">
        <v>141</v>
      </c>
      <c r="C2" s="4" t="s">
        <v>144</v>
      </c>
      <c r="F2" s="31"/>
      <c r="G2" s="31" t="s">
        <v>495</v>
      </c>
      <c r="H2" s="31" t="s">
        <v>496</v>
      </c>
    </row>
    <row r="3">
      <c r="A3" s="4" t="s">
        <v>497</v>
      </c>
      <c r="B3" s="4" t="s">
        <v>158</v>
      </c>
      <c r="C3" s="4" t="s">
        <v>258</v>
      </c>
      <c r="F3" s="32" t="s">
        <v>498</v>
      </c>
      <c r="G3" s="31">
        <f>COUNTIF(Calculations!U:U,"0")</f>
        <v>22</v>
      </c>
      <c r="H3" s="31">
        <f>SUMIF(Calculations!U:U,0,Calculations!P:P)</f>
        <v>1826.9</v>
      </c>
    </row>
    <row r="4">
      <c r="A4" s="4" t="s">
        <v>499</v>
      </c>
      <c r="B4" s="4">
        <v>1.3</v>
      </c>
      <c r="C4" s="4">
        <v>0.22</v>
      </c>
      <c r="F4" s="32" t="s">
        <v>500</v>
      </c>
      <c r="G4" s="31">
        <f>COUNTIF(Calculations!U:U,"&lt;0")</f>
        <v>79</v>
      </c>
      <c r="H4" s="33">
        <f>SUMIF(Calculations!U:U,"&lt;0",Calculations!U:U)</f>
        <v>-4426.6</v>
      </c>
    </row>
    <row r="5">
      <c r="A5" s="4" t="s">
        <v>501</v>
      </c>
      <c r="B5" s="4">
        <v>1.5</v>
      </c>
      <c r="C5" s="4">
        <v>0.5</v>
      </c>
      <c r="F5" s="32" t="s">
        <v>502</v>
      </c>
      <c r="G5" s="31">
        <f>COUNTIF(Calculations!U:U,"&gt;0")</f>
        <v>23</v>
      </c>
      <c r="H5" s="31">
        <f>SUMIF(Calculations!U:U,"&gt;0",Calculations!U:U)</f>
        <v>575.1</v>
      </c>
    </row>
    <row r="6">
      <c r="A6" s="4" t="s">
        <v>503</v>
      </c>
      <c r="B6" s="4">
        <v>1.3</v>
      </c>
      <c r="C6" s="4">
        <v>2.92</v>
      </c>
    </row>
    <row r="7">
      <c r="A7" s="4" t="s">
        <v>504</v>
      </c>
      <c r="B7" s="4">
        <v>1.5</v>
      </c>
      <c r="C7" s="4">
        <v>3.0</v>
      </c>
    </row>
    <row r="8">
      <c r="A8" s="4" t="s">
        <v>505</v>
      </c>
      <c r="B8" s="4" t="s">
        <v>506</v>
      </c>
      <c r="C8" s="4" t="s">
        <v>507</v>
      </c>
      <c r="F8" s="34"/>
    </row>
    <row r="9">
      <c r="A9" s="4" t="s">
        <v>508</v>
      </c>
      <c r="B9" s="4" t="s">
        <v>506</v>
      </c>
      <c r="C9" s="4" t="s">
        <v>507</v>
      </c>
    </row>
    <row r="10">
      <c r="A10" s="4" t="s">
        <v>509</v>
      </c>
      <c r="B10" s="4">
        <v>135.0</v>
      </c>
      <c r="C10" s="4">
        <v>33.0</v>
      </c>
    </row>
    <row r="11">
      <c r="A11" s="4" t="s">
        <v>510</v>
      </c>
      <c r="B11" s="4">
        <v>135.0</v>
      </c>
      <c r="C11" s="4">
        <v>174.5</v>
      </c>
    </row>
    <row r="12">
      <c r="A12" s="4" t="s">
        <v>511</v>
      </c>
      <c r="B12" s="4">
        <f t="shared" ref="B12:C12" si="1">B10-B11</f>
        <v>0</v>
      </c>
      <c r="C12" s="4">
        <f t="shared" si="1"/>
        <v>-141.5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F1:H1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6.86"/>
    <col customWidth="1" min="3" max="3" width="14.43"/>
    <col customWidth="1" min="4" max="4" width="16.71"/>
    <col customWidth="1" min="5" max="6" width="14.43"/>
    <col customWidth="1" min="10" max="10" width="11.71"/>
    <col customWidth="1" min="13" max="13" width="16.57"/>
    <col customWidth="1" min="21" max="21" width="19.71"/>
    <col customWidth="1" min="25" max="25" width="11.86"/>
  </cols>
  <sheetData>
    <row r="1" ht="74.25" customHeight="1">
      <c r="A1" s="35" t="s">
        <v>512</v>
      </c>
      <c r="B1" s="35" t="s">
        <v>152</v>
      </c>
      <c r="C1" s="36" t="s">
        <v>145</v>
      </c>
      <c r="D1" s="36" t="s">
        <v>12</v>
      </c>
      <c r="E1" s="36" t="s">
        <v>513</v>
      </c>
      <c r="F1" s="36" t="s">
        <v>514</v>
      </c>
      <c r="G1" s="36" t="s">
        <v>499</v>
      </c>
      <c r="H1" s="36" t="s">
        <v>515</v>
      </c>
      <c r="I1" s="37" t="s">
        <v>501</v>
      </c>
      <c r="J1" s="36" t="s">
        <v>516</v>
      </c>
      <c r="K1" s="36" t="s">
        <v>148</v>
      </c>
      <c r="L1" s="36" t="s">
        <v>517</v>
      </c>
      <c r="M1" s="36" t="s">
        <v>518</v>
      </c>
      <c r="N1" s="36" t="s">
        <v>519</v>
      </c>
      <c r="O1" s="36" t="s">
        <v>520</v>
      </c>
      <c r="P1" s="36" t="s">
        <v>521</v>
      </c>
      <c r="Q1" s="36" t="s">
        <v>503</v>
      </c>
      <c r="R1" s="36" t="s">
        <v>504</v>
      </c>
      <c r="S1" s="36" t="s">
        <v>508</v>
      </c>
      <c r="T1" s="36" t="s">
        <v>522</v>
      </c>
      <c r="U1" s="36" t="s">
        <v>511</v>
      </c>
      <c r="V1" s="36" t="s">
        <v>523</v>
      </c>
      <c r="W1" s="36" t="s">
        <v>524</v>
      </c>
      <c r="X1" s="36" t="s">
        <v>525</v>
      </c>
      <c r="Y1" s="38"/>
      <c r="Z1" s="39"/>
    </row>
    <row r="2">
      <c r="A2" s="6" t="s">
        <v>144</v>
      </c>
      <c r="B2" s="4" t="str">
        <f>VLOOKUP(A2,Misc!$A:$B,2,false)</f>
        <v>1091117221940</v>
      </c>
      <c r="C2" s="6" t="str">
        <f>vlookup(A2,'Courier Invoice'!$B:$E,4,false)</f>
        <v>140604</v>
      </c>
      <c r="D2" s="6" t="str">
        <f>VLOOKUP(C2,'Courier Invoice'!$E:$G,3,false)</f>
        <v>Forward charges</v>
      </c>
      <c r="E2" s="6" t="s">
        <v>526</v>
      </c>
      <c r="F2" s="6">
        <f t="shared" ref="F2:F125" si="1">IF(D2="Forward charges",0,1)</f>
        <v>0</v>
      </c>
      <c r="G2" s="6">
        <f>sumif(' X- Order Report'!$A:$A,A2,' X- Order Report'!$E:$E)/1000</f>
        <v>0.22</v>
      </c>
      <c r="H2" s="8">
        <f>sumif(' X- Order Report'!$A:$A,A2,' X- Order Report'!$E:$E)</f>
        <v>220</v>
      </c>
      <c r="I2" s="40">
        <f t="shared" ref="I2:I125" si="2">CEILING(G2/0.5,1)*0.5</f>
        <v>0.5</v>
      </c>
      <c r="J2" s="6">
        <f t="shared" ref="J2:J125" si="3">CEILING(G2/0.5,1)*0.5*1000</f>
        <v>500</v>
      </c>
      <c r="K2" s="15" t="s">
        <v>150</v>
      </c>
      <c r="L2" s="6">
        <f>vlookup(K2,'Courier Rates'!$H$1:$J$6,2,0)</f>
        <v>33</v>
      </c>
      <c r="M2" s="8">
        <f>VLOOKUP(K2,'Courier Rates'!$L$2:$N$6,2,0)*((I2-0.5)/0.5)</f>
        <v>0</v>
      </c>
      <c r="N2" s="6">
        <f>VLOOKUP(K2,'Courier Rates'!$H$1:$J$6,3,0)*F2</f>
        <v>0</v>
      </c>
      <c r="O2" s="6">
        <f>VLOOKUP(K2,'Courier Rates'!$L$2:$N$6,3,0)*F2*((I2-0.5)/0.5)</f>
        <v>0</v>
      </c>
      <c r="P2" s="6">
        <f t="shared" ref="P2:P125" si="4">L2+M2+N2+O2</f>
        <v>33</v>
      </c>
      <c r="Q2" s="6" t="str">
        <f>VLOOKUP(A2,'Courier Invoice'!$B:$C,2,0)</f>
        <v>2.92</v>
      </c>
      <c r="R2" s="6">
        <f t="shared" ref="R2:R125" si="5">CEILING(Q2/0.5,1)*0.5</f>
        <v>3</v>
      </c>
      <c r="S2" s="6" t="str">
        <f>VLOOKUP(A2,'Courier Invoice'!$B:$F,5,0)</f>
        <v>b</v>
      </c>
      <c r="T2" s="6" t="str">
        <f>VLOOKUP(A2,'Courier Invoice'!$B:$H,7,0)</f>
        <v>174.5</v>
      </c>
      <c r="U2" s="6">
        <f t="shared" ref="U2:U125" si="6">ROUND(P2-T2,1)</f>
        <v>-141.5</v>
      </c>
      <c r="V2" s="41">
        <f t="shared" ref="V2:V125" si="7">U2/P2</f>
        <v>-4.287878788</v>
      </c>
      <c r="W2" s="6">
        <f t="shared" ref="W2:W125" si="8">L2+M2</f>
        <v>33</v>
      </c>
      <c r="X2" s="42">
        <f t="shared" ref="X2:X125" si="9">N2+O2</f>
        <v>0</v>
      </c>
      <c r="Y2" s="43"/>
      <c r="Z2" s="44"/>
    </row>
    <row r="3">
      <c r="A3" s="6" t="s">
        <v>143</v>
      </c>
      <c r="B3" s="4" t="str">
        <f>VLOOKUP(A3,Misc!$A:$B,2,false)</f>
        <v>1091117222065</v>
      </c>
      <c r="C3" s="6" t="str">
        <f>vlookup(A3,'Courier Invoice'!$B:$E,4,false)</f>
        <v>723146</v>
      </c>
      <c r="D3" s="6" t="str">
        <f>VLOOKUP(C3,'Courier Invoice'!$E:$G,3,false)</f>
        <v>Forward charges</v>
      </c>
      <c r="E3" s="6" t="s">
        <v>526</v>
      </c>
      <c r="F3" s="6">
        <f t="shared" si="1"/>
        <v>0</v>
      </c>
      <c r="G3" s="6">
        <f>sumif(' X- Order Report'!$A:$A,A3,' X- Order Report'!$E:$E)/1000</f>
        <v>0.48</v>
      </c>
      <c r="H3" s="8">
        <f>sumif(' X- Order Report'!$A:$A,A3,' X- Order Report'!$E:$E)</f>
        <v>480</v>
      </c>
      <c r="I3" s="40">
        <f t="shared" si="2"/>
        <v>0.5</v>
      </c>
      <c r="J3" s="6">
        <f t="shared" si="3"/>
        <v>500</v>
      </c>
      <c r="K3" s="15" t="s">
        <v>149</v>
      </c>
      <c r="L3" s="6">
        <f>vlookup(K3,'Courier Rates'!$H$1:$J$6,2,0)</f>
        <v>45.4</v>
      </c>
      <c r="M3" s="8">
        <f>VLOOKUP(K3,'Courier Rates'!$L$2:$N$6,2,0)*((I3-0.5)/0.5)</f>
        <v>0</v>
      </c>
      <c r="N3" s="6">
        <f>VLOOKUP(K3,'Courier Rates'!$H$1:$J$6,3,0)*F3</f>
        <v>0</v>
      </c>
      <c r="O3" s="6">
        <f>VLOOKUP(K3,'Courier Rates'!$L$2:$N$6,3,0)*F3*((I3-0.5)/0.5)</f>
        <v>0</v>
      </c>
      <c r="P3" s="6">
        <f t="shared" si="4"/>
        <v>45.4</v>
      </c>
      <c r="Q3" s="6" t="str">
        <f>VLOOKUP(A3,'Courier Invoice'!$B:$C,2,0)</f>
        <v>0.68</v>
      </c>
      <c r="R3" s="6">
        <f t="shared" si="5"/>
        <v>1</v>
      </c>
      <c r="S3" s="6" t="str">
        <f>VLOOKUP(A3,'Courier Invoice'!$B:$F,5,0)</f>
        <v>d</v>
      </c>
      <c r="T3" s="6" t="str">
        <f>VLOOKUP(A3,'Courier Invoice'!$B:$H,7,0)</f>
        <v>90.2</v>
      </c>
      <c r="U3" s="6">
        <f t="shared" si="6"/>
        <v>-44.8</v>
      </c>
      <c r="V3" s="41">
        <f t="shared" si="7"/>
        <v>-0.986784141</v>
      </c>
      <c r="W3" s="6">
        <f t="shared" si="8"/>
        <v>45.4</v>
      </c>
      <c r="X3" s="42">
        <f t="shared" si="9"/>
        <v>0</v>
      </c>
      <c r="Y3" s="43"/>
      <c r="Z3" s="44"/>
    </row>
    <row r="4">
      <c r="A4" s="6" t="s">
        <v>142</v>
      </c>
      <c r="B4" s="4" t="str">
        <f>VLOOKUP(A4,Misc!$A:$B,2,false)</f>
        <v>1091117222080</v>
      </c>
      <c r="C4" s="6" t="str">
        <f>vlookup(A4,'Courier Invoice'!$B:$E,4,false)</f>
        <v>421204</v>
      </c>
      <c r="D4" s="6" t="str">
        <f>VLOOKUP(C4,'Courier Invoice'!$E:$G,3,false)</f>
        <v>Forward charges</v>
      </c>
      <c r="E4" s="6" t="s">
        <v>526</v>
      </c>
      <c r="F4" s="6">
        <f t="shared" si="1"/>
        <v>0</v>
      </c>
      <c r="G4" s="6">
        <f>sumif(' X- Order Report'!$A:$A,A4,' X- Order Report'!$E:$E)/1000</f>
        <v>0.5</v>
      </c>
      <c r="H4" s="8">
        <f>sumif(' X- Order Report'!$A:$A,A4,' X- Order Report'!$E:$E)</f>
        <v>500</v>
      </c>
      <c r="I4" s="40">
        <f t="shared" si="2"/>
        <v>0.5</v>
      </c>
      <c r="J4" s="6">
        <f t="shared" si="3"/>
        <v>500</v>
      </c>
      <c r="K4" s="15" t="s">
        <v>149</v>
      </c>
      <c r="L4" s="6">
        <f>vlookup(K4,'Courier Rates'!$H$1:$J$6,2,0)</f>
        <v>45.4</v>
      </c>
      <c r="M4" s="8">
        <f>VLOOKUP(K4,'Courier Rates'!$L$2:$N$6,2,0)*((I4-0.5)/0.5)</f>
        <v>0</v>
      </c>
      <c r="N4" s="6">
        <f>VLOOKUP(K4,'Courier Rates'!$H$1:$J$6,3,0)*F4</f>
        <v>0</v>
      </c>
      <c r="O4" s="6">
        <f>VLOOKUP(K4,'Courier Rates'!$L$2:$N$6,3,0)*F4*((I4-0.5)/0.5)</f>
        <v>0</v>
      </c>
      <c r="P4" s="6">
        <f t="shared" si="4"/>
        <v>45.4</v>
      </c>
      <c r="Q4" s="6" t="str">
        <f>VLOOKUP(A4,'Courier Invoice'!$B:$C,2,0)</f>
        <v>0.71</v>
      </c>
      <c r="R4" s="6">
        <f t="shared" si="5"/>
        <v>1</v>
      </c>
      <c r="S4" s="6" t="str">
        <f>VLOOKUP(A4,'Courier Invoice'!$B:$F,5,0)</f>
        <v>d</v>
      </c>
      <c r="T4" s="6" t="str">
        <f>VLOOKUP(A4,'Courier Invoice'!$B:$H,7,0)</f>
        <v>90.2</v>
      </c>
      <c r="U4" s="6">
        <f t="shared" si="6"/>
        <v>-44.8</v>
      </c>
      <c r="V4" s="41">
        <f t="shared" si="7"/>
        <v>-0.986784141</v>
      </c>
      <c r="W4" s="6">
        <f t="shared" si="8"/>
        <v>45.4</v>
      </c>
      <c r="X4" s="42">
        <f t="shared" si="9"/>
        <v>0</v>
      </c>
      <c r="Y4" s="43"/>
      <c r="Z4" s="44"/>
    </row>
    <row r="5">
      <c r="A5" s="6" t="s">
        <v>141</v>
      </c>
      <c r="B5" s="4" t="str">
        <f>VLOOKUP(A5,Misc!$A:$B,2,false)</f>
        <v>1091117222124</v>
      </c>
      <c r="C5" s="6" t="str">
        <f>vlookup(A5,'Courier Invoice'!$B:$E,4,false)</f>
        <v>507101</v>
      </c>
      <c r="D5" s="6" t="str">
        <f>VLOOKUP(C5,'Courier Invoice'!$E:$G,3,false)</f>
        <v>Forward charges</v>
      </c>
      <c r="E5" s="6" t="s">
        <v>526</v>
      </c>
      <c r="F5" s="6">
        <f t="shared" si="1"/>
        <v>0</v>
      </c>
      <c r="G5" s="6">
        <f>sumif(' X- Order Report'!$A:$A,A5,' X- Order Report'!$E:$E)/1000</f>
        <v>1.302</v>
      </c>
      <c r="H5" s="8">
        <f>sumif(' X- Order Report'!$A:$A,A5,' X- Order Report'!$E:$E)</f>
        <v>1302</v>
      </c>
      <c r="I5" s="40">
        <f t="shared" si="2"/>
        <v>1.5</v>
      </c>
      <c r="J5" s="6">
        <f t="shared" si="3"/>
        <v>1500</v>
      </c>
      <c r="K5" s="15" t="s">
        <v>149</v>
      </c>
      <c r="L5" s="6">
        <f>vlookup(K5,'Courier Rates'!$H$1:$J$6,2,0)</f>
        <v>45.4</v>
      </c>
      <c r="M5" s="8">
        <f>VLOOKUP(K5,'Courier Rates'!$L$2:$N$6,2,0)*((I5-0.5)/0.5)</f>
        <v>89.6</v>
      </c>
      <c r="N5" s="6">
        <f>VLOOKUP(K5,'Courier Rates'!$H$1:$J$6,3,0)*F5</f>
        <v>0</v>
      </c>
      <c r="O5" s="6">
        <f>VLOOKUP(K5,'Courier Rates'!$L$2:$N$6,3,0)*F5*((I5-0.5)/0.5)</f>
        <v>0</v>
      </c>
      <c r="P5" s="6">
        <f t="shared" si="4"/>
        <v>135</v>
      </c>
      <c r="Q5" s="6" t="str">
        <f>VLOOKUP(A5,'Courier Invoice'!$B:$C,2,0)</f>
        <v>1.3</v>
      </c>
      <c r="R5" s="6">
        <f t="shared" si="5"/>
        <v>1.5</v>
      </c>
      <c r="S5" s="6" t="str">
        <f>VLOOKUP(A5,'Courier Invoice'!$B:$F,5,0)</f>
        <v>d</v>
      </c>
      <c r="T5" s="6">
        <f>VLOOKUP(A5,'Courier Invoice'!$B:$H,7,0)</f>
        <v>135</v>
      </c>
      <c r="U5" s="6">
        <f t="shared" si="6"/>
        <v>0</v>
      </c>
      <c r="V5" s="41">
        <f t="shared" si="7"/>
        <v>0</v>
      </c>
      <c r="W5" s="6">
        <f t="shared" si="8"/>
        <v>135</v>
      </c>
      <c r="X5" s="42">
        <f t="shared" si="9"/>
        <v>0</v>
      </c>
      <c r="Y5" s="43"/>
      <c r="Z5" s="44"/>
    </row>
    <row r="6">
      <c r="A6" s="6" t="s">
        <v>140</v>
      </c>
      <c r="B6" s="4" t="str">
        <f>VLOOKUP(A6,Misc!$A:$B,2,false)</f>
        <v>1091117222135</v>
      </c>
      <c r="C6" s="6" t="str">
        <f>vlookup(A6,'Courier Invoice'!$B:$E,4,false)</f>
        <v>263139</v>
      </c>
      <c r="D6" s="6" t="str">
        <f>VLOOKUP(C6,'Courier Invoice'!$E:$G,3,false)</f>
        <v>Forward charges</v>
      </c>
      <c r="E6" s="6" t="s">
        <v>526</v>
      </c>
      <c r="F6" s="6">
        <f t="shared" si="1"/>
        <v>0</v>
      </c>
      <c r="G6" s="6">
        <f>sumif(' X- Order Report'!$A:$A,A6,' X- Order Report'!$E:$E)/1000</f>
        <v>0.245</v>
      </c>
      <c r="H6" s="8">
        <f>sumif(' X- Order Report'!$A:$A,A6,' X- Order Report'!$E:$E)</f>
        <v>245</v>
      </c>
      <c r="I6" s="40">
        <f t="shared" si="2"/>
        <v>0.5</v>
      </c>
      <c r="J6" s="6">
        <f t="shared" si="3"/>
        <v>500</v>
      </c>
      <c r="K6" s="15" t="s">
        <v>150</v>
      </c>
      <c r="L6" s="6">
        <f>vlookup(K6,'Courier Rates'!$H$1:$J$6,2,0)</f>
        <v>33</v>
      </c>
      <c r="M6" s="8">
        <f>VLOOKUP(K6,'Courier Rates'!$L$2:$N$6,2,0)*((I6-0.5)/0.5)</f>
        <v>0</v>
      </c>
      <c r="N6" s="6">
        <f>VLOOKUP(K6,'Courier Rates'!$H$1:$J$6,3,0)*F6</f>
        <v>0</v>
      </c>
      <c r="O6" s="6">
        <f>VLOOKUP(K6,'Courier Rates'!$L$2:$N$6,3,0)*F6*((I6-0.5)/0.5)</f>
        <v>0</v>
      </c>
      <c r="P6" s="6">
        <f t="shared" si="4"/>
        <v>33</v>
      </c>
      <c r="Q6" s="6" t="str">
        <f>VLOOKUP(A6,'Courier Invoice'!$B:$C,2,0)</f>
        <v>0.78</v>
      </c>
      <c r="R6" s="6">
        <f t="shared" si="5"/>
        <v>1</v>
      </c>
      <c r="S6" s="6" t="str">
        <f>VLOOKUP(A6,'Courier Invoice'!$B:$F,5,0)</f>
        <v>b</v>
      </c>
      <c r="T6" s="6" t="str">
        <f>VLOOKUP(A6,'Courier Invoice'!$B:$H,7,0)</f>
        <v>61.3</v>
      </c>
      <c r="U6" s="6">
        <f t="shared" si="6"/>
        <v>-28.3</v>
      </c>
      <c r="V6" s="41">
        <f t="shared" si="7"/>
        <v>-0.8575757576</v>
      </c>
      <c r="W6" s="6">
        <f t="shared" si="8"/>
        <v>33</v>
      </c>
      <c r="X6" s="42">
        <f t="shared" si="9"/>
        <v>0</v>
      </c>
      <c r="Y6" s="43"/>
      <c r="Z6" s="44"/>
    </row>
    <row r="7">
      <c r="A7" s="6" t="s">
        <v>139</v>
      </c>
      <c r="B7" s="4" t="str">
        <f>VLOOKUP(A7,Misc!$A:$B,2,false)</f>
        <v>1091117222146</v>
      </c>
      <c r="C7" s="6" t="str">
        <f>vlookup(A7,'Courier Invoice'!$B:$E,4,false)</f>
        <v>743263</v>
      </c>
      <c r="D7" s="6" t="str">
        <f>VLOOKUP(C7,'Courier Invoice'!$E:$G,3,false)</f>
        <v>Forward charges</v>
      </c>
      <c r="E7" s="6" t="s">
        <v>526</v>
      </c>
      <c r="F7" s="6">
        <f t="shared" si="1"/>
        <v>0</v>
      </c>
      <c r="G7" s="6">
        <f>sumif(' X- Order Report'!$A:$A,A7,' X- Order Report'!$E:$E)/1000</f>
        <v>0.245</v>
      </c>
      <c r="H7" s="8">
        <f>sumif(' X- Order Report'!$A:$A,A7,' X- Order Report'!$E:$E)</f>
        <v>245</v>
      </c>
      <c r="I7" s="40">
        <f t="shared" si="2"/>
        <v>0.5</v>
      </c>
      <c r="J7" s="6">
        <f t="shared" si="3"/>
        <v>500</v>
      </c>
      <c r="K7" s="15" t="s">
        <v>149</v>
      </c>
      <c r="L7" s="6">
        <f>vlookup(K7,'Courier Rates'!$H$1:$J$6,2,0)</f>
        <v>45.4</v>
      </c>
      <c r="M7" s="8">
        <f>VLOOKUP(K7,'Courier Rates'!$L$2:$N$6,2,0)*((I7-0.5)/0.5)</f>
        <v>0</v>
      </c>
      <c r="N7" s="6">
        <f>VLOOKUP(K7,'Courier Rates'!$H$1:$J$6,3,0)*F7</f>
        <v>0</v>
      </c>
      <c r="O7" s="6">
        <f>VLOOKUP(K7,'Courier Rates'!$L$2:$N$6,3,0)*F7*((I7-0.5)/0.5)</f>
        <v>0</v>
      </c>
      <c r="P7" s="6">
        <f t="shared" si="4"/>
        <v>45.4</v>
      </c>
      <c r="Q7" s="6" t="str">
        <f>VLOOKUP(A7,'Courier Invoice'!$B:$C,2,0)</f>
        <v>1.27</v>
      </c>
      <c r="R7" s="6">
        <f t="shared" si="5"/>
        <v>1.5</v>
      </c>
      <c r="S7" s="6" t="str">
        <f>VLOOKUP(A7,'Courier Invoice'!$B:$F,5,0)</f>
        <v>d</v>
      </c>
      <c r="T7" s="6" t="str">
        <f>VLOOKUP(A7,'Courier Invoice'!$B:$H,7,0)</f>
        <v>135</v>
      </c>
      <c r="U7" s="6">
        <f t="shared" si="6"/>
        <v>-89.6</v>
      </c>
      <c r="V7" s="41">
        <f t="shared" si="7"/>
        <v>-1.973568282</v>
      </c>
      <c r="W7" s="6">
        <f t="shared" si="8"/>
        <v>45.4</v>
      </c>
      <c r="X7" s="42">
        <f t="shared" si="9"/>
        <v>0</v>
      </c>
      <c r="Y7" s="43"/>
      <c r="Z7" s="44"/>
    </row>
    <row r="8">
      <c r="A8" s="6" t="s">
        <v>138</v>
      </c>
      <c r="B8" s="4" t="str">
        <f>VLOOKUP(A8,Misc!$A:$B,2,false)</f>
        <v>1091117222194</v>
      </c>
      <c r="C8" s="6" t="str">
        <f>vlookup(A8,'Courier Invoice'!$B:$E,4,false)</f>
        <v>486886</v>
      </c>
      <c r="D8" s="6" t="str">
        <f>VLOOKUP(C8,'Courier Invoice'!$E:$G,3,false)</f>
        <v>Forward charges</v>
      </c>
      <c r="E8" s="6" t="s">
        <v>526</v>
      </c>
      <c r="F8" s="6">
        <f t="shared" si="1"/>
        <v>0</v>
      </c>
      <c r="G8" s="6">
        <f>sumif(' X- Order Report'!$A:$A,A8,' X- Order Report'!$E:$E)/1000</f>
        <v>0.615</v>
      </c>
      <c r="H8" s="8">
        <f>sumif(' X- Order Report'!$A:$A,A8,' X- Order Report'!$E:$E)</f>
        <v>615</v>
      </c>
      <c r="I8" s="40">
        <f t="shared" si="2"/>
        <v>1</v>
      </c>
      <c r="J8" s="6">
        <f t="shared" si="3"/>
        <v>1000</v>
      </c>
      <c r="K8" s="15" t="s">
        <v>149</v>
      </c>
      <c r="L8" s="6">
        <f>vlookup(K8,'Courier Rates'!$H$1:$J$6,2,0)</f>
        <v>45.4</v>
      </c>
      <c r="M8" s="8">
        <f>VLOOKUP(K8,'Courier Rates'!$L$2:$N$6,2,0)*((I8-0.5)/0.5)</f>
        <v>44.8</v>
      </c>
      <c r="N8" s="6">
        <f>VLOOKUP(K8,'Courier Rates'!$H$1:$J$6,3,0)*F8</f>
        <v>0</v>
      </c>
      <c r="O8" s="6">
        <f>VLOOKUP(K8,'Courier Rates'!$L$2:$N$6,3,0)*F8*((I8-0.5)/0.5)</f>
        <v>0</v>
      </c>
      <c r="P8" s="6">
        <f t="shared" si="4"/>
        <v>90.2</v>
      </c>
      <c r="Q8" s="6" t="str">
        <f>VLOOKUP(A8,'Courier Invoice'!$B:$C,2,0)</f>
        <v>1</v>
      </c>
      <c r="R8" s="6">
        <f t="shared" si="5"/>
        <v>1</v>
      </c>
      <c r="S8" s="6" t="str">
        <f>VLOOKUP(A8,'Courier Invoice'!$B:$F,5,0)</f>
        <v>d</v>
      </c>
      <c r="T8" s="6" t="str">
        <f>VLOOKUP(A8,'Courier Invoice'!$B:$H,7,0)</f>
        <v>90.2</v>
      </c>
      <c r="U8" s="6">
        <f t="shared" si="6"/>
        <v>0</v>
      </c>
      <c r="V8" s="41">
        <f t="shared" si="7"/>
        <v>0</v>
      </c>
      <c r="W8" s="6">
        <f t="shared" si="8"/>
        <v>90.2</v>
      </c>
      <c r="X8" s="42">
        <f t="shared" si="9"/>
        <v>0</v>
      </c>
      <c r="Y8" s="43"/>
      <c r="Z8" s="44"/>
    </row>
    <row r="9">
      <c r="A9" s="6" t="s">
        <v>137</v>
      </c>
      <c r="B9" s="4" t="str">
        <f>VLOOKUP(A9,Misc!$A:$B,2,false)</f>
        <v>1091117222360</v>
      </c>
      <c r="C9" s="6" t="str">
        <f>vlookup(A9,'Courier Invoice'!$B:$E,4,false)</f>
        <v>302017</v>
      </c>
      <c r="D9" s="6" t="str">
        <f>VLOOKUP(C9,'Courier Invoice'!$E:$G,3,false)</f>
        <v>Forward charges</v>
      </c>
      <c r="E9" s="6" t="s">
        <v>526</v>
      </c>
      <c r="F9" s="6">
        <f t="shared" si="1"/>
        <v>0</v>
      </c>
      <c r="G9" s="6">
        <f>sumif(' X- Order Report'!$A:$A,A9,' X- Order Report'!$E:$E)/1000</f>
        <v>0.5</v>
      </c>
      <c r="H9" s="8">
        <f>sumif(' X- Order Report'!$A:$A,A9,' X- Order Report'!$E:$E)</f>
        <v>500</v>
      </c>
      <c r="I9" s="40">
        <f t="shared" si="2"/>
        <v>0.5</v>
      </c>
      <c r="J9" s="6">
        <f t="shared" si="3"/>
        <v>500</v>
      </c>
      <c r="K9" s="15" t="s">
        <v>150</v>
      </c>
      <c r="L9" s="6">
        <f>vlookup(K9,'Courier Rates'!$H$1:$J$6,2,0)</f>
        <v>33</v>
      </c>
      <c r="M9" s="8">
        <f>VLOOKUP(K9,'Courier Rates'!$L$2:$N$6,2,0)*((I9-0.5)/0.5)</f>
        <v>0</v>
      </c>
      <c r="N9" s="6">
        <f>VLOOKUP(K9,'Courier Rates'!$H$1:$J$6,3,0)*F9</f>
        <v>0</v>
      </c>
      <c r="O9" s="6">
        <f>VLOOKUP(K9,'Courier Rates'!$L$2:$N$6,3,0)*F9*((I9-0.5)/0.5)</f>
        <v>0</v>
      </c>
      <c r="P9" s="6">
        <f t="shared" si="4"/>
        <v>33</v>
      </c>
      <c r="Q9" s="6" t="str">
        <f>VLOOKUP(A9,'Courier Invoice'!$B:$C,2,0)</f>
        <v>0.71</v>
      </c>
      <c r="R9" s="6">
        <f t="shared" si="5"/>
        <v>1</v>
      </c>
      <c r="S9" s="6" t="str">
        <f>VLOOKUP(A9,'Courier Invoice'!$B:$F,5,0)</f>
        <v>d</v>
      </c>
      <c r="T9" s="6" t="str">
        <f>VLOOKUP(A9,'Courier Invoice'!$B:$H,7,0)</f>
        <v>90.2</v>
      </c>
      <c r="U9" s="6">
        <f t="shared" si="6"/>
        <v>-57.2</v>
      </c>
      <c r="V9" s="41">
        <f t="shared" si="7"/>
        <v>-1.733333333</v>
      </c>
      <c r="W9" s="6">
        <f t="shared" si="8"/>
        <v>33</v>
      </c>
      <c r="X9" s="42">
        <f t="shared" si="9"/>
        <v>0</v>
      </c>
      <c r="Y9" s="43"/>
      <c r="Z9" s="44"/>
    </row>
    <row r="10">
      <c r="A10" s="6" t="s">
        <v>136</v>
      </c>
      <c r="B10" s="4" t="str">
        <f>VLOOKUP(A10,Misc!$A:$B,2,false)</f>
        <v>1091117222570</v>
      </c>
      <c r="C10" s="6" t="str">
        <f>vlookup(A10,'Courier Invoice'!$B:$E,4,false)</f>
        <v>392150</v>
      </c>
      <c r="D10" s="6" t="str">
        <f>VLOOKUP(C10,'Courier Invoice'!$E:$G,3,false)</f>
        <v>Forward charges</v>
      </c>
      <c r="E10" s="6" t="s">
        <v>526</v>
      </c>
      <c r="F10" s="6">
        <f t="shared" si="1"/>
        <v>0</v>
      </c>
      <c r="G10" s="6">
        <f>sumif(' X- Order Report'!$A:$A,A10,' X- Order Report'!$E:$E)/1000</f>
        <v>0.5</v>
      </c>
      <c r="H10" s="8">
        <f>sumif(' X- Order Report'!$A:$A,A10,' X- Order Report'!$E:$E)</f>
        <v>500</v>
      </c>
      <c r="I10" s="40">
        <f t="shared" si="2"/>
        <v>0.5</v>
      </c>
      <c r="J10" s="6">
        <f t="shared" si="3"/>
        <v>500</v>
      </c>
      <c r="K10" s="15" t="s">
        <v>149</v>
      </c>
      <c r="L10" s="6">
        <f>vlookup(K10,'Courier Rates'!$H$1:$J$6,2,0)</f>
        <v>45.4</v>
      </c>
      <c r="M10" s="8">
        <f>VLOOKUP(K10,'Courier Rates'!$L$2:$N$6,2,0)*((I10-0.5)/0.5)</f>
        <v>0</v>
      </c>
      <c r="N10" s="6">
        <f>VLOOKUP(K10,'Courier Rates'!$H$1:$J$6,3,0)*F10</f>
        <v>0</v>
      </c>
      <c r="O10" s="6">
        <f>VLOOKUP(K10,'Courier Rates'!$L$2:$N$6,3,0)*F10*((I10-0.5)/0.5)</f>
        <v>0</v>
      </c>
      <c r="P10" s="6">
        <f t="shared" si="4"/>
        <v>45.4</v>
      </c>
      <c r="Q10" s="6" t="str">
        <f>VLOOKUP(A10,'Courier Invoice'!$B:$C,2,0)</f>
        <v>0.7</v>
      </c>
      <c r="R10" s="6">
        <f t="shared" si="5"/>
        <v>1</v>
      </c>
      <c r="S10" s="6" t="str">
        <f>VLOOKUP(A10,'Courier Invoice'!$B:$F,5,0)</f>
        <v>d</v>
      </c>
      <c r="T10" s="6" t="str">
        <f>VLOOKUP(A10,'Courier Invoice'!$B:$H,7,0)</f>
        <v>90.2</v>
      </c>
      <c r="U10" s="6">
        <f t="shared" si="6"/>
        <v>-44.8</v>
      </c>
      <c r="V10" s="41">
        <f t="shared" si="7"/>
        <v>-0.986784141</v>
      </c>
      <c r="W10" s="6">
        <f t="shared" si="8"/>
        <v>45.4</v>
      </c>
      <c r="X10" s="42">
        <f t="shared" si="9"/>
        <v>0</v>
      </c>
      <c r="Y10" s="43"/>
      <c r="Z10" s="44"/>
    </row>
    <row r="11">
      <c r="A11" s="6" t="s">
        <v>135</v>
      </c>
      <c r="B11" s="4" t="str">
        <f>VLOOKUP(A11,Misc!$A:$B,2,false)</f>
        <v>1091117222931</v>
      </c>
      <c r="C11" s="6" t="str">
        <f>vlookup(A11,'Courier Invoice'!$B:$E,4,false)</f>
        <v>532484</v>
      </c>
      <c r="D11" s="6" t="str">
        <f>VLOOKUP(C11,'Courier Invoice'!$E:$G,3,false)</f>
        <v>Forward charges</v>
      </c>
      <c r="E11" s="6" t="s">
        <v>526</v>
      </c>
      <c r="F11" s="6">
        <f t="shared" si="1"/>
        <v>0</v>
      </c>
      <c r="G11" s="6">
        <f>sumif(' X- Order Report'!$A:$A,A11,' X- Order Report'!$E:$E)/1000</f>
        <v>2.265</v>
      </c>
      <c r="H11" s="8">
        <f>sumif(' X- Order Report'!$A:$A,A11,' X- Order Report'!$E:$E)</f>
        <v>2265</v>
      </c>
      <c r="I11" s="40">
        <f t="shared" si="2"/>
        <v>2.5</v>
      </c>
      <c r="J11" s="6">
        <f t="shared" si="3"/>
        <v>2500</v>
      </c>
      <c r="K11" s="15" t="s">
        <v>149</v>
      </c>
      <c r="L11" s="6">
        <f>vlookup(K11,'Courier Rates'!$H$1:$J$6,2,0)</f>
        <v>45.4</v>
      </c>
      <c r="M11" s="8">
        <f>VLOOKUP(K11,'Courier Rates'!$L$2:$N$6,2,0)*((I11-0.5)/0.5)</f>
        <v>179.2</v>
      </c>
      <c r="N11" s="6">
        <f>VLOOKUP(K11,'Courier Rates'!$H$1:$J$6,3,0)*F11</f>
        <v>0</v>
      </c>
      <c r="O11" s="6">
        <f>VLOOKUP(K11,'Courier Rates'!$L$2:$N$6,3,0)*F11*((I11-0.5)/0.5)</f>
        <v>0</v>
      </c>
      <c r="P11" s="6">
        <f t="shared" si="4"/>
        <v>224.6</v>
      </c>
      <c r="Q11" s="6" t="str">
        <f>VLOOKUP(A11,'Courier Invoice'!$B:$C,2,0)</f>
        <v>2.5</v>
      </c>
      <c r="R11" s="6">
        <f t="shared" si="5"/>
        <v>2.5</v>
      </c>
      <c r="S11" s="6" t="str">
        <f>VLOOKUP(A11,'Courier Invoice'!$B:$F,5,0)</f>
        <v>d</v>
      </c>
      <c r="T11" s="6" t="str">
        <f>VLOOKUP(A11,'Courier Invoice'!$B:$H,7,0)</f>
        <v>224.6</v>
      </c>
      <c r="U11" s="6">
        <f t="shared" si="6"/>
        <v>0</v>
      </c>
      <c r="V11" s="41">
        <f t="shared" si="7"/>
        <v>0</v>
      </c>
      <c r="W11" s="6">
        <f t="shared" si="8"/>
        <v>224.6</v>
      </c>
      <c r="X11" s="42">
        <f t="shared" si="9"/>
        <v>0</v>
      </c>
      <c r="Y11" s="43"/>
      <c r="Z11" s="44"/>
    </row>
    <row r="12">
      <c r="A12" s="6" t="s">
        <v>134</v>
      </c>
      <c r="B12" s="4" t="str">
        <f>VLOOKUP(A12,Misc!$A:$B,2,false)</f>
        <v>1091117223211</v>
      </c>
      <c r="C12" s="6" t="str">
        <f>vlookup(A12,'Courier Invoice'!$B:$E,4,false)</f>
        <v>382830</v>
      </c>
      <c r="D12" s="6" t="str">
        <f>VLOOKUP(C12,'Courier Invoice'!$E:$G,3,false)</f>
        <v>Forward charges</v>
      </c>
      <c r="E12" s="6" t="s">
        <v>526</v>
      </c>
      <c r="F12" s="6">
        <f t="shared" si="1"/>
        <v>0</v>
      </c>
      <c r="G12" s="6">
        <f>sumif(' X- Order Report'!$A:$A,A12,' X- Order Report'!$E:$E)/1000</f>
        <v>0.5</v>
      </c>
      <c r="H12" s="8">
        <f>sumif(' X- Order Report'!$A:$A,A12,' X- Order Report'!$E:$E)</f>
        <v>500</v>
      </c>
      <c r="I12" s="40">
        <f t="shared" si="2"/>
        <v>0.5</v>
      </c>
      <c r="J12" s="6">
        <f t="shared" si="3"/>
        <v>500</v>
      </c>
      <c r="K12" s="15" t="s">
        <v>149</v>
      </c>
      <c r="L12" s="6">
        <f>vlookup(K12,'Courier Rates'!$H$1:$J$6,2,0)</f>
        <v>45.4</v>
      </c>
      <c r="M12" s="8">
        <f>VLOOKUP(K12,'Courier Rates'!$L$2:$N$6,2,0)*((I12-0.5)/0.5)</f>
        <v>0</v>
      </c>
      <c r="N12" s="6">
        <f>VLOOKUP(K12,'Courier Rates'!$H$1:$J$6,3,0)*F12</f>
        <v>0</v>
      </c>
      <c r="O12" s="6">
        <f>VLOOKUP(K12,'Courier Rates'!$L$2:$N$6,3,0)*F12*((I12-0.5)/0.5)</f>
        <v>0</v>
      </c>
      <c r="P12" s="6">
        <f t="shared" si="4"/>
        <v>45.4</v>
      </c>
      <c r="Q12" s="6" t="str">
        <f>VLOOKUP(A12,'Courier Invoice'!$B:$C,2,0)</f>
        <v>0.69</v>
      </c>
      <c r="R12" s="6">
        <f t="shared" si="5"/>
        <v>1</v>
      </c>
      <c r="S12" s="6" t="str">
        <f>VLOOKUP(A12,'Courier Invoice'!$B:$F,5,0)</f>
        <v>d</v>
      </c>
      <c r="T12" s="6" t="str">
        <f>VLOOKUP(A12,'Courier Invoice'!$B:$H,7,0)</f>
        <v>90.2</v>
      </c>
      <c r="U12" s="6">
        <f t="shared" si="6"/>
        <v>-44.8</v>
      </c>
      <c r="V12" s="41">
        <f t="shared" si="7"/>
        <v>-0.986784141</v>
      </c>
      <c r="W12" s="6">
        <f t="shared" si="8"/>
        <v>45.4</v>
      </c>
      <c r="X12" s="42">
        <f t="shared" si="9"/>
        <v>0</v>
      </c>
      <c r="Y12" s="43"/>
      <c r="Z12" s="44"/>
    </row>
    <row r="13">
      <c r="A13" s="6" t="s">
        <v>133</v>
      </c>
      <c r="B13" s="4" t="str">
        <f>VLOOKUP(A13,Misc!$A:$B,2,false)</f>
        <v>1091117223244</v>
      </c>
      <c r="C13" s="6" t="str">
        <f>vlookup(A13,'Courier Invoice'!$B:$E,4,false)</f>
        <v>143001</v>
      </c>
      <c r="D13" s="6" t="str">
        <f>VLOOKUP(C13,'Courier Invoice'!$E:$G,3,false)</f>
        <v>Forward charges</v>
      </c>
      <c r="E13" s="6" t="s">
        <v>526</v>
      </c>
      <c r="F13" s="6">
        <f t="shared" si="1"/>
        <v>0</v>
      </c>
      <c r="G13" s="6">
        <f>sumif(' X- Order Report'!$A:$A,A13,' X- Order Report'!$E:$E)/1000</f>
        <v>0.7</v>
      </c>
      <c r="H13" s="8">
        <f>sumif(' X- Order Report'!$A:$A,A13,' X- Order Report'!$E:$E)</f>
        <v>700</v>
      </c>
      <c r="I13" s="40">
        <f t="shared" si="2"/>
        <v>1</v>
      </c>
      <c r="J13" s="6">
        <f t="shared" si="3"/>
        <v>1000</v>
      </c>
      <c r="K13" s="15" t="s">
        <v>150</v>
      </c>
      <c r="L13" s="6">
        <f>vlookup(K13,'Courier Rates'!$H$1:$J$6,2,0)</f>
        <v>33</v>
      </c>
      <c r="M13" s="8">
        <f>VLOOKUP(K13,'Courier Rates'!$L$2:$N$6,2,0)*((I13-0.5)/0.5)</f>
        <v>28.3</v>
      </c>
      <c r="N13" s="6">
        <f>VLOOKUP(K13,'Courier Rates'!$H$1:$J$6,3,0)*F13</f>
        <v>0</v>
      </c>
      <c r="O13" s="6">
        <f>VLOOKUP(K13,'Courier Rates'!$L$2:$N$6,3,0)*F13*((I13-0.5)/0.5)</f>
        <v>0</v>
      </c>
      <c r="P13" s="6">
        <f t="shared" si="4"/>
        <v>61.3</v>
      </c>
      <c r="Q13" s="6" t="str">
        <f>VLOOKUP(A13,'Courier Invoice'!$B:$C,2,0)</f>
        <v>1</v>
      </c>
      <c r="R13" s="6">
        <f t="shared" si="5"/>
        <v>1</v>
      </c>
      <c r="S13" s="6" t="str">
        <f>VLOOKUP(A13,'Courier Invoice'!$B:$F,5,0)</f>
        <v>b</v>
      </c>
      <c r="T13" s="6" t="str">
        <f>VLOOKUP(A13,'Courier Invoice'!$B:$H,7,0)</f>
        <v>61.3</v>
      </c>
      <c r="U13" s="6">
        <f t="shared" si="6"/>
        <v>0</v>
      </c>
      <c r="V13" s="41">
        <f t="shared" si="7"/>
        <v>0</v>
      </c>
      <c r="W13" s="6">
        <f t="shared" si="8"/>
        <v>61.3</v>
      </c>
      <c r="X13" s="42">
        <f t="shared" si="9"/>
        <v>0</v>
      </c>
      <c r="Y13" s="43"/>
      <c r="Z13" s="44"/>
    </row>
    <row r="14">
      <c r="A14" s="6" t="s">
        <v>132</v>
      </c>
      <c r="B14" s="4" t="str">
        <f>VLOOKUP(A14,Misc!$A:$B,2,false)</f>
        <v>1091117223351</v>
      </c>
      <c r="C14" s="6" t="str">
        <f>vlookup(A14,'Courier Invoice'!$B:$E,4,false)</f>
        <v>313027</v>
      </c>
      <c r="D14" s="6" t="str">
        <f>VLOOKUP(C14,'Courier Invoice'!$E:$G,3,false)</f>
        <v>Forward charges</v>
      </c>
      <c r="E14" s="6" t="s">
        <v>526</v>
      </c>
      <c r="F14" s="6">
        <f t="shared" si="1"/>
        <v>0</v>
      </c>
      <c r="G14" s="6">
        <f>sumif(' X- Order Report'!$A:$A,A14,' X- Order Report'!$E:$E)/1000</f>
        <v>1.621</v>
      </c>
      <c r="H14" s="8">
        <f>sumif(' X- Order Report'!$A:$A,A14,' X- Order Report'!$E:$E)</f>
        <v>1621</v>
      </c>
      <c r="I14" s="40">
        <f t="shared" si="2"/>
        <v>2</v>
      </c>
      <c r="J14" s="6">
        <f t="shared" si="3"/>
        <v>2000</v>
      </c>
      <c r="K14" s="15" t="s">
        <v>150</v>
      </c>
      <c r="L14" s="6">
        <f>vlookup(K14,'Courier Rates'!$H$1:$J$6,2,0)</f>
        <v>33</v>
      </c>
      <c r="M14" s="8">
        <f>VLOOKUP(K14,'Courier Rates'!$L$2:$N$6,2,0)*((I14-0.5)/0.5)</f>
        <v>84.9</v>
      </c>
      <c r="N14" s="6">
        <f>VLOOKUP(K14,'Courier Rates'!$H$1:$J$6,3,0)*F14</f>
        <v>0</v>
      </c>
      <c r="O14" s="6">
        <f>VLOOKUP(K14,'Courier Rates'!$L$2:$N$6,3,0)*F14*((I14-0.5)/0.5)</f>
        <v>0</v>
      </c>
      <c r="P14" s="6">
        <f t="shared" si="4"/>
        <v>117.9</v>
      </c>
      <c r="Q14" s="6" t="str">
        <f>VLOOKUP(A14,'Courier Invoice'!$B:$C,2,0)</f>
        <v>1.7</v>
      </c>
      <c r="R14" s="6">
        <f t="shared" si="5"/>
        <v>2</v>
      </c>
      <c r="S14" s="6" t="str">
        <f>VLOOKUP(A14,'Courier Invoice'!$B:$F,5,0)</f>
        <v>d</v>
      </c>
      <c r="T14" s="6" t="str">
        <f>VLOOKUP(A14,'Courier Invoice'!$B:$H,7,0)</f>
        <v>179.8</v>
      </c>
      <c r="U14" s="6">
        <f t="shared" si="6"/>
        <v>-61.9</v>
      </c>
      <c r="V14" s="41">
        <f t="shared" si="7"/>
        <v>-0.5250212044</v>
      </c>
      <c r="W14" s="6">
        <f t="shared" si="8"/>
        <v>117.9</v>
      </c>
      <c r="X14" s="42">
        <f t="shared" si="9"/>
        <v>0</v>
      </c>
      <c r="Y14" s="43"/>
      <c r="Z14" s="44"/>
    </row>
    <row r="15">
      <c r="A15" s="6" t="s">
        <v>131</v>
      </c>
      <c r="B15" s="4" t="str">
        <f>VLOOKUP(A15,Misc!$A:$B,2,false)</f>
        <v>1091117224353</v>
      </c>
      <c r="C15" s="6" t="str">
        <f>vlookup(A15,'Courier Invoice'!$B:$E,4,false)</f>
        <v>711303</v>
      </c>
      <c r="D15" s="6" t="str">
        <f>VLOOKUP(C15,'Courier Invoice'!$E:$G,3,false)</f>
        <v>Forward charges</v>
      </c>
      <c r="E15" s="6" t="s">
        <v>526</v>
      </c>
      <c r="F15" s="6">
        <f t="shared" si="1"/>
        <v>0</v>
      </c>
      <c r="G15" s="6">
        <f>sumif(' X- Order Report'!$A:$A,A15,' X- Order Report'!$E:$E)/1000</f>
        <v>0.5</v>
      </c>
      <c r="H15" s="8">
        <f>sumif(' X- Order Report'!$A:$A,A15,' X- Order Report'!$E:$E)</f>
        <v>500</v>
      </c>
      <c r="I15" s="40">
        <f t="shared" si="2"/>
        <v>0.5</v>
      </c>
      <c r="J15" s="6">
        <f t="shared" si="3"/>
        <v>500</v>
      </c>
      <c r="K15" s="15" t="s">
        <v>149</v>
      </c>
      <c r="L15" s="6">
        <f>vlookup(K15,'Courier Rates'!$H$1:$J$6,2,0)</f>
        <v>45.4</v>
      </c>
      <c r="M15" s="8">
        <f>VLOOKUP(K15,'Courier Rates'!$L$2:$N$6,2,0)*((I15-0.5)/0.5)</f>
        <v>0</v>
      </c>
      <c r="N15" s="6">
        <f>VLOOKUP(K15,'Courier Rates'!$H$1:$J$6,3,0)*F15</f>
        <v>0</v>
      </c>
      <c r="O15" s="6">
        <f>VLOOKUP(K15,'Courier Rates'!$L$2:$N$6,3,0)*F15*((I15-0.5)/0.5)</f>
        <v>0</v>
      </c>
      <c r="P15" s="6">
        <f t="shared" si="4"/>
        <v>45.4</v>
      </c>
      <c r="Q15" s="6" t="str">
        <f>VLOOKUP(A15,'Courier Invoice'!$B:$C,2,0)</f>
        <v>0.68</v>
      </c>
      <c r="R15" s="6">
        <f t="shared" si="5"/>
        <v>1</v>
      </c>
      <c r="S15" s="6" t="str">
        <f>VLOOKUP(A15,'Courier Invoice'!$B:$F,5,0)</f>
        <v>d</v>
      </c>
      <c r="T15" s="6" t="str">
        <f>VLOOKUP(A15,'Courier Invoice'!$B:$H,7,0)</f>
        <v>90.2</v>
      </c>
      <c r="U15" s="6">
        <f t="shared" si="6"/>
        <v>-44.8</v>
      </c>
      <c r="V15" s="41">
        <f t="shared" si="7"/>
        <v>-0.986784141</v>
      </c>
      <c r="W15" s="6">
        <f t="shared" si="8"/>
        <v>45.4</v>
      </c>
      <c r="X15" s="42">
        <f t="shared" si="9"/>
        <v>0</v>
      </c>
      <c r="Y15" s="43"/>
      <c r="Z15" s="44"/>
    </row>
    <row r="16">
      <c r="A16" s="6" t="s">
        <v>130</v>
      </c>
      <c r="B16" s="4" t="str">
        <f>VLOOKUP(A16,Misc!$A:$B,2,false)</f>
        <v>1091117224611</v>
      </c>
      <c r="C16" s="6" t="str">
        <f>vlookup(A16,'Courier Invoice'!$B:$E,4,false)</f>
        <v>283102</v>
      </c>
      <c r="D16" s="6" t="str">
        <f>VLOOKUP(C16,'Courier Invoice'!$E:$G,3,false)</f>
        <v>Forward charges</v>
      </c>
      <c r="E16" s="6" t="s">
        <v>526</v>
      </c>
      <c r="F16" s="6">
        <f t="shared" si="1"/>
        <v>0</v>
      </c>
      <c r="G16" s="6">
        <f>sumif(' X- Order Report'!$A:$A,A16,' X- Order Report'!$E:$E)/1000</f>
        <v>0.127</v>
      </c>
      <c r="H16" s="8">
        <f>sumif(' X- Order Report'!$A:$A,A16,' X- Order Report'!$E:$E)</f>
        <v>127</v>
      </c>
      <c r="I16" s="40">
        <f t="shared" si="2"/>
        <v>0.5</v>
      </c>
      <c r="J16" s="6">
        <f t="shared" si="3"/>
        <v>500</v>
      </c>
      <c r="K16" s="15" t="s">
        <v>150</v>
      </c>
      <c r="L16" s="6">
        <f>vlookup(K16,'Courier Rates'!$H$1:$J$6,2,0)</f>
        <v>33</v>
      </c>
      <c r="M16" s="8">
        <f>VLOOKUP(K16,'Courier Rates'!$L$2:$N$6,2,0)*((I16-0.5)/0.5)</f>
        <v>0</v>
      </c>
      <c r="N16" s="6">
        <f>VLOOKUP(K16,'Courier Rates'!$H$1:$J$6,3,0)*F16</f>
        <v>0</v>
      </c>
      <c r="O16" s="6">
        <f>VLOOKUP(K16,'Courier Rates'!$L$2:$N$6,3,0)*F16*((I16-0.5)/0.5)</f>
        <v>0</v>
      </c>
      <c r="P16" s="6">
        <f t="shared" si="4"/>
        <v>33</v>
      </c>
      <c r="Q16" s="6" t="str">
        <f>VLOOKUP(A16,'Courier Invoice'!$B:$C,2,0)</f>
        <v>1</v>
      </c>
      <c r="R16" s="6">
        <f t="shared" si="5"/>
        <v>1</v>
      </c>
      <c r="S16" s="6" t="str">
        <f>VLOOKUP(A16,'Courier Invoice'!$B:$F,5,0)</f>
        <v>b</v>
      </c>
      <c r="T16" s="6" t="str">
        <f>VLOOKUP(A16,'Courier Invoice'!$B:$H,7,0)</f>
        <v>61.3</v>
      </c>
      <c r="U16" s="6">
        <f t="shared" si="6"/>
        <v>-28.3</v>
      </c>
      <c r="V16" s="41">
        <f t="shared" si="7"/>
        <v>-0.8575757576</v>
      </c>
      <c r="W16" s="6">
        <f t="shared" si="8"/>
        <v>33</v>
      </c>
      <c r="X16" s="42">
        <f t="shared" si="9"/>
        <v>0</v>
      </c>
      <c r="Y16" s="43"/>
      <c r="Z16" s="44"/>
    </row>
    <row r="17">
      <c r="A17" s="6" t="s">
        <v>129</v>
      </c>
      <c r="B17" s="4" t="str">
        <f>VLOOKUP(A17,Misc!$A:$B,2,false)</f>
        <v>1091117224902</v>
      </c>
      <c r="C17" s="6" t="str">
        <f>vlookup(A17,'Courier Invoice'!$B:$E,4,false)</f>
        <v>370201</v>
      </c>
      <c r="D17" s="6" t="str">
        <f>VLOOKUP(C17,'Courier Invoice'!$E:$G,3,false)</f>
        <v>Forward charges</v>
      </c>
      <c r="E17" s="6" t="s">
        <v>526</v>
      </c>
      <c r="F17" s="6">
        <f t="shared" si="1"/>
        <v>0</v>
      </c>
      <c r="G17" s="6">
        <f>sumif(' X- Order Report'!$A:$A,A17,' X- Order Report'!$E:$E)/1000</f>
        <v>0.952</v>
      </c>
      <c r="H17" s="8">
        <f>sumif(' X- Order Report'!$A:$A,A17,' X- Order Report'!$E:$E)</f>
        <v>952</v>
      </c>
      <c r="I17" s="40">
        <f t="shared" si="2"/>
        <v>1</v>
      </c>
      <c r="J17" s="6">
        <f t="shared" si="3"/>
        <v>1000</v>
      </c>
      <c r="K17" s="15" t="s">
        <v>149</v>
      </c>
      <c r="L17" s="6">
        <f>vlookup(K17,'Courier Rates'!$H$1:$J$6,2,0)</f>
        <v>45.4</v>
      </c>
      <c r="M17" s="8">
        <f>VLOOKUP(K17,'Courier Rates'!$L$2:$N$6,2,0)*((I17-0.5)/0.5)</f>
        <v>44.8</v>
      </c>
      <c r="N17" s="6">
        <f>VLOOKUP(K17,'Courier Rates'!$H$1:$J$6,3,0)*F17</f>
        <v>0</v>
      </c>
      <c r="O17" s="6">
        <f>VLOOKUP(K17,'Courier Rates'!$L$2:$N$6,3,0)*F17*((I17-0.5)/0.5)</f>
        <v>0</v>
      </c>
      <c r="P17" s="6">
        <f t="shared" si="4"/>
        <v>90.2</v>
      </c>
      <c r="Q17" s="6" t="str">
        <f>VLOOKUP(A17,'Courier Invoice'!$B:$C,2,0)</f>
        <v>1.16</v>
      </c>
      <c r="R17" s="6">
        <f t="shared" si="5"/>
        <v>1.5</v>
      </c>
      <c r="S17" s="6" t="str">
        <f>VLOOKUP(A17,'Courier Invoice'!$B:$F,5,0)</f>
        <v>d</v>
      </c>
      <c r="T17" s="6" t="str">
        <f>VLOOKUP(A17,'Courier Invoice'!$B:$H,7,0)</f>
        <v>135</v>
      </c>
      <c r="U17" s="6">
        <f t="shared" si="6"/>
        <v>-44.8</v>
      </c>
      <c r="V17" s="41">
        <f t="shared" si="7"/>
        <v>-0.4966740576</v>
      </c>
      <c r="W17" s="6">
        <f t="shared" si="8"/>
        <v>90.2</v>
      </c>
      <c r="X17" s="42">
        <f t="shared" si="9"/>
        <v>0</v>
      </c>
      <c r="Y17" s="43"/>
      <c r="Z17" s="44"/>
    </row>
    <row r="18">
      <c r="A18" s="6" t="s">
        <v>128</v>
      </c>
      <c r="B18" s="4" t="str">
        <f>VLOOKUP(A18,Misc!$A:$B,2,false)</f>
        <v>1091117225016</v>
      </c>
      <c r="C18" s="6" t="str">
        <f>vlookup(A18,'Courier Invoice'!$B:$E,4,false)</f>
        <v>248001</v>
      </c>
      <c r="D18" s="6" t="str">
        <f>VLOOKUP(C18,'Courier Invoice'!$E:$G,3,false)</f>
        <v>Forward charges</v>
      </c>
      <c r="E18" s="6" t="s">
        <v>526</v>
      </c>
      <c r="F18" s="6">
        <f t="shared" si="1"/>
        <v>0</v>
      </c>
      <c r="G18" s="6">
        <f>sumif(' X- Order Report'!$A:$A,A18,' X- Order Report'!$E:$E)/1000</f>
        <v>0.5</v>
      </c>
      <c r="H18" s="8">
        <f>sumif(' X- Order Report'!$A:$A,A18,' X- Order Report'!$E:$E)</f>
        <v>500</v>
      </c>
      <c r="I18" s="40">
        <f t="shared" si="2"/>
        <v>0.5</v>
      </c>
      <c r="J18" s="6">
        <f t="shared" si="3"/>
        <v>500</v>
      </c>
      <c r="K18" s="15" t="s">
        <v>150</v>
      </c>
      <c r="L18" s="6">
        <f>vlookup(K18,'Courier Rates'!$H$1:$J$6,2,0)</f>
        <v>33</v>
      </c>
      <c r="M18" s="8">
        <f>VLOOKUP(K18,'Courier Rates'!$L$2:$N$6,2,0)*((I18-0.5)/0.5)</f>
        <v>0</v>
      </c>
      <c r="N18" s="6">
        <f>VLOOKUP(K18,'Courier Rates'!$H$1:$J$6,3,0)*F18</f>
        <v>0</v>
      </c>
      <c r="O18" s="6">
        <f>VLOOKUP(K18,'Courier Rates'!$L$2:$N$6,3,0)*F18*((I18-0.5)/0.5)</f>
        <v>0</v>
      </c>
      <c r="P18" s="6">
        <f t="shared" si="4"/>
        <v>33</v>
      </c>
      <c r="Q18" s="6" t="str">
        <f>VLOOKUP(A18,'Courier Invoice'!$B:$C,2,0)</f>
        <v>0.68</v>
      </c>
      <c r="R18" s="6">
        <f t="shared" si="5"/>
        <v>1</v>
      </c>
      <c r="S18" s="6" t="str">
        <f>VLOOKUP(A18,'Courier Invoice'!$B:$F,5,0)</f>
        <v>b</v>
      </c>
      <c r="T18" s="6" t="str">
        <f>VLOOKUP(A18,'Courier Invoice'!$B:$H,7,0)</f>
        <v>61.3</v>
      </c>
      <c r="U18" s="6">
        <f t="shared" si="6"/>
        <v>-28.3</v>
      </c>
      <c r="V18" s="41">
        <f t="shared" si="7"/>
        <v>-0.8575757576</v>
      </c>
      <c r="W18" s="6">
        <f t="shared" si="8"/>
        <v>33</v>
      </c>
      <c r="X18" s="42">
        <f t="shared" si="9"/>
        <v>0</v>
      </c>
      <c r="Y18" s="43"/>
      <c r="Z18" s="44"/>
    </row>
    <row r="19">
      <c r="A19" s="6" t="s">
        <v>127</v>
      </c>
      <c r="B19" s="4" t="str">
        <f>VLOOKUP(A19,Misc!$A:$B,2,false)</f>
        <v>1091117225484</v>
      </c>
      <c r="C19" s="6" t="str">
        <f>vlookup(A19,'Courier Invoice'!$B:$E,4,false)</f>
        <v>144001</v>
      </c>
      <c r="D19" s="6" t="str">
        <f>VLOOKUP(C19,'Courier Invoice'!$E:$G,3,false)</f>
        <v>Forward charges</v>
      </c>
      <c r="E19" s="6" t="s">
        <v>526</v>
      </c>
      <c r="F19" s="6">
        <f t="shared" si="1"/>
        <v>0</v>
      </c>
      <c r="G19" s="6">
        <f>sumif(' X- Order Report'!$A:$A,A19,' X- Order Report'!$E:$E)/1000</f>
        <v>0.963</v>
      </c>
      <c r="H19" s="8">
        <f>sumif(' X- Order Report'!$A:$A,A19,' X- Order Report'!$E:$E)</f>
        <v>963</v>
      </c>
      <c r="I19" s="40">
        <f t="shared" si="2"/>
        <v>1</v>
      </c>
      <c r="J19" s="6">
        <f t="shared" si="3"/>
        <v>1000</v>
      </c>
      <c r="K19" s="15" t="s">
        <v>150</v>
      </c>
      <c r="L19" s="6">
        <f>vlookup(K19,'Courier Rates'!$H$1:$J$6,2,0)</f>
        <v>33</v>
      </c>
      <c r="M19" s="8">
        <f>VLOOKUP(K19,'Courier Rates'!$L$2:$N$6,2,0)*((I19-0.5)/0.5)</f>
        <v>28.3</v>
      </c>
      <c r="N19" s="6">
        <f>VLOOKUP(K19,'Courier Rates'!$H$1:$J$6,3,0)*F19</f>
        <v>0</v>
      </c>
      <c r="O19" s="6">
        <f>VLOOKUP(K19,'Courier Rates'!$L$2:$N$6,3,0)*F19*((I19-0.5)/0.5)</f>
        <v>0</v>
      </c>
      <c r="P19" s="6">
        <f t="shared" si="4"/>
        <v>61.3</v>
      </c>
      <c r="Q19" s="6" t="str">
        <f>VLOOKUP(A19,'Courier Invoice'!$B:$C,2,0)</f>
        <v>1.08</v>
      </c>
      <c r="R19" s="6">
        <f t="shared" si="5"/>
        <v>1.5</v>
      </c>
      <c r="S19" s="6" t="str">
        <f>VLOOKUP(A19,'Courier Invoice'!$B:$F,5,0)</f>
        <v>b</v>
      </c>
      <c r="T19" s="6" t="str">
        <f>VLOOKUP(A19,'Courier Invoice'!$B:$H,7,0)</f>
        <v>89.6</v>
      </c>
      <c r="U19" s="6">
        <f t="shared" si="6"/>
        <v>-28.3</v>
      </c>
      <c r="V19" s="41">
        <f t="shared" si="7"/>
        <v>-0.4616639478</v>
      </c>
      <c r="W19" s="6">
        <f t="shared" si="8"/>
        <v>61.3</v>
      </c>
      <c r="X19" s="42">
        <f t="shared" si="9"/>
        <v>0</v>
      </c>
      <c r="Y19" s="43"/>
      <c r="Z19" s="44"/>
    </row>
    <row r="20">
      <c r="A20" s="6" t="s">
        <v>126</v>
      </c>
      <c r="B20" s="4" t="str">
        <f>VLOOKUP(A20,Misc!$A:$B,2,false)</f>
        <v>1091117226221</v>
      </c>
      <c r="C20" s="6" t="str">
        <f>vlookup(A20,'Courier Invoice'!$B:$E,4,false)</f>
        <v>403401</v>
      </c>
      <c r="D20" s="6" t="str">
        <f>VLOOKUP(C20,'Courier Invoice'!$E:$G,3,false)</f>
        <v>Forward charges</v>
      </c>
      <c r="E20" s="6" t="s">
        <v>526</v>
      </c>
      <c r="F20" s="6">
        <f t="shared" si="1"/>
        <v>0</v>
      </c>
      <c r="G20" s="6">
        <f>sumif(' X- Order Report'!$A:$A,A20,' X- Order Report'!$E:$E)/1000</f>
        <v>0.5</v>
      </c>
      <c r="H20" s="8">
        <f>sumif(' X- Order Report'!$A:$A,A20,' X- Order Report'!$E:$E)</f>
        <v>500</v>
      </c>
      <c r="I20" s="40">
        <f t="shared" si="2"/>
        <v>0.5</v>
      </c>
      <c r="J20" s="6">
        <f t="shared" si="3"/>
        <v>500</v>
      </c>
      <c r="K20" s="15" t="s">
        <v>149</v>
      </c>
      <c r="L20" s="6">
        <f>vlookup(K20,'Courier Rates'!$H$1:$J$6,2,0)</f>
        <v>45.4</v>
      </c>
      <c r="M20" s="8">
        <f>VLOOKUP(K20,'Courier Rates'!$L$2:$N$6,2,0)*((I20-0.5)/0.5)</f>
        <v>0</v>
      </c>
      <c r="N20" s="6">
        <f>VLOOKUP(K20,'Courier Rates'!$H$1:$J$6,3,0)*F20</f>
        <v>0</v>
      </c>
      <c r="O20" s="6">
        <f>VLOOKUP(K20,'Courier Rates'!$L$2:$N$6,3,0)*F20*((I20-0.5)/0.5)</f>
        <v>0</v>
      </c>
      <c r="P20" s="6">
        <f t="shared" si="4"/>
        <v>45.4</v>
      </c>
      <c r="Q20" s="6" t="str">
        <f>VLOOKUP(A20,'Courier Invoice'!$B:$C,2,0)</f>
        <v>0.69</v>
      </c>
      <c r="R20" s="6">
        <f t="shared" si="5"/>
        <v>1</v>
      </c>
      <c r="S20" s="6" t="str">
        <f>VLOOKUP(A20,'Courier Invoice'!$B:$F,5,0)</f>
        <v>d</v>
      </c>
      <c r="T20" s="6" t="str">
        <f>VLOOKUP(A20,'Courier Invoice'!$B:$H,7,0)</f>
        <v>90.2</v>
      </c>
      <c r="U20" s="6">
        <f t="shared" si="6"/>
        <v>-44.8</v>
      </c>
      <c r="V20" s="41">
        <f t="shared" si="7"/>
        <v>-0.986784141</v>
      </c>
      <c r="W20" s="6">
        <f t="shared" si="8"/>
        <v>45.4</v>
      </c>
      <c r="X20" s="42">
        <f t="shared" si="9"/>
        <v>0</v>
      </c>
      <c r="Y20" s="43"/>
      <c r="Z20" s="44"/>
    </row>
    <row r="21" ht="15.75" customHeight="1">
      <c r="A21" s="6" t="s">
        <v>125</v>
      </c>
      <c r="B21" s="4" t="str">
        <f>VLOOKUP(A21,Misc!$A:$B,2,false)</f>
        <v>1091117229555</v>
      </c>
      <c r="C21" s="6" t="str">
        <f>vlookup(A21,'Courier Invoice'!$B:$E,4,false)</f>
        <v>326502</v>
      </c>
      <c r="D21" s="6" t="str">
        <f>VLOOKUP(C21,'Courier Invoice'!$E:$G,3,false)</f>
        <v>Forward charges</v>
      </c>
      <c r="E21" s="6" t="s">
        <v>526</v>
      </c>
      <c r="F21" s="6">
        <f t="shared" si="1"/>
        <v>0</v>
      </c>
      <c r="G21" s="6">
        <f>sumif(' X- Order Report'!$A:$A,A21,' X- Order Report'!$E:$E)/1000</f>
        <v>0.24</v>
      </c>
      <c r="H21" s="8">
        <f>sumif(' X- Order Report'!$A:$A,A21,' X- Order Report'!$E:$E)</f>
        <v>240</v>
      </c>
      <c r="I21" s="40">
        <f t="shared" si="2"/>
        <v>0.5</v>
      </c>
      <c r="J21" s="6">
        <f t="shared" si="3"/>
        <v>500</v>
      </c>
      <c r="K21" s="15" t="s">
        <v>149</v>
      </c>
      <c r="L21" s="6">
        <f>vlookup(K21,'Courier Rates'!$H$1:$J$6,2,0)</f>
        <v>45.4</v>
      </c>
      <c r="M21" s="8">
        <f>VLOOKUP(K21,'Courier Rates'!$L$2:$N$6,2,0)*((I21-0.5)/0.5)</f>
        <v>0</v>
      </c>
      <c r="N21" s="6">
        <f>VLOOKUP(K21,'Courier Rates'!$H$1:$J$6,3,0)*F21</f>
        <v>0</v>
      </c>
      <c r="O21" s="6">
        <f>VLOOKUP(K21,'Courier Rates'!$L$2:$N$6,3,0)*F21*((I21-0.5)/0.5)</f>
        <v>0</v>
      </c>
      <c r="P21" s="6">
        <f t="shared" si="4"/>
        <v>45.4</v>
      </c>
      <c r="Q21" s="6" t="str">
        <f>VLOOKUP(A21,'Courier Invoice'!$B:$C,2,0)</f>
        <v>0.15</v>
      </c>
      <c r="R21" s="6">
        <f t="shared" si="5"/>
        <v>0.5</v>
      </c>
      <c r="S21" s="6" t="str">
        <f>VLOOKUP(A21,'Courier Invoice'!$B:$F,5,0)</f>
        <v>d</v>
      </c>
      <c r="T21" s="6" t="str">
        <f>VLOOKUP(A21,'Courier Invoice'!$B:$H,7,0)</f>
        <v>45.4</v>
      </c>
      <c r="U21" s="6">
        <f t="shared" si="6"/>
        <v>0</v>
      </c>
      <c r="V21" s="41">
        <f t="shared" si="7"/>
        <v>0</v>
      </c>
      <c r="W21" s="6">
        <f t="shared" si="8"/>
        <v>45.4</v>
      </c>
      <c r="X21" s="42">
        <f t="shared" si="9"/>
        <v>0</v>
      </c>
      <c r="Y21" s="43"/>
      <c r="Z21" s="44"/>
    </row>
    <row r="22" ht="15.75" customHeight="1">
      <c r="A22" s="6" t="s">
        <v>124</v>
      </c>
      <c r="B22" s="4" t="str">
        <f>VLOOKUP(A22,Misc!$A:$B,2,false)</f>
        <v>1091117226910</v>
      </c>
      <c r="C22" s="6" t="str">
        <f>vlookup(A22,'Courier Invoice'!$B:$E,4,false)</f>
        <v>831002</v>
      </c>
      <c r="D22" s="6" t="str">
        <f>VLOOKUP(C22,'Courier Invoice'!$E:$G,3,false)</f>
        <v>Forward charges</v>
      </c>
      <c r="E22" s="6" t="s">
        <v>526</v>
      </c>
      <c r="F22" s="6">
        <f t="shared" si="1"/>
        <v>0</v>
      </c>
      <c r="G22" s="6">
        <f>sumif(' X- Order Report'!$A:$A,A22,' X- Order Report'!$E:$E)/1000</f>
        <v>0.5</v>
      </c>
      <c r="H22" s="8">
        <f>sumif(' X- Order Report'!$A:$A,A22,' X- Order Report'!$E:$E)</f>
        <v>500</v>
      </c>
      <c r="I22" s="40">
        <f t="shared" si="2"/>
        <v>0.5</v>
      </c>
      <c r="J22" s="6">
        <f t="shared" si="3"/>
        <v>500</v>
      </c>
      <c r="K22" s="15" t="s">
        <v>149</v>
      </c>
      <c r="L22" s="6">
        <f>vlookup(K22,'Courier Rates'!$H$1:$J$6,2,0)</f>
        <v>45.4</v>
      </c>
      <c r="M22" s="8">
        <f>VLOOKUP(K22,'Courier Rates'!$L$2:$N$6,2,0)*((I22-0.5)/0.5)</f>
        <v>0</v>
      </c>
      <c r="N22" s="6">
        <f>VLOOKUP(K22,'Courier Rates'!$H$1:$J$6,3,0)*F22</f>
        <v>0</v>
      </c>
      <c r="O22" s="6">
        <f>VLOOKUP(K22,'Courier Rates'!$L$2:$N$6,3,0)*F22*((I22-0.5)/0.5)</f>
        <v>0</v>
      </c>
      <c r="P22" s="6">
        <f t="shared" si="4"/>
        <v>45.4</v>
      </c>
      <c r="Q22" s="6" t="str">
        <f>VLOOKUP(A22,'Courier Invoice'!$B:$C,2,0)</f>
        <v>0.68</v>
      </c>
      <c r="R22" s="6">
        <f t="shared" si="5"/>
        <v>1</v>
      </c>
      <c r="S22" s="6" t="str">
        <f>VLOOKUP(A22,'Courier Invoice'!$B:$F,5,0)</f>
        <v>d</v>
      </c>
      <c r="T22" s="6" t="str">
        <f>VLOOKUP(A22,'Courier Invoice'!$B:$H,7,0)</f>
        <v>90.2</v>
      </c>
      <c r="U22" s="6">
        <f t="shared" si="6"/>
        <v>-44.8</v>
      </c>
      <c r="V22" s="41">
        <f t="shared" si="7"/>
        <v>-0.986784141</v>
      </c>
      <c r="W22" s="6">
        <f t="shared" si="8"/>
        <v>45.4</v>
      </c>
      <c r="X22" s="42">
        <f t="shared" si="9"/>
        <v>0</v>
      </c>
      <c r="Y22" s="43"/>
      <c r="Z22" s="44"/>
    </row>
    <row r="23" ht="15.75" customHeight="1">
      <c r="A23" s="6" t="s">
        <v>123</v>
      </c>
      <c r="B23" s="4" t="str">
        <f>VLOOKUP(A23,Misc!$A:$B,2,false)</f>
        <v>1091117226674</v>
      </c>
      <c r="C23" s="6" t="str">
        <f>vlookup(A23,'Courier Invoice'!$B:$E,4,false)</f>
        <v>452001</v>
      </c>
      <c r="D23" s="6" t="str">
        <f>VLOOKUP(C23,'Courier Invoice'!$E:$G,3,false)</f>
        <v>Forward charges</v>
      </c>
      <c r="E23" s="6" t="s">
        <v>526</v>
      </c>
      <c r="F23" s="6">
        <f t="shared" si="1"/>
        <v>0</v>
      </c>
      <c r="G23" s="6">
        <f>sumif(' X- Order Report'!$A:$A,A23,' X- Order Report'!$E:$E)/1000</f>
        <v>0.967</v>
      </c>
      <c r="H23" s="8">
        <f>sumif(' X- Order Report'!$A:$A,A23,' X- Order Report'!$E:$E)</f>
        <v>967</v>
      </c>
      <c r="I23" s="40">
        <f t="shared" si="2"/>
        <v>1</v>
      </c>
      <c r="J23" s="6">
        <f t="shared" si="3"/>
        <v>1000</v>
      </c>
      <c r="K23" s="15" t="s">
        <v>149</v>
      </c>
      <c r="L23" s="6">
        <f>vlookup(K23,'Courier Rates'!$H$1:$J$6,2,0)</f>
        <v>45.4</v>
      </c>
      <c r="M23" s="8">
        <f>VLOOKUP(K23,'Courier Rates'!$L$2:$N$6,2,0)*((I23-0.5)/0.5)</f>
        <v>44.8</v>
      </c>
      <c r="N23" s="6">
        <f>VLOOKUP(K23,'Courier Rates'!$H$1:$J$6,3,0)*F23</f>
        <v>0</v>
      </c>
      <c r="O23" s="6">
        <f>VLOOKUP(K23,'Courier Rates'!$L$2:$N$6,3,0)*F23*((I23-0.5)/0.5)</f>
        <v>0</v>
      </c>
      <c r="P23" s="6">
        <f t="shared" si="4"/>
        <v>90.2</v>
      </c>
      <c r="Q23" s="6" t="str">
        <f>VLOOKUP(A23,'Courier Invoice'!$B:$C,2,0)</f>
        <v>1.13</v>
      </c>
      <c r="R23" s="6">
        <f t="shared" si="5"/>
        <v>1.5</v>
      </c>
      <c r="S23" s="6" t="str">
        <f>VLOOKUP(A23,'Courier Invoice'!$B:$F,5,0)</f>
        <v>d</v>
      </c>
      <c r="T23" s="6" t="str">
        <f>VLOOKUP(A23,'Courier Invoice'!$B:$H,7,0)</f>
        <v>135</v>
      </c>
      <c r="U23" s="6">
        <f t="shared" si="6"/>
        <v>-44.8</v>
      </c>
      <c r="V23" s="41">
        <f t="shared" si="7"/>
        <v>-0.4966740576</v>
      </c>
      <c r="W23" s="6">
        <f t="shared" si="8"/>
        <v>90.2</v>
      </c>
      <c r="X23" s="42">
        <f t="shared" si="9"/>
        <v>0</v>
      </c>
      <c r="Y23" s="43"/>
      <c r="Z23" s="44"/>
    </row>
    <row r="24" ht="15.75" customHeight="1">
      <c r="A24" s="6" t="s">
        <v>122</v>
      </c>
      <c r="B24" s="4" t="str">
        <f>VLOOKUP(A24,Misc!$A:$B,2,false)</f>
        <v>1091117226711</v>
      </c>
      <c r="C24" s="6" t="str">
        <f>vlookup(A24,'Courier Invoice'!$B:$E,4,false)</f>
        <v>721636</v>
      </c>
      <c r="D24" s="6" t="str">
        <f>VLOOKUP(C24,'Courier Invoice'!$E:$G,3,false)</f>
        <v>Forward charges</v>
      </c>
      <c r="E24" s="6" t="s">
        <v>526</v>
      </c>
      <c r="F24" s="6">
        <f t="shared" si="1"/>
        <v>0</v>
      </c>
      <c r="G24" s="6">
        <f>sumif(' X- Order Report'!$A:$A,A24,' X- Order Report'!$E:$E)/1000</f>
        <v>0.5</v>
      </c>
      <c r="H24" s="8">
        <f>sumif(' X- Order Report'!$A:$A,A24,' X- Order Report'!$E:$E)</f>
        <v>500</v>
      </c>
      <c r="I24" s="40">
        <f t="shared" si="2"/>
        <v>0.5</v>
      </c>
      <c r="J24" s="6">
        <f t="shared" si="3"/>
        <v>500</v>
      </c>
      <c r="K24" s="15" t="s">
        <v>149</v>
      </c>
      <c r="L24" s="6">
        <f>vlookup(K24,'Courier Rates'!$H$1:$J$6,2,0)</f>
        <v>45.4</v>
      </c>
      <c r="M24" s="8">
        <f>VLOOKUP(K24,'Courier Rates'!$L$2:$N$6,2,0)*((I24-0.5)/0.5)</f>
        <v>0</v>
      </c>
      <c r="N24" s="6">
        <f>VLOOKUP(K24,'Courier Rates'!$H$1:$J$6,3,0)*F24</f>
        <v>0</v>
      </c>
      <c r="O24" s="6">
        <f>VLOOKUP(K24,'Courier Rates'!$L$2:$N$6,3,0)*F24*((I24-0.5)/0.5)</f>
        <v>0</v>
      </c>
      <c r="P24" s="6">
        <f t="shared" si="4"/>
        <v>45.4</v>
      </c>
      <c r="Q24" s="6" t="str">
        <f>VLOOKUP(A24,'Courier Invoice'!$B:$C,2,0)</f>
        <v>0.69</v>
      </c>
      <c r="R24" s="6">
        <f t="shared" si="5"/>
        <v>1</v>
      </c>
      <c r="S24" s="6" t="str">
        <f>VLOOKUP(A24,'Courier Invoice'!$B:$F,5,0)</f>
        <v>d</v>
      </c>
      <c r="T24" s="6" t="str">
        <f>VLOOKUP(A24,'Courier Invoice'!$B:$H,7,0)</f>
        <v>90.2</v>
      </c>
      <c r="U24" s="6">
        <f t="shared" si="6"/>
        <v>-44.8</v>
      </c>
      <c r="V24" s="41">
        <f t="shared" si="7"/>
        <v>-0.986784141</v>
      </c>
      <c r="W24" s="6">
        <f t="shared" si="8"/>
        <v>45.4</v>
      </c>
      <c r="X24" s="42">
        <f t="shared" si="9"/>
        <v>0</v>
      </c>
      <c r="Y24" s="43"/>
      <c r="Z24" s="44"/>
    </row>
    <row r="25" ht="15.75" customHeight="1">
      <c r="A25" s="6" t="s">
        <v>121</v>
      </c>
      <c r="B25" s="4" t="str">
        <f>VLOOKUP(A25,Misc!$A:$B,2,false)</f>
        <v>1091117227116</v>
      </c>
      <c r="C25" s="6" t="str">
        <f>vlookup(A25,'Courier Invoice'!$B:$E,4,false)</f>
        <v>322201</v>
      </c>
      <c r="D25" s="6" t="str">
        <f>VLOOKUP(C25,'Courier Invoice'!$E:$G,3,false)</f>
        <v>Forward charges</v>
      </c>
      <c r="E25" s="6" t="s">
        <v>526</v>
      </c>
      <c r="F25" s="6">
        <f t="shared" si="1"/>
        <v>0</v>
      </c>
      <c r="G25" s="6">
        <f>sumif(' X- Order Report'!$A:$A,A25,' X- Order Report'!$E:$E)/1000</f>
        <v>0.84</v>
      </c>
      <c r="H25" s="8">
        <f>sumif(' X- Order Report'!$A:$A,A25,' X- Order Report'!$E:$E)</f>
        <v>840</v>
      </c>
      <c r="I25" s="40">
        <f t="shared" si="2"/>
        <v>1</v>
      </c>
      <c r="J25" s="6">
        <f t="shared" si="3"/>
        <v>1000</v>
      </c>
      <c r="K25" s="15" t="s">
        <v>150</v>
      </c>
      <c r="L25" s="6">
        <f>vlookup(K25,'Courier Rates'!$H$1:$J$6,2,0)</f>
        <v>33</v>
      </c>
      <c r="M25" s="8">
        <f>VLOOKUP(K25,'Courier Rates'!$L$2:$N$6,2,0)*((I25-0.5)/0.5)</f>
        <v>28.3</v>
      </c>
      <c r="N25" s="6">
        <f>VLOOKUP(K25,'Courier Rates'!$H$1:$J$6,3,0)*F25</f>
        <v>0</v>
      </c>
      <c r="O25" s="6">
        <f>VLOOKUP(K25,'Courier Rates'!$L$2:$N$6,3,0)*F25*((I25-0.5)/0.5)</f>
        <v>0</v>
      </c>
      <c r="P25" s="6">
        <f t="shared" si="4"/>
        <v>61.3</v>
      </c>
      <c r="Q25" s="6" t="str">
        <f>VLOOKUP(A25,'Courier Invoice'!$B:$C,2,0)</f>
        <v>1.02</v>
      </c>
      <c r="R25" s="6">
        <f t="shared" si="5"/>
        <v>1.5</v>
      </c>
      <c r="S25" s="6" t="str">
        <f>VLOOKUP(A25,'Courier Invoice'!$B:$F,5,0)</f>
        <v>d</v>
      </c>
      <c r="T25" s="6" t="str">
        <f>VLOOKUP(A25,'Courier Invoice'!$B:$H,7,0)</f>
        <v>135</v>
      </c>
      <c r="U25" s="6">
        <f t="shared" si="6"/>
        <v>-73.7</v>
      </c>
      <c r="V25" s="41">
        <f t="shared" si="7"/>
        <v>-1.20228385</v>
      </c>
      <c r="W25" s="6">
        <f t="shared" si="8"/>
        <v>61.3</v>
      </c>
      <c r="X25" s="42">
        <f t="shared" si="9"/>
        <v>0</v>
      </c>
      <c r="Y25" s="43"/>
      <c r="Z25" s="44"/>
    </row>
    <row r="26" ht="15.75" customHeight="1">
      <c r="A26" s="6" t="s">
        <v>120</v>
      </c>
      <c r="B26" s="4" t="str">
        <f>VLOOKUP(A26,Misc!$A:$B,2,false)</f>
        <v>1091117227573</v>
      </c>
      <c r="C26" s="6" t="str">
        <f>vlookup(A26,'Courier Invoice'!$B:$E,4,false)</f>
        <v>226004</v>
      </c>
      <c r="D26" s="6" t="str">
        <f>VLOOKUP(C26,'Courier Invoice'!$E:$G,3,false)</f>
        <v>Forward charges</v>
      </c>
      <c r="E26" s="6" t="s">
        <v>526</v>
      </c>
      <c r="F26" s="6">
        <f t="shared" si="1"/>
        <v>0</v>
      </c>
      <c r="G26" s="6">
        <f>sumif(' X- Order Report'!$A:$A,A26,' X- Order Report'!$E:$E)/1000</f>
        <v>0.611</v>
      </c>
      <c r="H26" s="8">
        <f>sumif(' X- Order Report'!$A:$A,A26,' X- Order Report'!$E:$E)</f>
        <v>611</v>
      </c>
      <c r="I26" s="40">
        <f t="shared" si="2"/>
        <v>1</v>
      </c>
      <c r="J26" s="6">
        <f t="shared" si="3"/>
        <v>1000</v>
      </c>
      <c r="K26" s="15" t="s">
        <v>150</v>
      </c>
      <c r="L26" s="6">
        <f>vlookup(K26,'Courier Rates'!$H$1:$J$6,2,0)</f>
        <v>33</v>
      </c>
      <c r="M26" s="8">
        <f>VLOOKUP(K26,'Courier Rates'!$L$2:$N$6,2,0)*((I26-0.5)/0.5)</f>
        <v>28.3</v>
      </c>
      <c r="N26" s="6">
        <f>VLOOKUP(K26,'Courier Rates'!$H$1:$J$6,3,0)*F26</f>
        <v>0</v>
      </c>
      <c r="O26" s="6">
        <f>VLOOKUP(K26,'Courier Rates'!$L$2:$N$6,3,0)*F26*((I26-0.5)/0.5)</f>
        <v>0</v>
      </c>
      <c r="P26" s="6">
        <f t="shared" si="4"/>
        <v>61.3</v>
      </c>
      <c r="Q26" s="6" t="str">
        <f>VLOOKUP(A26,'Courier Invoice'!$B:$C,2,0)</f>
        <v>2.86</v>
      </c>
      <c r="R26" s="6">
        <f t="shared" si="5"/>
        <v>3</v>
      </c>
      <c r="S26" s="6" t="str">
        <f>VLOOKUP(A26,'Courier Invoice'!$B:$F,5,0)</f>
        <v>b</v>
      </c>
      <c r="T26" s="6" t="str">
        <f>VLOOKUP(A26,'Courier Invoice'!$B:$H,7,0)</f>
        <v>174.5</v>
      </c>
      <c r="U26" s="6">
        <f t="shared" si="6"/>
        <v>-113.2</v>
      </c>
      <c r="V26" s="41">
        <f t="shared" si="7"/>
        <v>-1.846655791</v>
      </c>
      <c r="W26" s="6">
        <f t="shared" si="8"/>
        <v>61.3</v>
      </c>
      <c r="X26" s="42">
        <f t="shared" si="9"/>
        <v>0</v>
      </c>
      <c r="Y26" s="43"/>
      <c r="Z26" s="44"/>
    </row>
    <row r="27" ht="15.75" customHeight="1">
      <c r="A27" s="6" t="s">
        <v>119</v>
      </c>
      <c r="B27" s="4" t="str">
        <f>VLOOKUP(A27,Misc!$A:$B,2,false)</f>
        <v>1091117227816</v>
      </c>
      <c r="C27" s="6" t="str">
        <f>vlookup(A27,'Courier Invoice'!$B:$E,4,false)</f>
        <v>248001</v>
      </c>
      <c r="D27" s="6" t="str">
        <f>VLOOKUP(C27,'Courier Invoice'!$E:$G,3,false)</f>
        <v>Forward charges</v>
      </c>
      <c r="E27" s="6" t="s">
        <v>526</v>
      </c>
      <c r="F27" s="6">
        <f t="shared" si="1"/>
        <v>0</v>
      </c>
      <c r="G27" s="6">
        <f>sumif(' X- Order Report'!$A:$A,A27,' X- Order Report'!$E:$E)/1000</f>
        <v>0.361</v>
      </c>
      <c r="H27" s="8">
        <f>sumif(' X- Order Report'!$A:$A,A27,' X- Order Report'!$E:$E)</f>
        <v>361</v>
      </c>
      <c r="I27" s="40">
        <f t="shared" si="2"/>
        <v>0.5</v>
      </c>
      <c r="J27" s="6">
        <f t="shared" si="3"/>
        <v>500</v>
      </c>
      <c r="K27" s="15" t="s">
        <v>150</v>
      </c>
      <c r="L27" s="6">
        <f>vlookup(K27,'Courier Rates'!$H$1:$J$6,2,0)</f>
        <v>33</v>
      </c>
      <c r="M27" s="8">
        <f>VLOOKUP(K27,'Courier Rates'!$L$2:$N$6,2,0)*((I27-0.5)/0.5)</f>
        <v>0</v>
      </c>
      <c r="N27" s="6">
        <f>VLOOKUP(K27,'Courier Rates'!$H$1:$J$6,3,0)*F27</f>
        <v>0</v>
      </c>
      <c r="O27" s="6">
        <f>VLOOKUP(K27,'Courier Rates'!$L$2:$N$6,3,0)*F27*((I27-0.5)/0.5)</f>
        <v>0</v>
      </c>
      <c r="P27" s="6">
        <f t="shared" si="4"/>
        <v>33</v>
      </c>
      <c r="Q27" s="6" t="str">
        <f>VLOOKUP(A27,'Courier Invoice'!$B:$C,2,0)</f>
        <v>1.35</v>
      </c>
      <c r="R27" s="6">
        <f t="shared" si="5"/>
        <v>1.5</v>
      </c>
      <c r="S27" s="6" t="str">
        <f>VLOOKUP(A27,'Courier Invoice'!$B:$F,5,0)</f>
        <v>b</v>
      </c>
      <c r="T27" s="6" t="str">
        <f>VLOOKUP(A27,'Courier Invoice'!$B:$H,7,0)</f>
        <v>89.6</v>
      </c>
      <c r="U27" s="6">
        <f t="shared" si="6"/>
        <v>-56.6</v>
      </c>
      <c r="V27" s="41">
        <f t="shared" si="7"/>
        <v>-1.715151515</v>
      </c>
      <c r="W27" s="6">
        <f t="shared" si="8"/>
        <v>33</v>
      </c>
      <c r="X27" s="42">
        <f t="shared" si="9"/>
        <v>0</v>
      </c>
      <c r="Y27" s="43"/>
      <c r="Z27" s="44"/>
    </row>
    <row r="28" ht="15.75" customHeight="1">
      <c r="A28" s="6" t="s">
        <v>118</v>
      </c>
      <c r="B28" s="4" t="str">
        <f>VLOOKUP(A28,Misc!$A:$B,2,false)</f>
        <v>1091117228133</v>
      </c>
      <c r="C28" s="6" t="str">
        <f>vlookup(A28,'Courier Invoice'!$B:$E,4,false)</f>
        <v>314001</v>
      </c>
      <c r="D28" s="6" t="str">
        <f>VLOOKUP(C28,'Courier Invoice'!$E:$G,3,false)</f>
        <v>Forward charges</v>
      </c>
      <c r="E28" s="6" t="s">
        <v>526</v>
      </c>
      <c r="F28" s="6">
        <f t="shared" si="1"/>
        <v>0</v>
      </c>
      <c r="G28" s="6">
        <f>sumif(' X- Order Report'!$A:$A,A28,' X- Order Report'!$E:$E)/1000</f>
        <v>0.127</v>
      </c>
      <c r="H28" s="8">
        <f>sumif(' X- Order Report'!$A:$A,A28,' X- Order Report'!$E:$E)</f>
        <v>127</v>
      </c>
      <c r="I28" s="40">
        <f t="shared" si="2"/>
        <v>0.5</v>
      </c>
      <c r="J28" s="6">
        <f t="shared" si="3"/>
        <v>500</v>
      </c>
      <c r="K28" s="15" t="s">
        <v>150</v>
      </c>
      <c r="L28" s="6">
        <f>vlookup(K28,'Courier Rates'!$H$1:$J$6,2,0)</f>
        <v>33</v>
      </c>
      <c r="M28" s="8">
        <f>VLOOKUP(K28,'Courier Rates'!$L$2:$N$6,2,0)*((I28-0.5)/0.5)</f>
        <v>0</v>
      </c>
      <c r="N28" s="6">
        <f>VLOOKUP(K28,'Courier Rates'!$H$1:$J$6,3,0)*F28</f>
        <v>0</v>
      </c>
      <c r="O28" s="6">
        <f>VLOOKUP(K28,'Courier Rates'!$L$2:$N$6,3,0)*F28*((I28-0.5)/0.5)</f>
        <v>0</v>
      </c>
      <c r="P28" s="6">
        <f t="shared" si="4"/>
        <v>33</v>
      </c>
      <c r="Q28" s="6" t="str">
        <f>VLOOKUP(A28,'Courier Invoice'!$B:$C,2,0)</f>
        <v>0.59</v>
      </c>
      <c r="R28" s="6">
        <f t="shared" si="5"/>
        <v>1</v>
      </c>
      <c r="S28" s="6" t="str">
        <f>VLOOKUP(A28,'Courier Invoice'!$B:$F,5,0)</f>
        <v>d</v>
      </c>
      <c r="T28" s="6" t="str">
        <f>VLOOKUP(A28,'Courier Invoice'!$B:$H,7,0)</f>
        <v>90.2</v>
      </c>
      <c r="U28" s="6">
        <f t="shared" si="6"/>
        <v>-57.2</v>
      </c>
      <c r="V28" s="41">
        <f t="shared" si="7"/>
        <v>-1.733333333</v>
      </c>
      <c r="W28" s="6">
        <f t="shared" si="8"/>
        <v>33</v>
      </c>
      <c r="X28" s="42">
        <f t="shared" si="9"/>
        <v>0</v>
      </c>
      <c r="Y28" s="43"/>
      <c r="Z28" s="44"/>
    </row>
    <row r="29" ht="15.75" customHeight="1">
      <c r="A29" s="6" t="s">
        <v>117</v>
      </c>
      <c r="B29" s="4" t="str">
        <f>VLOOKUP(A29,Misc!$A:$B,2,false)</f>
        <v>1091117228192</v>
      </c>
      <c r="C29" s="6" t="str">
        <f>vlookup(A29,'Courier Invoice'!$B:$E,4,false)</f>
        <v>331022</v>
      </c>
      <c r="D29" s="6" t="str">
        <f>VLOOKUP(C29,'Courier Invoice'!$E:$G,3,false)</f>
        <v>Forward charges</v>
      </c>
      <c r="E29" s="6" t="s">
        <v>526</v>
      </c>
      <c r="F29" s="6">
        <f t="shared" si="1"/>
        <v>0</v>
      </c>
      <c r="G29" s="6">
        <f>sumif(' X- Order Report'!$A:$A,A29,' X- Order Report'!$E:$E)/1000</f>
        <v>0.5</v>
      </c>
      <c r="H29" s="8">
        <f>sumif(' X- Order Report'!$A:$A,A29,' X- Order Report'!$E:$E)</f>
        <v>500</v>
      </c>
      <c r="I29" s="40">
        <f t="shared" si="2"/>
        <v>0.5</v>
      </c>
      <c r="J29" s="6">
        <f t="shared" si="3"/>
        <v>500</v>
      </c>
      <c r="K29" s="15" t="s">
        <v>150</v>
      </c>
      <c r="L29" s="6">
        <f>vlookup(K29,'Courier Rates'!$H$1:$J$6,2,0)</f>
        <v>33</v>
      </c>
      <c r="M29" s="8">
        <f>VLOOKUP(K29,'Courier Rates'!$L$2:$N$6,2,0)*((I29-0.5)/0.5)</f>
        <v>0</v>
      </c>
      <c r="N29" s="6">
        <f>VLOOKUP(K29,'Courier Rates'!$H$1:$J$6,3,0)*F29</f>
        <v>0</v>
      </c>
      <c r="O29" s="6">
        <f>VLOOKUP(K29,'Courier Rates'!$L$2:$N$6,3,0)*F29*((I29-0.5)/0.5)</f>
        <v>0</v>
      </c>
      <c r="P29" s="6">
        <f t="shared" si="4"/>
        <v>33</v>
      </c>
      <c r="Q29" s="6" t="str">
        <f>VLOOKUP(A29,'Courier Invoice'!$B:$C,2,0)</f>
        <v>0.69</v>
      </c>
      <c r="R29" s="6">
        <f t="shared" si="5"/>
        <v>1</v>
      </c>
      <c r="S29" s="6" t="str">
        <f>VLOOKUP(A29,'Courier Invoice'!$B:$F,5,0)</f>
        <v>d</v>
      </c>
      <c r="T29" s="6" t="str">
        <f>VLOOKUP(A29,'Courier Invoice'!$B:$H,7,0)</f>
        <v>90.2</v>
      </c>
      <c r="U29" s="6">
        <f t="shared" si="6"/>
        <v>-57.2</v>
      </c>
      <c r="V29" s="41">
        <f t="shared" si="7"/>
        <v>-1.733333333</v>
      </c>
      <c r="W29" s="6">
        <f t="shared" si="8"/>
        <v>33</v>
      </c>
      <c r="X29" s="42">
        <f t="shared" si="9"/>
        <v>0</v>
      </c>
      <c r="Y29" s="43"/>
      <c r="Z29" s="44"/>
    </row>
    <row r="30" ht="15.75" customHeight="1">
      <c r="A30" s="6" t="s">
        <v>116</v>
      </c>
      <c r="B30" s="4" t="str">
        <f>VLOOKUP(A30,Misc!$A:$B,2,false)</f>
        <v>1091117229776</v>
      </c>
      <c r="C30" s="6" t="str">
        <f>vlookup(A30,'Courier Invoice'!$B:$E,4,false)</f>
        <v>208019</v>
      </c>
      <c r="D30" s="6" t="str">
        <f>VLOOKUP(C30,'Courier Invoice'!$E:$G,3,false)</f>
        <v>Forward charges</v>
      </c>
      <c r="E30" s="6" t="s">
        <v>526</v>
      </c>
      <c r="F30" s="6">
        <f t="shared" si="1"/>
        <v>0</v>
      </c>
      <c r="G30" s="6">
        <f>sumif(' X- Order Report'!$A:$A,A30,' X- Order Report'!$E:$E)/1000</f>
        <v>0.84</v>
      </c>
      <c r="H30" s="8">
        <f>sumif(' X- Order Report'!$A:$A,A30,' X- Order Report'!$E:$E)</f>
        <v>840</v>
      </c>
      <c r="I30" s="40">
        <f t="shared" si="2"/>
        <v>1</v>
      </c>
      <c r="J30" s="6">
        <f t="shared" si="3"/>
        <v>1000</v>
      </c>
      <c r="K30" s="15" t="s">
        <v>150</v>
      </c>
      <c r="L30" s="6">
        <f>vlookup(K30,'Courier Rates'!$H$1:$J$6,2,0)</f>
        <v>33</v>
      </c>
      <c r="M30" s="8">
        <f>VLOOKUP(K30,'Courier Rates'!$L$2:$N$6,2,0)*((I30-0.5)/0.5)</f>
        <v>28.3</v>
      </c>
      <c r="N30" s="6">
        <f>VLOOKUP(K30,'Courier Rates'!$H$1:$J$6,3,0)*F30</f>
        <v>0</v>
      </c>
      <c r="O30" s="6">
        <f>VLOOKUP(K30,'Courier Rates'!$L$2:$N$6,3,0)*F30*((I30-0.5)/0.5)</f>
        <v>0</v>
      </c>
      <c r="P30" s="6">
        <f t="shared" si="4"/>
        <v>61.3</v>
      </c>
      <c r="Q30" s="6" t="str">
        <f>VLOOKUP(A30,'Courier Invoice'!$B:$C,2,0)</f>
        <v>1</v>
      </c>
      <c r="R30" s="6">
        <f t="shared" si="5"/>
        <v>1</v>
      </c>
      <c r="S30" s="6" t="str">
        <f>VLOOKUP(A30,'Courier Invoice'!$B:$F,5,0)</f>
        <v>b</v>
      </c>
      <c r="T30" s="6" t="str">
        <f>VLOOKUP(A30,'Courier Invoice'!$B:$H,7,0)</f>
        <v>61.3</v>
      </c>
      <c r="U30" s="6">
        <f t="shared" si="6"/>
        <v>0</v>
      </c>
      <c r="V30" s="41">
        <f t="shared" si="7"/>
        <v>0</v>
      </c>
      <c r="W30" s="6">
        <f t="shared" si="8"/>
        <v>61.3</v>
      </c>
      <c r="X30" s="42">
        <f t="shared" si="9"/>
        <v>0</v>
      </c>
      <c r="Y30" s="43"/>
      <c r="Z30" s="44"/>
    </row>
    <row r="31" ht="15.75" customHeight="1">
      <c r="A31" s="6" t="s">
        <v>115</v>
      </c>
      <c r="B31" s="4" t="str">
        <f>VLOOKUP(A31,Misc!$A:$B,2,false)</f>
        <v>1091117229183</v>
      </c>
      <c r="C31" s="6" t="str">
        <f>vlookup(A31,'Courier Invoice'!$B:$E,4,false)</f>
        <v>305801</v>
      </c>
      <c r="D31" s="6" t="str">
        <f>VLOOKUP(C31,'Courier Invoice'!$E:$G,3,false)</f>
        <v>Forward charges</v>
      </c>
      <c r="E31" s="6" t="s">
        <v>526</v>
      </c>
      <c r="F31" s="6">
        <f t="shared" si="1"/>
        <v>0</v>
      </c>
      <c r="G31" s="6">
        <f>sumif(' X- Order Report'!$A:$A,A31,' X- Order Report'!$E:$E)/1000</f>
        <v>0.5</v>
      </c>
      <c r="H31" s="8">
        <f>sumif(' X- Order Report'!$A:$A,A31,' X- Order Report'!$E:$E)</f>
        <v>500</v>
      </c>
      <c r="I31" s="40">
        <f t="shared" si="2"/>
        <v>0.5</v>
      </c>
      <c r="J31" s="6">
        <f t="shared" si="3"/>
        <v>500</v>
      </c>
      <c r="K31" s="15" t="s">
        <v>150</v>
      </c>
      <c r="L31" s="6">
        <f>vlookup(K31,'Courier Rates'!$H$1:$J$6,2,0)</f>
        <v>33</v>
      </c>
      <c r="M31" s="8">
        <f>VLOOKUP(K31,'Courier Rates'!$L$2:$N$6,2,0)*((I31-0.5)/0.5)</f>
        <v>0</v>
      </c>
      <c r="N31" s="6">
        <f>VLOOKUP(K31,'Courier Rates'!$H$1:$J$6,3,0)*F31</f>
        <v>0</v>
      </c>
      <c r="O31" s="6">
        <f>VLOOKUP(K31,'Courier Rates'!$L$2:$N$6,3,0)*F31*((I31-0.5)/0.5)</f>
        <v>0</v>
      </c>
      <c r="P31" s="6">
        <f t="shared" si="4"/>
        <v>33</v>
      </c>
      <c r="Q31" s="6" t="str">
        <f>VLOOKUP(A31,'Courier Invoice'!$B:$C,2,0)</f>
        <v>0.68</v>
      </c>
      <c r="R31" s="6">
        <f t="shared" si="5"/>
        <v>1</v>
      </c>
      <c r="S31" s="6" t="str">
        <f>VLOOKUP(A31,'Courier Invoice'!$B:$F,5,0)</f>
        <v>d</v>
      </c>
      <c r="T31" s="6" t="str">
        <f>VLOOKUP(A31,'Courier Invoice'!$B:$H,7,0)</f>
        <v>90.2</v>
      </c>
      <c r="U31" s="6">
        <f t="shared" si="6"/>
        <v>-57.2</v>
      </c>
      <c r="V31" s="41">
        <f t="shared" si="7"/>
        <v>-1.733333333</v>
      </c>
      <c r="W31" s="6">
        <f t="shared" si="8"/>
        <v>33</v>
      </c>
      <c r="X31" s="42">
        <f t="shared" si="9"/>
        <v>0</v>
      </c>
      <c r="Y31" s="43"/>
      <c r="Z31" s="44"/>
    </row>
    <row r="32" ht="15.75" customHeight="1">
      <c r="A32" s="6" t="s">
        <v>114</v>
      </c>
      <c r="B32" s="4" t="str">
        <f>VLOOKUP(A32,Misc!$A:$B,2,false)</f>
        <v>1091117229290</v>
      </c>
      <c r="C32" s="6" t="str">
        <f>vlookup(A32,'Courier Invoice'!$B:$E,4,false)</f>
        <v>410206</v>
      </c>
      <c r="D32" s="6" t="str">
        <f>VLOOKUP(C32,'Courier Invoice'!$E:$G,3,false)</f>
        <v>Forward charges</v>
      </c>
      <c r="E32" s="6" t="s">
        <v>526</v>
      </c>
      <c r="F32" s="6">
        <f t="shared" si="1"/>
        <v>0</v>
      </c>
      <c r="G32" s="6">
        <f>sumif(' X- Order Report'!$A:$A,A32,' X- Order Report'!$E:$E)/1000</f>
        <v>0.5</v>
      </c>
      <c r="H32" s="8">
        <f>sumif(' X- Order Report'!$A:$A,A32,' X- Order Report'!$E:$E)</f>
        <v>500</v>
      </c>
      <c r="I32" s="40">
        <f t="shared" si="2"/>
        <v>0.5</v>
      </c>
      <c r="J32" s="6">
        <f t="shared" si="3"/>
        <v>500</v>
      </c>
      <c r="K32" s="15" t="s">
        <v>149</v>
      </c>
      <c r="L32" s="6">
        <f>vlookup(K32,'Courier Rates'!$H$1:$J$6,2,0)</f>
        <v>45.4</v>
      </c>
      <c r="M32" s="8">
        <f>VLOOKUP(K32,'Courier Rates'!$L$2:$N$6,2,0)*((I32-0.5)/0.5)</f>
        <v>0</v>
      </c>
      <c r="N32" s="6">
        <f>VLOOKUP(K32,'Courier Rates'!$H$1:$J$6,3,0)*F32</f>
        <v>0</v>
      </c>
      <c r="O32" s="6">
        <f>VLOOKUP(K32,'Courier Rates'!$L$2:$N$6,3,0)*F32*((I32-0.5)/0.5)</f>
        <v>0</v>
      </c>
      <c r="P32" s="6">
        <f t="shared" si="4"/>
        <v>45.4</v>
      </c>
      <c r="Q32" s="6" t="str">
        <f>VLOOKUP(A32,'Courier Invoice'!$B:$C,2,0)</f>
        <v>0.68</v>
      </c>
      <c r="R32" s="6">
        <f t="shared" si="5"/>
        <v>1</v>
      </c>
      <c r="S32" s="6" t="str">
        <f>VLOOKUP(A32,'Courier Invoice'!$B:$F,5,0)</f>
        <v>d</v>
      </c>
      <c r="T32" s="6" t="str">
        <f>VLOOKUP(A32,'Courier Invoice'!$B:$H,7,0)</f>
        <v>90.2</v>
      </c>
      <c r="U32" s="6">
        <f t="shared" si="6"/>
        <v>-44.8</v>
      </c>
      <c r="V32" s="41">
        <f t="shared" si="7"/>
        <v>-0.986784141</v>
      </c>
      <c r="W32" s="6">
        <f t="shared" si="8"/>
        <v>45.4</v>
      </c>
      <c r="X32" s="42">
        <f t="shared" si="9"/>
        <v>0</v>
      </c>
      <c r="Y32" s="43"/>
      <c r="Z32" s="44"/>
    </row>
    <row r="33" ht="15.75" customHeight="1">
      <c r="A33" s="6" t="s">
        <v>113</v>
      </c>
      <c r="B33" s="4" t="str">
        <f>VLOOKUP(A33,Misc!$A:$B,2,false)</f>
        <v>1091117229345</v>
      </c>
      <c r="C33" s="6" t="str">
        <f>vlookup(A33,'Courier Invoice'!$B:$E,4,false)</f>
        <v>515591</v>
      </c>
      <c r="D33" s="6" t="str">
        <f>VLOOKUP(C33,'Courier Invoice'!$E:$G,3,false)</f>
        <v>Forward charges</v>
      </c>
      <c r="E33" s="6" t="s">
        <v>526</v>
      </c>
      <c r="F33" s="6">
        <f t="shared" si="1"/>
        <v>0</v>
      </c>
      <c r="G33" s="6">
        <f>sumif(' X- Order Report'!$A:$A,A33,' X- Order Report'!$E:$E)/1000</f>
        <v>0.24</v>
      </c>
      <c r="H33" s="8">
        <f>sumif(' X- Order Report'!$A:$A,A33,' X- Order Report'!$E:$E)</f>
        <v>240</v>
      </c>
      <c r="I33" s="40">
        <f t="shared" si="2"/>
        <v>0.5</v>
      </c>
      <c r="J33" s="6">
        <f t="shared" si="3"/>
        <v>500</v>
      </c>
      <c r="K33" s="15" t="s">
        <v>149</v>
      </c>
      <c r="L33" s="6">
        <f>vlookup(K33,'Courier Rates'!$H$1:$J$6,2,0)</f>
        <v>45.4</v>
      </c>
      <c r="M33" s="8">
        <f>VLOOKUP(K33,'Courier Rates'!$L$2:$N$6,2,0)*((I33-0.5)/0.5)</f>
        <v>0</v>
      </c>
      <c r="N33" s="6">
        <f>VLOOKUP(K33,'Courier Rates'!$H$1:$J$6,3,0)*F33</f>
        <v>0</v>
      </c>
      <c r="O33" s="6">
        <f>VLOOKUP(K33,'Courier Rates'!$L$2:$N$6,3,0)*F33*((I33-0.5)/0.5)</f>
        <v>0</v>
      </c>
      <c r="P33" s="6">
        <f t="shared" si="4"/>
        <v>45.4</v>
      </c>
      <c r="Q33" s="6" t="str">
        <f>VLOOKUP(A33,'Courier Invoice'!$B:$C,2,0)</f>
        <v>0.15</v>
      </c>
      <c r="R33" s="6">
        <f t="shared" si="5"/>
        <v>0.5</v>
      </c>
      <c r="S33" s="6" t="str">
        <f>VLOOKUP(A33,'Courier Invoice'!$B:$F,5,0)</f>
        <v>d</v>
      </c>
      <c r="T33" s="6" t="str">
        <f>VLOOKUP(A33,'Courier Invoice'!$B:$H,7,0)</f>
        <v>45.4</v>
      </c>
      <c r="U33" s="6">
        <f t="shared" si="6"/>
        <v>0</v>
      </c>
      <c r="V33" s="41">
        <f t="shared" si="7"/>
        <v>0</v>
      </c>
      <c r="W33" s="6">
        <f t="shared" si="8"/>
        <v>45.4</v>
      </c>
      <c r="X33" s="42">
        <f t="shared" si="9"/>
        <v>0</v>
      </c>
      <c r="Y33" s="43"/>
      <c r="Z33" s="44"/>
    </row>
    <row r="34" ht="15.75" customHeight="1">
      <c r="A34" s="6" t="s">
        <v>112</v>
      </c>
      <c r="B34" s="4" t="str">
        <f>VLOOKUP(A34,Misc!$A:$B,2,false)</f>
        <v>1091117323005</v>
      </c>
      <c r="C34" s="6" t="str">
        <f>vlookup(A34,'Courier Invoice'!$B:$E,4,false)</f>
        <v>516503</v>
      </c>
      <c r="D34" s="6" t="str">
        <f>VLOOKUP(C34,'Courier Invoice'!$E:$G,3,false)</f>
        <v>Forward charges</v>
      </c>
      <c r="E34" s="6" t="s">
        <v>526</v>
      </c>
      <c r="F34" s="6">
        <f t="shared" si="1"/>
        <v>0</v>
      </c>
      <c r="G34" s="6">
        <f>sumif(' X- Order Report'!$A:$A,A34,' X- Order Report'!$E:$E)/1000</f>
        <v>1.459</v>
      </c>
      <c r="H34" s="8">
        <f>sumif(' X- Order Report'!$A:$A,A34,' X- Order Report'!$E:$E)</f>
        <v>1459</v>
      </c>
      <c r="I34" s="40">
        <f t="shared" si="2"/>
        <v>1.5</v>
      </c>
      <c r="J34" s="6">
        <f t="shared" si="3"/>
        <v>1500</v>
      </c>
      <c r="K34" s="15" t="s">
        <v>149</v>
      </c>
      <c r="L34" s="6">
        <f>vlookup(K34,'Courier Rates'!$H$1:$J$6,2,0)</f>
        <v>45.4</v>
      </c>
      <c r="M34" s="8">
        <f>VLOOKUP(K34,'Courier Rates'!$L$2:$N$6,2,0)*((I34-0.5)/0.5)</f>
        <v>89.6</v>
      </c>
      <c r="N34" s="6">
        <f>VLOOKUP(K34,'Courier Rates'!$H$1:$J$6,3,0)*F34</f>
        <v>0</v>
      </c>
      <c r="O34" s="6">
        <f>VLOOKUP(K34,'Courier Rates'!$L$2:$N$6,3,0)*F34*((I34-0.5)/0.5)</f>
        <v>0</v>
      </c>
      <c r="P34" s="6">
        <f t="shared" si="4"/>
        <v>135</v>
      </c>
      <c r="Q34" s="6" t="str">
        <f>VLOOKUP(A34,'Courier Invoice'!$B:$C,2,0)</f>
        <v>1.64</v>
      </c>
      <c r="R34" s="6">
        <f t="shared" si="5"/>
        <v>2</v>
      </c>
      <c r="S34" s="6" t="str">
        <f>VLOOKUP(A34,'Courier Invoice'!$B:$F,5,0)</f>
        <v>d</v>
      </c>
      <c r="T34" s="6" t="str">
        <f>VLOOKUP(A34,'Courier Invoice'!$B:$H,7,0)</f>
        <v>179.8</v>
      </c>
      <c r="U34" s="6">
        <f t="shared" si="6"/>
        <v>-44.8</v>
      </c>
      <c r="V34" s="41">
        <f t="shared" si="7"/>
        <v>-0.3318518519</v>
      </c>
      <c r="W34" s="6">
        <f t="shared" si="8"/>
        <v>135</v>
      </c>
      <c r="X34" s="42">
        <f t="shared" si="9"/>
        <v>0</v>
      </c>
      <c r="Y34" s="43"/>
      <c r="Z34" s="44"/>
    </row>
    <row r="35" ht="15.75" customHeight="1">
      <c r="A35" s="6" t="s">
        <v>111</v>
      </c>
      <c r="B35" s="4" t="str">
        <f>VLOOKUP(A35,Misc!$A:$B,2,false)</f>
        <v>1091117323112</v>
      </c>
      <c r="C35" s="6" t="str">
        <f>vlookup(A35,'Courier Invoice'!$B:$E,4,false)</f>
        <v>140301</v>
      </c>
      <c r="D35" s="6" t="str">
        <f>VLOOKUP(C35,'Courier Invoice'!$E:$G,3,false)</f>
        <v>Forward charges</v>
      </c>
      <c r="E35" s="6" t="s">
        <v>526</v>
      </c>
      <c r="F35" s="6">
        <f t="shared" si="1"/>
        <v>0</v>
      </c>
      <c r="G35" s="6">
        <f>sumif(' X- Order Report'!$A:$A,A35,' X- Order Report'!$E:$E)/1000</f>
        <v>1.168</v>
      </c>
      <c r="H35" s="8">
        <f>sumif(' X- Order Report'!$A:$A,A35,' X- Order Report'!$E:$E)</f>
        <v>1168</v>
      </c>
      <c r="I35" s="40">
        <f t="shared" si="2"/>
        <v>1.5</v>
      </c>
      <c r="J35" s="6">
        <f t="shared" si="3"/>
        <v>1500</v>
      </c>
      <c r="K35" s="15" t="s">
        <v>150</v>
      </c>
      <c r="L35" s="6">
        <f>vlookup(K35,'Courier Rates'!$H$1:$J$6,2,0)</f>
        <v>33</v>
      </c>
      <c r="M35" s="8">
        <f>VLOOKUP(K35,'Courier Rates'!$L$2:$N$6,2,0)*((I35-0.5)/0.5)</f>
        <v>56.6</v>
      </c>
      <c r="N35" s="6">
        <f>VLOOKUP(K35,'Courier Rates'!$H$1:$J$6,3,0)*F35</f>
        <v>0</v>
      </c>
      <c r="O35" s="6">
        <f>VLOOKUP(K35,'Courier Rates'!$L$2:$N$6,3,0)*F35*((I35-0.5)/0.5)</f>
        <v>0</v>
      </c>
      <c r="P35" s="6">
        <f t="shared" si="4"/>
        <v>89.6</v>
      </c>
      <c r="Q35" s="6" t="str">
        <f>VLOOKUP(A35,'Courier Invoice'!$B:$C,2,0)</f>
        <v>1.15</v>
      </c>
      <c r="R35" s="6">
        <f t="shared" si="5"/>
        <v>1.5</v>
      </c>
      <c r="S35" s="6" t="str">
        <f>VLOOKUP(A35,'Courier Invoice'!$B:$F,5,0)</f>
        <v>b</v>
      </c>
      <c r="T35" s="6" t="str">
        <f>VLOOKUP(A35,'Courier Invoice'!$B:$H,7,0)</f>
        <v>89.6</v>
      </c>
      <c r="U35" s="6">
        <f t="shared" si="6"/>
        <v>0</v>
      </c>
      <c r="V35" s="41">
        <f t="shared" si="7"/>
        <v>0</v>
      </c>
      <c r="W35" s="6">
        <f t="shared" si="8"/>
        <v>89.6</v>
      </c>
      <c r="X35" s="42">
        <f t="shared" si="9"/>
        <v>0</v>
      </c>
      <c r="Y35" s="43"/>
      <c r="Z35" s="44"/>
    </row>
    <row r="36" ht="15.75" customHeight="1">
      <c r="A36" s="6" t="s">
        <v>110</v>
      </c>
      <c r="B36" s="4" t="str">
        <f>VLOOKUP(A36,Misc!$A:$B,2,false)</f>
        <v>1091117323215</v>
      </c>
      <c r="C36" s="6" t="str">
        <f>vlookup(A36,'Courier Invoice'!$B:$E,4,false)</f>
        <v>742103</v>
      </c>
      <c r="D36" s="6" t="str">
        <f>VLOOKUP(C36,'Courier Invoice'!$E:$G,3,false)</f>
        <v>Forward charges</v>
      </c>
      <c r="E36" s="6" t="s">
        <v>526</v>
      </c>
      <c r="F36" s="6">
        <f t="shared" si="1"/>
        <v>0</v>
      </c>
      <c r="G36" s="6">
        <f>sumif(' X- Order Report'!$A:$A,A36,' X- Order Report'!$E:$E)/1000</f>
        <v>0.5</v>
      </c>
      <c r="H36" s="8">
        <f>sumif(' X- Order Report'!$A:$A,A36,' X- Order Report'!$E:$E)</f>
        <v>500</v>
      </c>
      <c r="I36" s="40">
        <f t="shared" si="2"/>
        <v>0.5</v>
      </c>
      <c r="J36" s="6">
        <f t="shared" si="3"/>
        <v>500</v>
      </c>
      <c r="K36" s="15" t="s">
        <v>149</v>
      </c>
      <c r="L36" s="6">
        <f>vlookup(K36,'Courier Rates'!$H$1:$J$6,2,0)</f>
        <v>45.4</v>
      </c>
      <c r="M36" s="8">
        <f>VLOOKUP(K36,'Courier Rates'!$L$2:$N$6,2,0)*((I36-0.5)/0.5)</f>
        <v>0</v>
      </c>
      <c r="N36" s="6">
        <f>VLOOKUP(K36,'Courier Rates'!$H$1:$J$6,3,0)*F36</f>
        <v>0</v>
      </c>
      <c r="O36" s="6">
        <f>VLOOKUP(K36,'Courier Rates'!$L$2:$N$6,3,0)*F36*((I36-0.5)/0.5)</f>
        <v>0</v>
      </c>
      <c r="P36" s="6">
        <f t="shared" si="4"/>
        <v>45.4</v>
      </c>
      <c r="Q36" s="6" t="str">
        <f>VLOOKUP(A36,'Courier Invoice'!$B:$C,2,0)</f>
        <v>0.67</v>
      </c>
      <c r="R36" s="6">
        <f t="shared" si="5"/>
        <v>1</v>
      </c>
      <c r="S36" s="6" t="str">
        <f>VLOOKUP(A36,'Courier Invoice'!$B:$F,5,0)</f>
        <v>d</v>
      </c>
      <c r="T36" s="6" t="str">
        <f>VLOOKUP(A36,'Courier Invoice'!$B:$H,7,0)</f>
        <v>90.2</v>
      </c>
      <c r="U36" s="6">
        <f t="shared" si="6"/>
        <v>-44.8</v>
      </c>
      <c r="V36" s="41">
        <f t="shared" si="7"/>
        <v>-0.986784141</v>
      </c>
      <c r="W36" s="6">
        <f t="shared" si="8"/>
        <v>45.4</v>
      </c>
      <c r="X36" s="42">
        <f t="shared" si="9"/>
        <v>0</v>
      </c>
      <c r="Y36" s="43"/>
      <c r="Z36" s="44"/>
    </row>
    <row r="37" ht="15.75" customHeight="1">
      <c r="A37" s="6" t="s">
        <v>109</v>
      </c>
      <c r="B37" s="4" t="str">
        <f>VLOOKUP(A37,Misc!$A:$B,2,false)</f>
        <v>1091117323812</v>
      </c>
      <c r="C37" s="6" t="str">
        <f>vlookup(A37,'Courier Invoice'!$B:$E,4,false)</f>
        <v>396001</v>
      </c>
      <c r="D37" s="6" t="str">
        <f>VLOOKUP(C37,'Courier Invoice'!$E:$G,3,false)</f>
        <v>Forward charges</v>
      </c>
      <c r="E37" s="6" t="s">
        <v>526</v>
      </c>
      <c r="F37" s="6">
        <f t="shared" si="1"/>
        <v>0</v>
      </c>
      <c r="G37" s="6">
        <f>sumif(' X- Order Report'!$A:$A,A37,' X- Order Report'!$E:$E)/1000</f>
        <v>0.5</v>
      </c>
      <c r="H37" s="8">
        <f>sumif(' X- Order Report'!$A:$A,A37,' X- Order Report'!$E:$E)</f>
        <v>500</v>
      </c>
      <c r="I37" s="40">
        <f t="shared" si="2"/>
        <v>0.5</v>
      </c>
      <c r="J37" s="6">
        <f t="shared" si="3"/>
        <v>500</v>
      </c>
      <c r="K37" s="15" t="s">
        <v>149</v>
      </c>
      <c r="L37" s="6">
        <f>vlookup(K37,'Courier Rates'!$H$1:$J$6,2,0)</f>
        <v>45.4</v>
      </c>
      <c r="M37" s="8">
        <f>VLOOKUP(K37,'Courier Rates'!$L$2:$N$6,2,0)*((I37-0.5)/0.5)</f>
        <v>0</v>
      </c>
      <c r="N37" s="6">
        <f>VLOOKUP(K37,'Courier Rates'!$H$1:$J$6,3,0)*F37</f>
        <v>0</v>
      </c>
      <c r="O37" s="6">
        <f>VLOOKUP(K37,'Courier Rates'!$L$2:$N$6,3,0)*F37*((I37-0.5)/0.5)</f>
        <v>0</v>
      </c>
      <c r="P37" s="6">
        <f t="shared" si="4"/>
        <v>45.4</v>
      </c>
      <c r="Q37" s="6" t="str">
        <f>VLOOKUP(A37,'Courier Invoice'!$B:$C,2,0)</f>
        <v>0.5</v>
      </c>
      <c r="R37" s="6">
        <f t="shared" si="5"/>
        <v>0.5</v>
      </c>
      <c r="S37" s="6" t="str">
        <f>VLOOKUP(A37,'Courier Invoice'!$B:$F,5,0)</f>
        <v>d</v>
      </c>
      <c r="T37" s="6" t="str">
        <f>VLOOKUP(A37,'Courier Invoice'!$B:$H,7,0)</f>
        <v>45.4</v>
      </c>
      <c r="U37" s="6">
        <f t="shared" si="6"/>
        <v>0</v>
      </c>
      <c r="V37" s="41">
        <f t="shared" si="7"/>
        <v>0</v>
      </c>
      <c r="W37" s="6">
        <f t="shared" si="8"/>
        <v>45.4</v>
      </c>
      <c r="X37" s="42">
        <f t="shared" si="9"/>
        <v>0</v>
      </c>
      <c r="Y37" s="43"/>
      <c r="Z37" s="44"/>
    </row>
    <row r="38" ht="15.75" customHeight="1">
      <c r="A38" s="6" t="s">
        <v>108</v>
      </c>
      <c r="B38" s="4" t="str">
        <f>VLOOKUP(A38,Misc!$A:$B,2,false)</f>
        <v>1091117324011</v>
      </c>
      <c r="C38" s="6" t="str">
        <f>vlookup(A38,'Courier Invoice'!$B:$E,4,false)</f>
        <v>341001</v>
      </c>
      <c r="D38" s="6" t="str">
        <f>VLOOKUP(C38,'Courier Invoice'!$E:$G,3,false)</f>
        <v>Forward charges</v>
      </c>
      <c r="E38" s="6" t="s">
        <v>526</v>
      </c>
      <c r="F38" s="6">
        <f t="shared" si="1"/>
        <v>0</v>
      </c>
      <c r="G38" s="6">
        <f>sumif(' X- Order Report'!$A:$A,A38,' X- Order Report'!$E:$E)/1000</f>
        <v>0.607</v>
      </c>
      <c r="H38" s="8">
        <f>sumif(' X- Order Report'!$A:$A,A38,' X- Order Report'!$E:$E)</f>
        <v>607</v>
      </c>
      <c r="I38" s="40">
        <f t="shared" si="2"/>
        <v>1</v>
      </c>
      <c r="J38" s="6">
        <f t="shared" si="3"/>
        <v>1000</v>
      </c>
      <c r="K38" s="15" t="s">
        <v>150</v>
      </c>
      <c r="L38" s="6">
        <f>vlookup(K38,'Courier Rates'!$H$1:$J$6,2,0)</f>
        <v>33</v>
      </c>
      <c r="M38" s="8">
        <f>VLOOKUP(K38,'Courier Rates'!$L$2:$N$6,2,0)*((I38-0.5)/0.5)</f>
        <v>28.3</v>
      </c>
      <c r="N38" s="6">
        <f>VLOOKUP(K38,'Courier Rates'!$H$1:$J$6,3,0)*F38</f>
        <v>0</v>
      </c>
      <c r="O38" s="6">
        <f>VLOOKUP(K38,'Courier Rates'!$L$2:$N$6,3,0)*F38*((I38-0.5)/0.5)</f>
        <v>0</v>
      </c>
      <c r="P38" s="6">
        <f t="shared" si="4"/>
        <v>61.3</v>
      </c>
      <c r="Q38" s="6" t="str">
        <f>VLOOKUP(A38,'Courier Invoice'!$B:$C,2,0)</f>
        <v>0.79</v>
      </c>
      <c r="R38" s="6">
        <f t="shared" si="5"/>
        <v>1</v>
      </c>
      <c r="S38" s="6" t="str">
        <f>VLOOKUP(A38,'Courier Invoice'!$B:$F,5,0)</f>
        <v>d</v>
      </c>
      <c r="T38" s="6" t="str">
        <f>VLOOKUP(A38,'Courier Invoice'!$B:$H,7,0)</f>
        <v>90.2</v>
      </c>
      <c r="U38" s="6">
        <f t="shared" si="6"/>
        <v>-28.9</v>
      </c>
      <c r="V38" s="41">
        <f t="shared" si="7"/>
        <v>-0.471451876</v>
      </c>
      <c r="W38" s="6">
        <f t="shared" si="8"/>
        <v>61.3</v>
      </c>
      <c r="X38" s="42">
        <f t="shared" si="9"/>
        <v>0</v>
      </c>
      <c r="Y38" s="43"/>
      <c r="Z38" s="44"/>
    </row>
    <row r="39" ht="15.75" customHeight="1">
      <c r="A39" s="6" t="s">
        <v>107</v>
      </c>
      <c r="B39" s="4" t="str">
        <f>VLOOKUP(A39,Misc!$A:$B,2,false)</f>
        <v>1091117324206</v>
      </c>
      <c r="C39" s="6" t="str">
        <f>vlookup(A39,'Courier Invoice'!$B:$E,4,false)</f>
        <v>711106</v>
      </c>
      <c r="D39" s="6" t="str">
        <f>VLOOKUP(C39,'Courier Invoice'!$E:$G,3,false)</f>
        <v>Forward charges</v>
      </c>
      <c r="E39" s="6" t="s">
        <v>526</v>
      </c>
      <c r="F39" s="6">
        <f t="shared" si="1"/>
        <v>0</v>
      </c>
      <c r="G39" s="6">
        <f>sumif(' X- Order Report'!$A:$A,A39,' X- Order Report'!$E:$E)/1000</f>
        <v>0.5</v>
      </c>
      <c r="H39" s="8">
        <f>sumif(' X- Order Report'!$A:$A,A39,' X- Order Report'!$E:$E)</f>
        <v>500</v>
      </c>
      <c r="I39" s="40">
        <f t="shared" si="2"/>
        <v>0.5</v>
      </c>
      <c r="J39" s="6">
        <f t="shared" si="3"/>
        <v>500</v>
      </c>
      <c r="K39" s="15" t="s">
        <v>149</v>
      </c>
      <c r="L39" s="6">
        <f>vlookup(K39,'Courier Rates'!$H$1:$J$6,2,0)</f>
        <v>45.4</v>
      </c>
      <c r="M39" s="8">
        <f>VLOOKUP(K39,'Courier Rates'!$L$2:$N$6,2,0)*((I39-0.5)/0.5)</f>
        <v>0</v>
      </c>
      <c r="N39" s="6">
        <f>VLOOKUP(K39,'Courier Rates'!$H$1:$J$6,3,0)*F39</f>
        <v>0</v>
      </c>
      <c r="O39" s="6">
        <f>VLOOKUP(K39,'Courier Rates'!$L$2:$N$6,3,0)*F39*((I39-0.5)/0.5)</f>
        <v>0</v>
      </c>
      <c r="P39" s="6">
        <f t="shared" si="4"/>
        <v>45.4</v>
      </c>
      <c r="Q39" s="6" t="str">
        <f>VLOOKUP(A39,'Courier Invoice'!$B:$C,2,0)</f>
        <v>0.5</v>
      </c>
      <c r="R39" s="6">
        <f t="shared" si="5"/>
        <v>0.5</v>
      </c>
      <c r="S39" s="6" t="str">
        <f>VLOOKUP(A39,'Courier Invoice'!$B:$F,5,0)</f>
        <v>d</v>
      </c>
      <c r="T39" s="6" t="str">
        <f>VLOOKUP(A39,'Courier Invoice'!$B:$H,7,0)</f>
        <v>45.4</v>
      </c>
      <c r="U39" s="6">
        <f t="shared" si="6"/>
        <v>0</v>
      </c>
      <c r="V39" s="41">
        <f t="shared" si="7"/>
        <v>0</v>
      </c>
      <c r="W39" s="6">
        <f t="shared" si="8"/>
        <v>45.4</v>
      </c>
      <c r="X39" s="42">
        <f t="shared" si="9"/>
        <v>0</v>
      </c>
      <c r="Y39" s="43"/>
      <c r="Z39" s="44"/>
    </row>
    <row r="40" ht="15.75" customHeight="1">
      <c r="A40" s="6" t="s">
        <v>106</v>
      </c>
      <c r="B40" s="4" t="str">
        <f>VLOOKUP(A40,Misc!$A:$B,2,false)</f>
        <v>1091117324346</v>
      </c>
      <c r="C40" s="6" t="str">
        <f>vlookup(A40,'Courier Invoice'!$B:$E,4,false)</f>
        <v>335502</v>
      </c>
      <c r="D40" s="6" t="str">
        <f>VLOOKUP(C40,'Courier Invoice'!$E:$G,3,false)</f>
        <v>Forward charges</v>
      </c>
      <c r="E40" s="6" t="s">
        <v>526</v>
      </c>
      <c r="F40" s="6">
        <f t="shared" si="1"/>
        <v>0</v>
      </c>
      <c r="G40" s="6">
        <f>sumif(' X- Order Report'!$A:$A,A40,' X- Order Report'!$E:$E)/1000</f>
        <v>0.49</v>
      </c>
      <c r="H40" s="8">
        <f>sumif(' X- Order Report'!$A:$A,A40,' X- Order Report'!$E:$E)</f>
        <v>490</v>
      </c>
      <c r="I40" s="40">
        <f t="shared" si="2"/>
        <v>0.5</v>
      </c>
      <c r="J40" s="6">
        <f t="shared" si="3"/>
        <v>500</v>
      </c>
      <c r="K40" s="15" t="s">
        <v>150</v>
      </c>
      <c r="L40" s="6">
        <f>vlookup(K40,'Courier Rates'!$H$1:$J$6,2,0)</f>
        <v>33</v>
      </c>
      <c r="M40" s="8">
        <f>VLOOKUP(K40,'Courier Rates'!$L$2:$N$6,2,0)*((I40-0.5)/0.5)</f>
        <v>0</v>
      </c>
      <c r="N40" s="6">
        <f>VLOOKUP(K40,'Courier Rates'!$H$1:$J$6,3,0)*F40</f>
        <v>0</v>
      </c>
      <c r="O40" s="6">
        <f>VLOOKUP(K40,'Courier Rates'!$L$2:$N$6,3,0)*F40*((I40-0.5)/0.5)</f>
        <v>0</v>
      </c>
      <c r="P40" s="6">
        <f t="shared" si="4"/>
        <v>33</v>
      </c>
      <c r="Q40" s="6" t="str">
        <f>VLOOKUP(A40,'Courier Invoice'!$B:$C,2,0)</f>
        <v>2.28</v>
      </c>
      <c r="R40" s="6">
        <f t="shared" si="5"/>
        <v>2.5</v>
      </c>
      <c r="S40" s="6" t="str">
        <f>VLOOKUP(A40,'Courier Invoice'!$B:$F,5,0)</f>
        <v>d</v>
      </c>
      <c r="T40" s="6" t="str">
        <f>VLOOKUP(A40,'Courier Invoice'!$B:$H,7,0)</f>
        <v>224.6</v>
      </c>
      <c r="U40" s="6">
        <f t="shared" si="6"/>
        <v>-191.6</v>
      </c>
      <c r="V40" s="41">
        <f t="shared" si="7"/>
        <v>-5.806060606</v>
      </c>
      <c r="W40" s="6">
        <f t="shared" si="8"/>
        <v>33</v>
      </c>
      <c r="X40" s="42">
        <f t="shared" si="9"/>
        <v>0</v>
      </c>
      <c r="Y40" s="43"/>
      <c r="Z40" s="44"/>
    </row>
    <row r="41" ht="15.75" customHeight="1">
      <c r="A41" s="6" t="s">
        <v>105</v>
      </c>
      <c r="B41" s="4" t="str">
        <f>VLOOKUP(A41,Misc!$A:$B,2,false)</f>
        <v>1091117333100</v>
      </c>
      <c r="C41" s="6" t="str">
        <f>vlookup(A41,'Courier Invoice'!$B:$E,4,false)</f>
        <v>302039</v>
      </c>
      <c r="D41" s="6" t="str">
        <f>VLOOKUP(C41,'Courier Invoice'!$E:$G,3,false)</f>
        <v>Forward charges</v>
      </c>
      <c r="E41" s="6" t="s">
        <v>526</v>
      </c>
      <c r="F41" s="6">
        <f t="shared" si="1"/>
        <v>0</v>
      </c>
      <c r="G41" s="6">
        <f>sumif(' X- Order Report'!$A:$A,A41,' X- Order Report'!$E:$E)/1000</f>
        <v>0.5</v>
      </c>
      <c r="H41" s="8">
        <f>sumif(' X- Order Report'!$A:$A,A41,' X- Order Report'!$E:$E)</f>
        <v>500</v>
      </c>
      <c r="I41" s="40">
        <f t="shared" si="2"/>
        <v>0.5</v>
      </c>
      <c r="J41" s="6">
        <f t="shared" si="3"/>
        <v>500</v>
      </c>
      <c r="K41" s="15" t="s">
        <v>150</v>
      </c>
      <c r="L41" s="6">
        <f>vlookup(K41,'Courier Rates'!$H$1:$J$6,2,0)</f>
        <v>33</v>
      </c>
      <c r="M41" s="8">
        <f>VLOOKUP(K41,'Courier Rates'!$L$2:$N$6,2,0)*((I41-0.5)/0.5)</f>
        <v>0</v>
      </c>
      <c r="N41" s="6">
        <f>VLOOKUP(K41,'Courier Rates'!$H$1:$J$6,3,0)*F41</f>
        <v>0</v>
      </c>
      <c r="O41" s="6">
        <f>VLOOKUP(K41,'Courier Rates'!$L$2:$N$6,3,0)*F41*((I41-0.5)/0.5)</f>
        <v>0</v>
      </c>
      <c r="P41" s="6">
        <f t="shared" si="4"/>
        <v>33</v>
      </c>
      <c r="Q41" s="6" t="str">
        <f>VLOOKUP(A41,'Courier Invoice'!$B:$C,2,0)</f>
        <v>0.73</v>
      </c>
      <c r="R41" s="6">
        <f t="shared" si="5"/>
        <v>1</v>
      </c>
      <c r="S41" s="6" t="str">
        <f>VLOOKUP(A41,'Courier Invoice'!$B:$F,5,0)</f>
        <v>d</v>
      </c>
      <c r="T41" s="6" t="str">
        <f>VLOOKUP(A41,'Courier Invoice'!$B:$H,7,0)</f>
        <v>90.2</v>
      </c>
      <c r="U41" s="6">
        <f t="shared" si="6"/>
        <v>-57.2</v>
      </c>
      <c r="V41" s="41">
        <f t="shared" si="7"/>
        <v>-1.733333333</v>
      </c>
      <c r="W41" s="6">
        <f t="shared" si="8"/>
        <v>33</v>
      </c>
      <c r="X41" s="42">
        <f t="shared" si="9"/>
        <v>0</v>
      </c>
      <c r="Y41" s="43"/>
      <c r="Z41" s="44"/>
    </row>
    <row r="42" ht="15.75" customHeight="1">
      <c r="A42" s="6" t="s">
        <v>103</v>
      </c>
      <c r="B42" s="4" t="str">
        <f>VLOOKUP(A42,Misc!$A:$B,2,false)</f>
        <v>1091117324394</v>
      </c>
      <c r="C42" s="6" t="str">
        <f>vlookup(A42,'Courier Invoice'!$B:$E,4,false)</f>
        <v>452018</v>
      </c>
      <c r="D42" s="6" t="str">
        <f>VLOOKUP(C42,'Courier Invoice'!$E:$G,3,false)</f>
        <v>Forward charges</v>
      </c>
      <c r="E42" s="6" t="s">
        <v>526</v>
      </c>
      <c r="F42" s="6">
        <f t="shared" si="1"/>
        <v>0</v>
      </c>
      <c r="G42" s="6">
        <f>sumif(' X- Order Report'!$A:$A,A42,' X- Order Report'!$E:$E)/1000</f>
        <v>2.016</v>
      </c>
      <c r="H42" s="8">
        <f>sumif(' X- Order Report'!$A:$A,A42,' X- Order Report'!$E:$E)</f>
        <v>2016</v>
      </c>
      <c r="I42" s="40">
        <f t="shared" si="2"/>
        <v>2.5</v>
      </c>
      <c r="J42" s="6">
        <f t="shared" si="3"/>
        <v>2500</v>
      </c>
      <c r="K42" s="15" t="s">
        <v>149</v>
      </c>
      <c r="L42" s="6">
        <f>vlookup(K42,'Courier Rates'!$H$1:$J$6,2,0)</f>
        <v>45.4</v>
      </c>
      <c r="M42" s="8">
        <f>VLOOKUP(K42,'Courier Rates'!$L$2:$N$6,2,0)*((I42-0.5)/0.5)</f>
        <v>179.2</v>
      </c>
      <c r="N42" s="6">
        <f>VLOOKUP(K42,'Courier Rates'!$H$1:$J$6,3,0)*F42</f>
        <v>0</v>
      </c>
      <c r="O42" s="6">
        <f>VLOOKUP(K42,'Courier Rates'!$L$2:$N$6,3,0)*F42*((I42-0.5)/0.5)</f>
        <v>0</v>
      </c>
      <c r="P42" s="6">
        <f t="shared" si="4"/>
        <v>224.6</v>
      </c>
      <c r="Q42" s="6" t="str">
        <f>VLOOKUP(A42,'Courier Invoice'!$B:$C,2,0)</f>
        <v>2</v>
      </c>
      <c r="R42" s="6">
        <f t="shared" si="5"/>
        <v>2</v>
      </c>
      <c r="S42" s="6" t="str">
        <f>VLOOKUP(A42,'Courier Invoice'!$B:$F,5,0)</f>
        <v>d</v>
      </c>
      <c r="T42" s="6" t="str">
        <f>VLOOKUP(A42,'Courier Invoice'!$B:$H,7,0)</f>
        <v>179.8</v>
      </c>
      <c r="U42" s="6">
        <f t="shared" si="6"/>
        <v>44.8</v>
      </c>
      <c r="V42" s="41">
        <f t="shared" si="7"/>
        <v>0.1994657168</v>
      </c>
      <c r="W42" s="6">
        <f t="shared" si="8"/>
        <v>224.6</v>
      </c>
      <c r="X42" s="42">
        <f t="shared" si="9"/>
        <v>0</v>
      </c>
      <c r="Y42" s="43"/>
      <c r="Z42" s="44"/>
    </row>
    <row r="43" ht="15.75" customHeight="1">
      <c r="A43" s="6" t="s">
        <v>102</v>
      </c>
      <c r="B43" s="4" t="str">
        <f>VLOOKUP(A43,Misc!$A:$B,2,false)</f>
        <v>1091117325094</v>
      </c>
      <c r="C43" s="6" t="str">
        <f>vlookup(A43,'Courier Invoice'!$B:$E,4,false)</f>
        <v>208001</v>
      </c>
      <c r="D43" s="6" t="str">
        <f>VLOOKUP(C43,'Courier Invoice'!$E:$G,3,false)</f>
        <v>Forward charges</v>
      </c>
      <c r="E43" s="6" t="s">
        <v>526</v>
      </c>
      <c r="F43" s="6">
        <f t="shared" si="1"/>
        <v>0</v>
      </c>
      <c r="G43" s="6">
        <f>sumif(' X- Order Report'!$A:$A,A43,' X- Order Report'!$E:$E)/1000</f>
        <v>1.048</v>
      </c>
      <c r="H43" s="8">
        <f>sumif(' X- Order Report'!$A:$A,A43,' X- Order Report'!$E:$E)</f>
        <v>1048</v>
      </c>
      <c r="I43" s="40">
        <f t="shared" si="2"/>
        <v>1.5</v>
      </c>
      <c r="J43" s="6">
        <f t="shared" si="3"/>
        <v>1500</v>
      </c>
      <c r="K43" s="15" t="s">
        <v>150</v>
      </c>
      <c r="L43" s="6">
        <f>vlookup(K43,'Courier Rates'!$H$1:$J$6,2,0)</f>
        <v>33</v>
      </c>
      <c r="M43" s="8">
        <f>VLOOKUP(K43,'Courier Rates'!$L$2:$N$6,2,0)*((I43-0.5)/0.5)</f>
        <v>56.6</v>
      </c>
      <c r="N43" s="6">
        <f>VLOOKUP(K43,'Courier Rates'!$H$1:$J$6,3,0)*F43</f>
        <v>0</v>
      </c>
      <c r="O43" s="6">
        <f>VLOOKUP(K43,'Courier Rates'!$L$2:$N$6,3,0)*F43*((I43-0.5)/0.5)</f>
        <v>0</v>
      </c>
      <c r="P43" s="6">
        <f t="shared" si="4"/>
        <v>89.6</v>
      </c>
      <c r="Q43" s="6" t="str">
        <f>VLOOKUP(A43,'Courier Invoice'!$B:$C,2,0)</f>
        <v>1</v>
      </c>
      <c r="R43" s="6">
        <f t="shared" si="5"/>
        <v>1</v>
      </c>
      <c r="S43" s="6" t="str">
        <f>VLOOKUP(A43,'Courier Invoice'!$B:$F,5,0)</f>
        <v>b</v>
      </c>
      <c r="T43" s="6" t="str">
        <f>VLOOKUP(A43,'Courier Invoice'!$B:$H,7,0)</f>
        <v>61.3</v>
      </c>
      <c r="U43" s="6">
        <f t="shared" si="6"/>
        <v>28.3</v>
      </c>
      <c r="V43" s="41">
        <f t="shared" si="7"/>
        <v>0.3158482143</v>
      </c>
      <c r="W43" s="6">
        <f t="shared" si="8"/>
        <v>89.6</v>
      </c>
      <c r="X43" s="42">
        <f t="shared" si="9"/>
        <v>0</v>
      </c>
      <c r="Y43" s="43"/>
      <c r="Z43" s="44"/>
    </row>
    <row r="44" ht="15.75" customHeight="1">
      <c r="A44" s="6" t="s">
        <v>101</v>
      </c>
      <c r="B44" s="4" t="str">
        <f>VLOOKUP(A44,Misc!$A:$B,2,false)</f>
        <v>1091117333251</v>
      </c>
      <c r="C44" s="6" t="str">
        <f>vlookup(A44,'Courier Invoice'!$B:$E,4,false)</f>
        <v>335803</v>
      </c>
      <c r="D44" s="6" t="str">
        <f>VLOOKUP(C44,'Courier Invoice'!$E:$G,3,false)</f>
        <v>Forward charges</v>
      </c>
      <c r="E44" s="6" t="s">
        <v>526</v>
      </c>
      <c r="F44" s="6">
        <f t="shared" si="1"/>
        <v>0</v>
      </c>
      <c r="G44" s="6">
        <f>sumif(' X- Order Report'!$A:$A,A44,' X- Order Report'!$E:$E)/1000</f>
        <v>0.83</v>
      </c>
      <c r="H44" s="8">
        <f>sumif(' X- Order Report'!$A:$A,A44,' X- Order Report'!$E:$E)</f>
        <v>830</v>
      </c>
      <c r="I44" s="40">
        <f t="shared" si="2"/>
        <v>1</v>
      </c>
      <c r="J44" s="6">
        <f t="shared" si="3"/>
        <v>1000</v>
      </c>
      <c r="K44" s="15" t="s">
        <v>150</v>
      </c>
      <c r="L44" s="6">
        <f>vlookup(K44,'Courier Rates'!$H$1:$J$6,2,0)</f>
        <v>33</v>
      </c>
      <c r="M44" s="8">
        <f>VLOOKUP(K44,'Courier Rates'!$L$2:$N$6,2,0)*((I44-0.5)/0.5)</f>
        <v>28.3</v>
      </c>
      <c r="N44" s="6">
        <f>VLOOKUP(K44,'Courier Rates'!$H$1:$J$6,3,0)*F44</f>
        <v>0</v>
      </c>
      <c r="O44" s="6">
        <f>VLOOKUP(K44,'Courier Rates'!$L$2:$N$6,3,0)*F44*((I44-0.5)/0.5)</f>
        <v>0</v>
      </c>
      <c r="P44" s="6">
        <f t="shared" si="4"/>
        <v>61.3</v>
      </c>
      <c r="Q44" s="6" t="str">
        <f>VLOOKUP(A44,'Courier Invoice'!$B:$C,2,0)</f>
        <v>1.04</v>
      </c>
      <c r="R44" s="6">
        <f t="shared" si="5"/>
        <v>1.5</v>
      </c>
      <c r="S44" s="6" t="str">
        <f>VLOOKUP(A44,'Courier Invoice'!$B:$F,5,0)</f>
        <v>d</v>
      </c>
      <c r="T44" s="6" t="str">
        <f>VLOOKUP(A44,'Courier Invoice'!$B:$H,7,0)</f>
        <v>135</v>
      </c>
      <c r="U44" s="6">
        <f t="shared" si="6"/>
        <v>-73.7</v>
      </c>
      <c r="V44" s="41">
        <f t="shared" si="7"/>
        <v>-1.20228385</v>
      </c>
      <c r="W44" s="6">
        <f t="shared" si="8"/>
        <v>61.3</v>
      </c>
      <c r="X44" s="42">
        <f t="shared" si="9"/>
        <v>0</v>
      </c>
      <c r="Y44" s="43"/>
      <c r="Z44" s="44"/>
    </row>
    <row r="45" ht="15.75" customHeight="1">
      <c r="A45" s="6" t="s">
        <v>100</v>
      </c>
      <c r="B45" s="4" t="str">
        <f>VLOOKUP(A45,Misc!$A:$B,2,false)</f>
        <v>1091117326424</v>
      </c>
      <c r="C45" s="6" t="str">
        <f>vlookup(A45,'Courier Invoice'!$B:$E,4,false)</f>
        <v>306116</v>
      </c>
      <c r="D45" s="6" t="str">
        <f>VLOOKUP(C45,'Courier Invoice'!$E:$G,3,false)</f>
        <v>Forward charges</v>
      </c>
      <c r="E45" s="6" t="s">
        <v>526</v>
      </c>
      <c r="F45" s="6">
        <f t="shared" si="1"/>
        <v>0</v>
      </c>
      <c r="G45" s="6">
        <f>sumif(' X- Order Report'!$A:$A,A45,' X- Order Report'!$E:$E)/1000</f>
        <v>0.5</v>
      </c>
      <c r="H45" s="8">
        <f>sumif(' X- Order Report'!$A:$A,A45,' X- Order Report'!$E:$E)</f>
        <v>500</v>
      </c>
      <c r="I45" s="40">
        <f t="shared" si="2"/>
        <v>0.5</v>
      </c>
      <c r="J45" s="6">
        <f t="shared" si="3"/>
        <v>500</v>
      </c>
      <c r="K45" s="15" t="s">
        <v>150</v>
      </c>
      <c r="L45" s="6">
        <f>vlookup(K45,'Courier Rates'!$H$1:$J$6,2,0)</f>
        <v>33</v>
      </c>
      <c r="M45" s="8">
        <f>VLOOKUP(K45,'Courier Rates'!$L$2:$N$6,2,0)*((I45-0.5)/0.5)</f>
        <v>0</v>
      </c>
      <c r="N45" s="6">
        <f>VLOOKUP(K45,'Courier Rates'!$H$1:$J$6,3,0)*F45</f>
        <v>0</v>
      </c>
      <c r="O45" s="6">
        <f>VLOOKUP(K45,'Courier Rates'!$L$2:$N$6,3,0)*F45*((I45-0.5)/0.5)</f>
        <v>0</v>
      </c>
      <c r="P45" s="6">
        <f t="shared" si="4"/>
        <v>33</v>
      </c>
      <c r="Q45" s="6" t="str">
        <f>VLOOKUP(A45,'Courier Invoice'!$B:$C,2,0)</f>
        <v>0.68</v>
      </c>
      <c r="R45" s="6">
        <f t="shared" si="5"/>
        <v>1</v>
      </c>
      <c r="S45" s="6" t="str">
        <f>VLOOKUP(A45,'Courier Invoice'!$B:$F,5,0)</f>
        <v>d</v>
      </c>
      <c r="T45" s="6" t="str">
        <f>VLOOKUP(A45,'Courier Invoice'!$B:$H,7,0)</f>
        <v>90.2</v>
      </c>
      <c r="U45" s="6">
        <f t="shared" si="6"/>
        <v>-57.2</v>
      </c>
      <c r="V45" s="41">
        <f t="shared" si="7"/>
        <v>-1.733333333</v>
      </c>
      <c r="W45" s="6">
        <f t="shared" si="8"/>
        <v>33</v>
      </c>
      <c r="X45" s="42">
        <f t="shared" si="9"/>
        <v>0</v>
      </c>
      <c r="Y45" s="43"/>
      <c r="Z45" s="44"/>
    </row>
    <row r="46" ht="15.75" customHeight="1">
      <c r="A46" s="6" t="s">
        <v>99</v>
      </c>
      <c r="B46" s="4" t="str">
        <f>VLOOKUP(A46,Misc!$A:$B,2,false)</f>
        <v>1091117326612</v>
      </c>
      <c r="C46" s="6" t="str">
        <f>vlookup(A46,'Courier Invoice'!$B:$E,4,false)</f>
        <v>284001</v>
      </c>
      <c r="D46" s="6" t="str">
        <f>VLOOKUP(C46,'Courier Invoice'!$E:$G,3,false)</f>
        <v>Forward charges</v>
      </c>
      <c r="E46" s="6" t="s">
        <v>526</v>
      </c>
      <c r="F46" s="6">
        <f t="shared" si="1"/>
        <v>0</v>
      </c>
      <c r="G46" s="6">
        <f>sumif(' X- Order Report'!$A:$A,A46,' X- Order Report'!$E:$E)/1000</f>
        <v>0.607</v>
      </c>
      <c r="H46" s="8">
        <f>sumif(' X- Order Report'!$A:$A,A46,' X- Order Report'!$E:$E)</f>
        <v>607</v>
      </c>
      <c r="I46" s="40">
        <f t="shared" si="2"/>
        <v>1</v>
      </c>
      <c r="J46" s="6">
        <f t="shared" si="3"/>
        <v>1000</v>
      </c>
      <c r="K46" s="15" t="s">
        <v>150</v>
      </c>
      <c r="L46" s="6">
        <f>vlookup(K46,'Courier Rates'!$H$1:$J$6,2,0)</f>
        <v>33</v>
      </c>
      <c r="M46" s="8">
        <f>VLOOKUP(K46,'Courier Rates'!$L$2:$N$6,2,0)*((I46-0.5)/0.5)</f>
        <v>28.3</v>
      </c>
      <c r="N46" s="6">
        <f>VLOOKUP(K46,'Courier Rates'!$H$1:$J$6,3,0)*F46</f>
        <v>0</v>
      </c>
      <c r="O46" s="6">
        <f>VLOOKUP(K46,'Courier Rates'!$L$2:$N$6,3,0)*F46*((I46-0.5)/0.5)</f>
        <v>0</v>
      </c>
      <c r="P46" s="6">
        <f t="shared" si="4"/>
        <v>61.3</v>
      </c>
      <c r="Q46" s="6" t="str">
        <f>VLOOKUP(A46,'Courier Invoice'!$B:$C,2,0)</f>
        <v>0.79</v>
      </c>
      <c r="R46" s="6">
        <f t="shared" si="5"/>
        <v>1</v>
      </c>
      <c r="S46" s="6" t="str">
        <f>VLOOKUP(A46,'Courier Invoice'!$B:$F,5,0)</f>
        <v>b</v>
      </c>
      <c r="T46" s="6" t="str">
        <f>VLOOKUP(A46,'Courier Invoice'!$B:$H,7,0)</f>
        <v>61.3</v>
      </c>
      <c r="U46" s="6">
        <f t="shared" si="6"/>
        <v>0</v>
      </c>
      <c r="V46" s="41">
        <f t="shared" si="7"/>
        <v>0</v>
      </c>
      <c r="W46" s="6">
        <f t="shared" si="8"/>
        <v>61.3</v>
      </c>
      <c r="X46" s="42">
        <f t="shared" si="9"/>
        <v>0</v>
      </c>
      <c r="Y46" s="43"/>
      <c r="Z46" s="44"/>
    </row>
    <row r="47" ht="15.75" customHeight="1">
      <c r="A47" s="6" t="s">
        <v>98</v>
      </c>
      <c r="B47" s="4" t="str">
        <f>VLOOKUP(A47,Misc!$A:$B,2,false)</f>
        <v>1091117326925</v>
      </c>
      <c r="C47" s="6" t="str">
        <f>vlookup(A47,'Courier Invoice'!$B:$E,4,false)</f>
        <v>311001</v>
      </c>
      <c r="D47" s="6" t="str">
        <f>VLOOKUP(C47,'Courier Invoice'!$E:$G,3,false)</f>
        <v>Forward charges</v>
      </c>
      <c r="E47" s="6" t="s">
        <v>526</v>
      </c>
      <c r="F47" s="6">
        <f t="shared" si="1"/>
        <v>0</v>
      </c>
      <c r="G47" s="6">
        <f>sumif(' X- Order Report'!$A:$A,A47,' X- Order Report'!$E:$E)/1000</f>
        <v>0.5</v>
      </c>
      <c r="H47" s="8">
        <f>sumif(' X- Order Report'!$A:$A,A47,' X- Order Report'!$E:$E)</f>
        <v>500</v>
      </c>
      <c r="I47" s="40">
        <f t="shared" si="2"/>
        <v>0.5</v>
      </c>
      <c r="J47" s="6">
        <f t="shared" si="3"/>
        <v>500</v>
      </c>
      <c r="K47" s="15" t="s">
        <v>150</v>
      </c>
      <c r="L47" s="6">
        <f>vlookup(K47,'Courier Rates'!$H$1:$J$6,2,0)</f>
        <v>33</v>
      </c>
      <c r="M47" s="8">
        <f>VLOOKUP(K47,'Courier Rates'!$L$2:$N$6,2,0)*((I47-0.5)/0.5)</f>
        <v>0</v>
      </c>
      <c r="N47" s="6">
        <f>VLOOKUP(K47,'Courier Rates'!$H$1:$J$6,3,0)*F47</f>
        <v>0</v>
      </c>
      <c r="O47" s="6">
        <f>VLOOKUP(K47,'Courier Rates'!$L$2:$N$6,3,0)*F47*((I47-0.5)/0.5)</f>
        <v>0</v>
      </c>
      <c r="P47" s="6">
        <f t="shared" si="4"/>
        <v>33</v>
      </c>
      <c r="Q47" s="6" t="str">
        <f>VLOOKUP(A47,'Courier Invoice'!$B:$C,2,0)</f>
        <v>0.74</v>
      </c>
      <c r="R47" s="6">
        <f t="shared" si="5"/>
        <v>1</v>
      </c>
      <c r="S47" s="6" t="str">
        <f>VLOOKUP(A47,'Courier Invoice'!$B:$F,5,0)</f>
        <v>d</v>
      </c>
      <c r="T47" s="6" t="str">
        <f>VLOOKUP(A47,'Courier Invoice'!$B:$H,7,0)</f>
        <v>90.2</v>
      </c>
      <c r="U47" s="6">
        <f t="shared" si="6"/>
        <v>-57.2</v>
      </c>
      <c r="V47" s="41">
        <f t="shared" si="7"/>
        <v>-1.733333333</v>
      </c>
      <c r="W47" s="6">
        <f t="shared" si="8"/>
        <v>33</v>
      </c>
      <c r="X47" s="42">
        <f t="shared" si="9"/>
        <v>0</v>
      </c>
      <c r="Y47" s="43"/>
      <c r="Z47" s="44"/>
    </row>
    <row r="48" ht="15.75" customHeight="1">
      <c r="A48" s="6" t="s">
        <v>97</v>
      </c>
      <c r="B48" s="4" t="str">
        <f>VLOOKUP(A48,Misc!$A:$B,2,false)</f>
        <v>1091117327695</v>
      </c>
      <c r="C48" s="6" t="str">
        <f>vlookup(A48,'Courier Invoice'!$B:$E,4,false)</f>
        <v>845438</v>
      </c>
      <c r="D48" s="6" t="str">
        <f>VLOOKUP(C48,'Courier Invoice'!$E:$G,3,false)</f>
        <v>Forward charges</v>
      </c>
      <c r="E48" s="6" t="s">
        <v>526</v>
      </c>
      <c r="F48" s="6">
        <f t="shared" si="1"/>
        <v>0</v>
      </c>
      <c r="G48" s="6">
        <f>sumif(' X- Order Report'!$A:$A,A48,' X- Order Report'!$E:$E)/1000</f>
        <v>0.24</v>
      </c>
      <c r="H48" s="8">
        <f>sumif(' X- Order Report'!$A:$A,A48,' X- Order Report'!$E:$E)</f>
        <v>240</v>
      </c>
      <c r="I48" s="40">
        <f t="shared" si="2"/>
        <v>0.5</v>
      </c>
      <c r="J48" s="6">
        <f t="shared" si="3"/>
        <v>500</v>
      </c>
      <c r="K48" s="15" t="s">
        <v>149</v>
      </c>
      <c r="L48" s="6">
        <f>vlookup(K48,'Courier Rates'!$H$1:$J$6,2,0)</f>
        <v>45.4</v>
      </c>
      <c r="M48" s="8">
        <f>VLOOKUP(K48,'Courier Rates'!$L$2:$N$6,2,0)*((I48-0.5)/0.5)</f>
        <v>0</v>
      </c>
      <c r="N48" s="6">
        <f>VLOOKUP(K48,'Courier Rates'!$H$1:$J$6,3,0)*F48</f>
        <v>0</v>
      </c>
      <c r="O48" s="6">
        <f>VLOOKUP(K48,'Courier Rates'!$L$2:$N$6,3,0)*F48*((I48-0.5)/0.5)</f>
        <v>0</v>
      </c>
      <c r="P48" s="6">
        <f t="shared" si="4"/>
        <v>45.4</v>
      </c>
      <c r="Q48" s="6" t="str">
        <f>VLOOKUP(A48,'Courier Invoice'!$B:$C,2,0)</f>
        <v>0.15</v>
      </c>
      <c r="R48" s="6">
        <f t="shared" si="5"/>
        <v>0.5</v>
      </c>
      <c r="S48" s="6" t="str">
        <f>VLOOKUP(A48,'Courier Invoice'!$B:$F,5,0)</f>
        <v>d</v>
      </c>
      <c r="T48" s="6" t="str">
        <f>VLOOKUP(A48,'Courier Invoice'!$B:$H,7,0)</f>
        <v>45.4</v>
      </c>
      <c r="U48" s="6">
        <f t="shared" si="6"/>
        <v>0</v>
      </c>
      <c r="V48" s="41">
        <f t="shared" si="7"/>
        <v>0</v>
      </c>
      <c r="W48" s="6">
        <f t="shared" si="8"/>
        <v>45.4</v>
      </c>
      <c r="X48" s="42">
        <f t="shared" si="9"/>
        <v>0</v>
      </c>
      <c r="Y48" s="43"/>
      <c r="Z48" s="44"/>
    </row>
    <row r="49" ht="15.75" customHeight="1">
      <c r="A49" s="6" t="s">
        <v>96</v>
      </c>
      <c r="B49" s="4" t="str">
        <f>VLOOKUP(A49,Misc!$A:$B,2,false)</f>
        <v>1091117327172</v>
      </c>
      <c r="C49" s="6" t="str">
        <f>vlookup(A49,'Courier Invoice'!$B:$E,4,false)</f>
        <v>441601</v>
      </c>
      <c r="D49" s="6" t="str">
        <f>VLOOKUP(C49,'Courier Invoice'!$E:$G,3,false)</f>
        <v>Forward charges</v>
      </c>
      <c r="E49" s="6" t="s">
        <v>526</v>
      </c>
      <c r="F49" s="6">
        <f t="shared" si="1"/>
        <v>0</v>
      </c>
      <c r="G49" s="6">
        <f>sumif(' X- Order Report'!$A:$A,A49,' X- Order Report'!$E:$E)/1000</f>
        <v>0.607</v>
      </c>
      <c r="H49" s="8">
        <f>sumif(' X- Order Report'!$A:$A,A49,' X- Order Report'!$E:$E)</f>
        <v>607</v>
      </c>
      <c r="I49" s="40">
        <f t="shared" si="2"/>
        <v>1</v>
      </c>
      <c r="J49" s="6">
        <f t="shared" si="3"/>
        <v>1000</v>
      </c>
      <c r="K49" s="15" t="s">
        <v>149</v>
      </c>
      <c r="L49" s="6">
        <f>vlookup(K49,'Courier Rates'!$H$1:$J$6,2,0)</f>
        <v>45.4</v>
      </c>
      <c r="M49" s="8">
        <f>VLOOKUP(K49,'Courier Rates'!$L$2:$N$6,2,0)*((I49-0.5)/0.5)</f>
        <v>44.8</v>
      </c>
      <c r="N49" s="6">
        <f>VLOOKUP(K49,'Courier Rates'!$H$1:$J$6,3,0)*F49</f>
        <v>0</v>
      </c>
      <c r="O49" s="6">
        <f>VLOOKUP(K49,'Courier Rates'!$L$2:$N$6,3,0)*F49*((I49-0.5)/0.5)</f>
        <v>0</v>
      </c>
      <c r="P49" s="6">
        <f t="shared" si="4"/>
        <v>90.2</v>
      </c>
      <c r="Q49" s="6" t="str">
        <f>VLOOKUP(A49,'Courier Invoice'!$B:$C,2,0)</f>
        <v>0.72</v>
      </c>
      <c r="R49" s="6">
        <f t="shared" si="5"/>
        <v>1</v>
      </c>
      <c r="S49" s="6" t="str">
        <f>VLOOKUP(A49,'Courier Invoice'!$B:$F,5,0)</f>
        <v>d</v>
      </c>
      <c r="T49" s="6" t="str">
        <f>VLOOKUP(A49,'Courier Invoice'!$B:$H,7,0)</f>
        <v>90.2</v>
      </c>
      <c r="U49" s="6">
        <f t="shared" si="6"/>
        <v>0</v>
      </c>
      <c r="V49" s="41">
        <f t="shared" si="7"/>
        <v>0</v>
      </c>
      <c r="W49" s="6">
        <f t="shared" si="8"/>
        <v>90.2</v>
      </c>
      <c r="X49" s="42">
        <f t="shared" si="9"/>
        <v>0</v>
      </c>
      <c r="Y49" s="43"/>
      <c r="Z49" s="44"/>
    </row>
    <row r="50" ht="15.75" customHeight="1">
      <c r="A50" s="6" t="s">
        <v>95</v>
      </c>
      <c r="B50" s="4" t="str">
        <f>VLOOKUP(A50,Misc!$A:$B,2,false)</f>
        <v>1091117327275</v>
      </c>
      <c r="C50" s="6" t="str">
        <f>vlookup(A50,'Courier Invoice'!$B:$E,4,false)</f>
        <v>248006</v>
      </c>
      <c r="D50" s="6" t="str">
        <f>VLOOKUP(C50,'Courier Invoice'!$E:$G,3,false)</f>
        <v>Forward charges</v>
      </c>
      <c r="E50" s="6" t="s">
        <v>526</v>
      </c>
      <c r="F50" s="6">
        <f t="shared" si="1"/>
        <v>0</v>
      </c>
      <c r="G50" s="6">
        <f>sumif(' X- Order Report'!$A:$A,A50,' X- Order Report'!$E:$E)/1000</f>
        <v>1.08</v>
      </c>
      <c r="H50" s="8">
        <f>sumif(' X- Order Report'!$A:$A,A50,' X- Order Report'!$E:$E)</f>
        <v>1080</v>
      </c>
      <c r="I50" s="40">
        <f t="shared" si="2"/>
        <v>1.5</v>
      </c>
      <c r="J50" s="6">
        <f t="shared" si="3"/>
        <v>1500</v>
      </c>
      <c r="K50" s="15" t="s">
        <v>150</v>
      </c>
      <c r="L50" s="6">
        <f>vlookup(K50,'Courier Rates'!$H$1:$J$6,2,0)</f>
        <v>33</v>
      </c>
      <c r="M50" s="8">
        <f>VLOOKUP(K50,'Courier Rates'!$L$2:$N$6,2,0)*((I50-0.5)/0.5)</f>
        <v>56.6</v>
      </c>
      <c r="N50" s="6">
        <f>VLOOKUP(K50,'Courier Rates'!$H$1:$J$6,3,0)*F50</f>
        <v>0</v>
      </c>
      <c r="O50" s="6">
        <f>VLOOKUP(K50,'Courier Rates'!$L$2:$N$6,3,0)*F50*((I50-0.5)/0.5)</f>
        <v>0</v>
      </c>
      <c r="P50" s="6">
        <f t="shared" si="4"/>
        <v>89.6</v>
      </c>
      <c r="Q50" s="6" t="str">
        <f>VLOOKUP(A50,'Courier Invoice'!$B:$C,2,0)</f>
        <v>1.08</v>
      </c>
      <c r="R50" s="6">
        <f t="shared" si="5"/>
        <v>1.5</v>
      </c>
      <c r="S50" s="6" t="str">
        <f>VLOOKUP(A50,'Courier Invoice'!$B:$F,5,0)</f>
        <v>b</v>
      </c>
      <c r="T50" s="6" t="str">
        <f>VLOOKUP(A50,'Courier Invoice'!$B:$H,7,0)</f>
        <v>89.6</v>
      </c>
      <c r="U50" s="6">
        <f t="shared" si="6"/>
        <v>0</v>
      </c>
      <c r="V50" s="41">
        <f t="shared" si="7"/>
        <v>0</v>
      </c>
      <c r="W50" s="6">
        <f t="shared" si="8"/>
        <v>89.6</v>
      </c>
      <c r="X50" s="42">
        <f t="shared" si="9"/>
        <v>0</v>
      </c>
      <c r="Y50" s="43"/>
      <c r="Z50" s="44"/>
    </row>
    <row r="51" ht="15.75" customHeight="1">
      <c r="A51" s="6" t="s">
        <v>94</v>
      </c>
      <c r="B51" s="4" t="str">
        <f>VLOOKUP(A51,Misc!$A:$B,2,false)</f>
        <v>1091117327312</v>
      </c>
      <c r="C51" s="6" t="str">
        <f>vlookup(A51,'Courier Invoice'!$B:$E,4,false)</f>
        <v>485001</v>
      </c>
      <c r="D51" s="6" t="str">
        <f>VLOOKUP(C51,'Courier Invoice'!$E:$G,3,false)</f>
        <v>Forward charges</v>
      </c>
      <c r="E51" s="6" t="s">
        <v>526</v>
      </c>
      <c r="F51" s="6">
        <f t="shared" si="1"/>
        <v>0</v>
      </c>
      <c r="G51" s="6">
        <f>sumif(' X- Order Report'!$A:$A,A51,' X- Order Report'!$E:$E)/1000</f>
        <v>0.93</v>
      </c>
      <c r="H51" s="8">
        <f>sumif(' X- Order Report'!$A:$A,A51,' X- Order Report'!$E:$E)</f>
        <v>930</v>
      </c>
      <c r="I51" s="40">
        <f t="shared" si="2"/>
        <v>1</v>
      </c>
      <c r="J51" s="6">
        <f t="shared" si="3"/>
        <v>1000</v>
      </c>
      <c r="K51" s="15" t="s">
        <v>149</v>
      </c>
      <c r="L51" s="6">
        <f>vlookup(K51,'Courier Rates'!$H$1:$J$6,2,0)</f>
        <v>45.4</v>
      </c>
      <c r="M51" s="8">
        <f>VLOOKUP(K51,'Courier Rates'!$L$2:$N$6,2,0)*((I51-0.5)/0.5)</f>
        <v>44.8</v>
      </c>
      <c r="N51" s="6">
        <f>VLOOKUP(K51,'Courier Rates'!$H$1:$J$6,3,0)*F51</f>
        <v>0</v>
      </c>
      <c r="O51" s="6">
        <f>VLOOKUP(K51,'Courier Rates'!$L$2:$N$6,3,0)*F51*((I51-0.5)/0.5)</f>
        <v>0</v>
      </c>
      <c r="P51" s="6">
        <f t="shared" si="4"/>
        <v>90.2</v>
      </c>
      <c r="Q51" s="6" t="str">
        <f>VLOOKUP(A51,'Courier Invoice'!$B:$C,2,0)</f>
        <v>1</v>
      </c>
      <c r="R51" s="6">
        <f t="shared" si="5"/>
        <v>1</v>
      </c>
      <c r="S51" s="6" t="str">
        <f>VLOOKUP(A51,'Courier Invoice'!$B:$F,5,0)</f>
        <v>d</v>
      </c>
      <c r="T51" s="6" t="str">
        <f>VLOOKUP(A51,'Courier Invoice'!$B:$H,7,0)</f>
        <v>90.2</v>
      </c>
      <c r="U51" s="6">
        <f t="shared" si="6"/>
        <v>0</v>
      </c>
      <c r="V51" s="41">
        <f t="shared" si="7"/>
        <v>0</v>
      </c>
      <c r="W51" s="6">
        <f t="shared" si="8"/>
        <v>90.2</v>
      </c>
      <c r="X51" s="42">
        <f t="shared" si="9"/>
        <v>0</v>
      </c>
      <c r="Y51" s="43"/>
      <c r="Z51" s="44"/>
    </row>
    <row r="52" ht="15.75" customHeight="1">
      <c r="A52" s="6" t="s">
        <v>93</v>
      </c>
      <c r="B52" s="4" t="str">
        <f>VLOOKUP(A52,Misc!$A:$B,2,false)</f>
        <v>1091117327474</v>
      </c>
      <c r="C52" s="6" t="str">
        <f>vlookup(A52,'Courier Invoice'!$B:$E,4,false)</f>
        <v>302019</v>
      </c>
      <c r="D52" s="6" t="str">
        <f>VLOOKUP(C52,'Courier Invoice'!$E:$G,3,false)</f>
        <v>Forward charges</v>
      </c>
      <c r="E52" s="6" t="s">
        <v>526</v>
      </c>
      <c r="F52" s="6">
        <f t="shared" si="1"/>
        <v>0</v>
      </c>
      <c r="G52" s="6">
        <f>sumif(' X- Order Report'!$A:$A,A52,' X- Order Report'!$E:$E)/1000</f>
        <v>0.765</v>
      </c>
      <c r="H52" s="8">
        <f>sumif(' X- Order Report'!$A:$A,A52,' X- Order Report'!$E:$E)</f>
        <v>765</v>
      </c>
      <c r="I52" s="40">
        <f t="shared" si="2"/>
        <v>1</v>
      </c>
      <c r="J52" s="6">
        <f t="shared" si="3"/>
        <v>1000</v>
      </c>
      <c r="K52" s="15" t="s">
        <v>150</v>
      </c>
      <c r="L52" s="6">
        <f>vlookup(K52,'Courier Rates'!$H$1:$J$6,2,0)</f>
        <v>33</v>
      </c>
      <c r="M52" s="8">
        <f>VLOOKUP(K52,'Courier Rates'!$L$2:$N$6,2,0)*((I52-0.5)/0.5)</f>
        <v>28.3</v>
      </c>
      <c r="N52" s="6">
        <f>VLOOKUP(K52,'Courier Rates'!$H$1:$J$6,3,0)*F52</f>
        <v>0</v>
      </c>
      <c r="O52" s="6">
        <f>VLOOKUP(K52,'Courier Rates'!$L$2:$N$6,3,0)*F52*((I52-0.5)/0.5)</f>
        <v>0</v>
      </c>
      <c r="P52" s="6">
        <f t="shared" si="4"/>
        <v>61.3</v>
      </c>
      <c r="Q52" s="6" t="str">
        <f>VLOOKUP(A52,'Courier Invoice'!$B:$C,2,0)</f>
        <v>4.13</v>
      </c>
      <c r="R52" s="6">
        <f t="shared" si="5"/>
        <v>4.5</v>
      </c>
      <c r="S52" s="6" t="str">
        <f>VLOOKUP(A52,'Courier Invoice'!$B:$F,5,0)</f>
        <v>d</v>
      </c>
      <c r="T52" s="6" t="str">
        <f>VLOOKUP(A52,'Courier Invoice'!$B:$H,7,0)</f>
        <v>403.8</v>
      </c>
      <c r="U52" s="6">
        <f t="shared" si="6"/>
        <v>-342.5</v>
      </c>
      <c r="V52" s="41">
        <f t="shared" si="7"/>
        <v>-5.587275693</v>
      </c>
      <c r="W52" s="6">
        <f t="shared" si="8"/>
        <v>61.3</v>
      </c>
      <c r="X52" s="42">
        <f t="shared" si="9"/>
        <v>0</v>
      </c>
      <c r="Y52" s="43"/>
      <c r="Z52" s="44"/>
    </row>
    <row r="53" ht="15.75" customHeight="1">
      <c r="A53" s="6" t="s">
        <v>92</v>
      </c>
      <c r="B53" s="4" t="str">
        <f>VLOOKUP(A53,Misc!$A:$B,2,false)</f>
        <v>1091117327496</v>
      </c>
      <c r="C53" s="6" t="str">
        <f>vlookup(A53,'Courier Invoice'!$B:$E,4,false)</f>
        <v>400705</v>
      </c>
      <c r="D53" s="6" t="str">
        <f>VLOOKUP(C53,'Courier Invoice'!$E:$G,3,false)</f>
        <v>Forward and RTO charges</v>
      </c>
      <c r="E53" s="6" t="s">
        <v>526</v>
      </c>
      <c r="F53" s="6">
        <f t="shared" si="1"/>
        <v>1</v>
      </c>
      <c r="G53" s="6">
        <f>sumif(' X- Order Report'!$A:$A,A53,' X- Order Report'!$E:$E)/1000</f>
        <v>0.721</v>
      </c>
      <c r="H53" s="8">
        <f>sumif(' X- Order Report'!$A:$A,A53,' X- Order Report'!$E:$E)</f>
        <v>721</v>
      </c>
      <c r="I53" s="40">
        <f t="shared" si="2"/>
        <v>1</v>
      </c>
      <c r="J53" s="6">
        <f t="shared" si="3"/>
        <v>1000</v>
      </c>
      <c r="K53" s="15" t="s">
        <v>149</v>
      </c>
      <c r="L53" s="6">
        <f>vlookup(K53,'Courier Rates'!$H$1:$J$6,2,0)</f>
        <v>45.4</v>
      </c>
      <c r="M53" s="8">
        <f>VLOOKUP(K53,'Courier Rates'!$L$2:$N$6,2,0)*((I53-0.5)/0.5)</f>
        <v>44.8</v>
      </c>
      <c r="N53" s="6">
        <f>VLOOKUP(K53,'Courier Rates'!$H$1:$J$6,3,0)*F53</f>
        <v>41.3</v>
      </c>
      <c r="O53" s="6">
        <f>VLOOKUP(K53,'Courier Rates'!$L$2:$N$6,3,0)*F53*((I53-0.5)/0.5)</f>
        <v>44.8</v>
      </c>
      <c r="P53" s="6">
        <f t="shared" si="4"/>
        <v>176.3</v>
      </c>
      <c r="Q53" s="6" t="str">
        <f>VLOOKUP(A53,'Courier Invoice'!$B:$C,2,0)</f>
        <v>0.7</v>
      </c>
      <c r="R53" s="6">
        <f t="shared" si="5"/>
        <v>1</v>
      </c>
      <c r="S53" s="6" t="str">
        <f>VLOOKUP(A53,'Courier Invoice'!$B:$F,5,0)</f>
        <v>d</v>
      </c>
      <c r="T53" s="6" t="str">
        <f>VLOOKUP(A53,'Courier Invoice'!$B:$H,7,0)</f>
        <v>172.8</v>
      </c>
      <c r="U53" s="6">
        <f t="shared" si="6"/>
        <v>3.5</v>
      </c>
      <c r="V53" s="41">
        <f t="shared" si="7"/>
        <v>0.01985252411</v>
      </c>
      <c r="W53" s="6">
        <f t="shared" si="8"/>
        <v>90.2</v>
      </c>
      <c r="X53" s="42">
        <f t="shared" si="9"/>
        <v>86.1</v>
      </c>
      <c r="Y53" s="43"/>
      <c r="Z53" s="44"/>
    </row>
    <row r="54" ht="15.75" customHeight="1">
      <c r="A54" s="6" t="s">
        <v>91</v>
      </c>
      <c r="B54" s="4" t="str">
        <f>VLOOKUP(A54,Misc!$A:$B,2,false)</f>
        <v>1091117327570</v>
      </c>
      <c r="C54" s="6" t="str">
        <f>vlookup(A54,'Courier Invoice'!$B:$E,4,false)</f>
        <v>332715</v>
      </c>
      <c r="D54" s="6" t="str">
        <f>VLOOKUP(C54,'Courier Invoice'!$E:$G,3,false)</f>
        <v>Forward charges</v>
      </c>
      <c r="E54" s="6" t="s">
        <v>526</v>
      </c>
      <c r="F54" s="6">
        <f t="shared" si="1"/>
        <v>0</v>
      </c>
      <c r="G54" s="6">
        <f>sumif(' X- Order Report'!$A:$A,A54,' X- Order Report'!$E:$E)/1000</f>
        <v>0.5</v>
      </c>
      <c r="H54" s="8">
        <f>sumif(' X- Order Report'!$A:$A,A54,' X- Order Report'!$E:$E)</f>
        <v>500</v>
      </c>
      <c r="I54" s="40">
        <f t="shared" si="2"/>
        <v>0.5</v>
      </c>
      <c r="J54" s="6">
        <f t="shared" si="3"/>
        <v>500</v>
      </c>
      <c r="K54" s="15" t="s">
        <v>150</v>
      </c>
      <c r="L54" s="6">
        <f>vlookup(K54,'Courier Rates'!$H$1:$J$6,2,0)</f>
        <v>33</v>
      </c>
      <c r="M54" s="8">
        <f>VLOOKUP(K54,'Courier Rates'!$L$2:$N$6,2,0)*((I54-0.5)/0.5)</f>
        <v>0</v>
      </c>
      <c r="N54" s="6">
        <f>VLOOKUP(K54,'Courier Rates'!$H$1:$J$6,3,0)*F54</f>
        <v>0</v>
      </c>
      <c r="O54" s="6">
        <f>VLOOKUP(K54,'Courier Rates'!$L$2:$N$6,3,0)*F54*((I54-0.5)/0.5)</f>
        <v>0</v>
      </c>
      <c r="P54" s="6">
        <f t="shared" si="4"/>
        <v>33</v>
      </c>
      <c r="Q54" s="6" t="str">
        <f>VLOOKUP(A54,'Courier Invoice'!$B:$C,2,0)</f>
        <v>0.5</v>
      </c>
      <c r="R54" s="6">
        <f t="shared" si="5"/>
        <v>0.5</v>
      </c>
      <c r="S54" s="6" t="str">
        <f>VLOOKUP(A54,'Courier Invoice'!$B:$F,5,0)</f>
        <v>d</v>
      </c>
      <c r="T54" s="6" t="str">
        <f>VLOOKUP(A54,'Courier Invoice'!$B:$H,7,0)</f>
        <v>45.4</v>
      </c>
      <c r="U54" s="6">
        <f t="shared" si="6"/>
        <v>-12.4</v>
      </c>
      <c r="V54" s="41">
        <f t="shared" si="7"/>
        <v>-0.3757575758</v>
      </c>
      <c r="W54" s="6">
        <f t="shared" si="8"/>
        <v>33</v>
      </c>
      <c r="X54" s="42">
        <f t="shared" si="9"/>
        <v>0</v>
      </c>
      <c r="Y54" s="43"/>
      <c r="Z54" s="44"/>
    </row>
    <row r="55" ht="15.75" customHeight="1">
      <c r="A55" s="6" t="s">
        <v>90</v>
      </c>
      <c r="B55" s="4" t="str">
        <f>VLOOKUP(A55,Misc!$A:$B,2,false)</f>
        <v>1091117435005</v>
      </c>
      <c r="C55" s="6" t="str">
        <f>vlookup(A55,'Courier Invoice'!$B:$E,4,false)</f>
        <v>463106</v>
      </c>
      <c r="D55" s="6" t="str">
        <f>VLOOKUP(C55,'Courier Invoice'!$E:$G,3,false)</f>
        <v>Forward charges</v>
      </c>
      <c r="E55" s="6" t="s">
        <v>526</v>
      </c>
      <c r="F55" s="6">
        <f t="shared" si="1"/>
        <v>0</v>
      </c>
      <c r="G55" s="6">
        <f>sumif(' X- Order Report'!$A:$A,A55,' X- Order Report'!$E:$E)/1000</f>
        <v>1.157</v>
      </c>
      <c r="H55" s="8">
        <f>sumif(' X- Order Report'!$A:$A,A55,' X- Order Report'!$E:$E)</f>
        <v>1157</v>
      </c>
      <c r="I55" s="40">
        <f t="shared" si="2"/>
        <v>1.5</v>
      </c>
      <c r="J55" s="6">
        <f t="shared" si="3"/>
        <v>1500</v>
      </c>
      <c r="K55" s="15" t="s">
        <v>149</v>
      </c>
      <c r="L55" s="6">
        <f>vlookup(K55,'Courier Rates'!$H$1:$J$6,2,0)</f>
        <v>45.4</v>
      </c>
      <c r="M55" s="8">
        <f>VLOOKUP(K55,'Courier Rates'!$L$2:$N$6,2,0)*((I55-0.5)/0.5)</f>
        <v>89.6</v>
      </c>
      <c r="N55" s="6">
        <f>VLOOKUP(K55,'Courier Rates'!$H$1:$J$6,3,0)*F55</f>
        <v>0</v>
      </c>
      <c r="O55" s="6">
        <f>VLOOKUP(K55,'Courier Rates'!$L$2:$N$6,3,0)*F55*((I55-0.5)/0.5)</f>
        <v>0</v>
      </c>
      <c r="P55" s="6">
        <f t="shared" si="4"/>
        <v>135</v>
      </c>
      <c r="Q55" s="6" t="str">
        <f>VLOOKUP(A55,'Courier Invoice'!$B:$C,2,0)</f>
        <v>1.28</v>
      </c>
      <c r="R55" s="6">
        <f t="shared" si="5"/>
        <v>1.5</v>
      </c>
      <c r="S55" s="6" t="str">
        <f>VLOOKUP(A55,'Courier Invoice'!$B:$F,5,0)</f>
        <v>d</v>
      </c>
      <c r="T55" s="6" t="str">
        <f>VLOOKUP(A55,'Courier Invoice'!$B:$H,7,0)</f>
        <v>135</v>
      </c>
      <c r="U55" s="6">
        <f t="shared" si="6"/>
        <v>0</v>
      </c>
      <c r="V55" s="41">
        <f t="shared" si="7"/>
        <v>0</v>
      </c>
      <c r="W55" s="6">
        <f t="shared" si="8"/>
        <v>135</v>
      </c>
      <c r="X55" s="42">
        <f t="shared" si="9"/>
        <v>0</v>
      </c>
      <c r="Y55" s="43"/>
      <c r="Z55" s="44"/>
    </row>
    <row r="56" ht="15.75" customHeight="1">
      <c r="A56" s="6" t="s">
        <v>89</v>
      </c>
      <c r="B56" s="4" t="str">
        <f>VLOOKUP(A56,Misc!$A:$B,2,false)</f>
        <v>1091117435134</v>
      </c>
      <c r="C56" s="6" t="str">
        <f>vlookup(A56,'Courier Invoice'!$B:$E,4,false)</f>
        <v>140301</v>
      </c>
      <c r="D56" s="6" t="str">
        <f>VLOOKUP(C56,'Courier Invoice'!$E:$G,3,false)</f>
        <v>Forward charges</v>
      </c>
      <c r="E56" s="6" t="s">
        <v>526</v>
      </c>
      <c r="F56" s="6">
        <f t="shared" si="1"/>
        <v>0</v>
      </c>
      <c r="G56" s="6">
        <f>sumif(' X- Order Report'!$A:$A,A56,' X- Order Report'!$E:$E)/1000</f>
        <v>0.343</v>
      </c>
      <c r="H56" s="8">
        <f>sumif(' X- Order Report'!$A:$A,A56,' X- Order Report'!$E:$E)</f>
        <v>343</v>
      </c>
      <c r="I56" s="40">
        <f t="shared" si="2"/>
        <v>0.5</v>
      </c>
      <c r="J56" s="6">
        <f t="shared" si="3"/>
        <v>500</v>
      </c>
      <c r="K56" s="15" t="s">
        <v>150</v>
      </c>
      <c r="L56" s="6">
        <f>vlookup(K56,'Courier Rates'!$H$1:$J$6,2,0)</f>
        <v>33</v>
      </c>
      <c r="M56" s="8">
        <f>VLOOKUP(K56,'Courier Rates'!$L$2:$N$6,2,0)*((I56-0.5)/0.5)</f>
        <v>0</v>
      </c>
      <c r="N56" s="6">
        <f>VLOOKUP(K56,'Courier Rates'!$H$1:$J$6,3,0)*F56</f>
        <v>0</v>
      </c>
      <c r="O56" s="6">
        <f>VLOOKUP(K56,'Courier Rates'!$L$2:$N$6,3,0)*F56*((I56-0.5)/0.5)</f>
        <v>0</v>
      </c>
      <c r="P56" s="6">
        <f t="shared" si="4"/>
        <v>33</v>
      </c>
      <c r="Q56" s="6" t="str">
        <f>VLOOKUP(A56,'Courier Invoice'!$B:$C,2,0)</f>
        <v>0.5</v>
      </c>
      <c r="R56" s="6">
        <f t="shared" si="5"/>
        <v>0.5</v>
      </c>
      <c r="S56" s="6" t="str">
        <f>VLOOKUP(A56,'Courier Invoice'!$B:$F,5,0)</f>
        <v>b</v>
      </c>
      <c r="T56" s="6" t="str">
        <f>VLOOKUP(A56,'Courier Invoice'!$B:$H,7,0)</f>
        <v>33</v>
      </c>
      <c r="U56" s="6">
        <f t="shared" si="6"/>
        <v>0</v>
      </c>
      <c r="V56" s="41">
        <f t="shared" si="7"/>
        <v>0</v>
      </c>
      <c r="W56" s="6">
        <f t="shared" si="8"/>
        <v>33</v>
      </c>
      <c r="X56" s="42">
        <f t="shared" si="9"/>
        <v>0</v>
      </c>
      <c r="Y56" s="43"/>
      <c r="Z56" s="44"/>
    </row>
    <row r="57" ht="15.75" customHeight="1">
      <c r="A57" s="6" t="s">
        <v>88</v>
      </c>
      <c r="B57" s="4" t="str">
        <f>VLOOKUP(A57,Misc!$A:$B,2,false)</f>
        <v>1091117435370</v>
      </c>
      <c r="C57" s="6" t="str">
        <f>vlookup(A57,'Courier Invoice'!$B:$E,4,false)</f>
        <v>495671</v>
      </c>
      <c r="D57" s="6" t="str">
        <f>VLOOKUP(C57,'Courier Invoice'!$E:$G,3,false)</f>
        <v>Forward charges</v>
      </c>
      <c r="E57" s="6" t="s">
        <v>526</v>
      </c>
      <c r="F57" s="6">
        <f t="shared" si="1"/>
        <v>0</v>
      </c>
      <c r="G57" s="6">
        <f>sumif(' X- Order Report'!$A:$A,A57,' X- Order Report'!$E:$E)/1000</f>
        <v>0.607</v>
      </c>
      <c r="H57" s="8">
        <f>sumif(' X- Order Report'!$A:$A,A57,' X- Order Report'!$E:$E)</f>
        <v>607</v>
      </c>
      <c r="I57" s="40">
        <f t="shared" si="2"/>
        <v>1</v>
      </c>
      <c r="J57" s="6">
        <f t="shared" si="3"/>
        <v>1000</v>
      </c>
      <c r="K57" s="15" t="s">
        <v>149</v>
      </c>
      <c r="L57" s="6">
        <f>vlookup(K57,'Courier Rates'!$H$1:$J$6,2,0)</f>
        <v>45.4</v>
      </c>
      <c r="M57" s="8">
        <f>VLOOKUP(K57,'Courier Rates'!$L$2:$N$6,2,0)*((I57-0.5)/0.5)</f>
        <v>44.8</v>
      </c>
      <c r="N57" s="6">
        <f>VLOOKUP(K57,'Courier Rates'!$H$1:$J$6,3,0)*F57</f>
        <v>0</v>
      </c>
      <c r="O57" s="6">
        <f>VLOOKUP(K57,'Courier Rates'!$L$2:$N$6,3,0)*F57*((I57-0.5)/0.5)</f>
        <v>0</v>
      </c>
      <c r="P57" s="6">
        <f t="shared" si="4"/>
        <v>90.2</v>
      </c>
      <c r="Q57" s="6" t="str">
        <f>VLOOKUP(A57,'Courier Invoice'!$B:$C,2,0)</f>
        <v>0.79</v>
      </c>
      <c r="R57" s="6">
        <f t="shared" si="5"/>
        <v>1</v>
      </c>
      <c r="S57" s="6" t="str">
        <f>VLOOKUP(A57,'Courier Invoice'!$B:$F,5,0)</f>
        <v>d</v>
      </c>
      <c r="T57" s="6" t="str">
        <f>VLOOKUP(A57,'Courier Invoice'!$B:$H,7,0)</f>
        <v>90.2</v>
      </c>
      <c r="U57" s="6">
        <f t="shared" si="6"/>
        <v>0</v>
      </c>
      <c r="V57" s="41">
        <f t="shared" si="7"/>
        <v>0</v>
      </c>
      <c r="W57" s="6">
        <f t="shared" si="8"/>
        <v>90.2</v>
      </c>
      <c r="X57" s="42">
        <f t="shared" si="9"/>
        <v>0</v>
      </c>
      <c r="Y57" s="43"/>
      <c r="Z57" s="44"/>
    </row>
    <row r="58" ht="15.75" customHeight="1">
      <c r="A58" s="6" t="s">
        <v>87</v>
      </c>
      <c r="B58" s="4" t="str">
        <f>VLOOKUP(A58,Misc!$A:$B,2,false)</f>
        <v>1091117435602</v>
      </c>
      <c r="C58" s="6" t="str">
        <f>vlookup(A58,'Courier Invoice'!$B:$E,4,false)</f>
        <v>302031</v>
      </c>
      <c r="D58" s="6" t="str">
        <f>VLOOKUP(C58,'Courier Invoice'!$E:$G,3,false)</f>
        <v>Forward charges</v>
      </c>
      <c r="E58" s="6" t="s">
        <v>526</v>
      </c>
      <c r="F58" s="6">
        <f t="shared" si="1"/>
        <v>0</v>
      </c>
      <c r="G58" s="6">
        <f>sumif(' X- Order Report'!$A:$A,A58,' X- Order Report'!$E:$E)/1000</f>
        <v>0.601</v>
      </c>
      <c r="H58" s="8">
        <f>sumif(' X- Order Report'!$A:$A,A58,' X- Order Report'!$E:$E)</f>
        <v>601</v>
      </c>
      <c r="I58" s="40">
        <f t="shared" si="2"/>
        <v>1</v>
      </c>
      <c r="J58" s="6">
        <f t="shared" si="3"/>
        <v>1000</v>
      </c>
      <c r="K58" s="15" t="s">
        <v>150</v>
      </c>
      <c r="L58" s="6">
        <f>vlookup(K58,'Courier Rates'!$H$1:$J$6,2,0)</f>
        <v>33</v>
      </c>
      <c r="M58" s="8">
        <f>VLOOKUP(K58,'Courier Rates'!$L$2:$N$6,2,0)*((I58-0.5)/0.5)</f>
        <v>28.3</v>
      </c>
      <c r="N58" s="6">
        <f>VLOOKUP(K58,'Courier Rates'!$H$1:$J$6,3,0)*F58</f>
        <v>0</v>
      </c>
      <c r="O58" s="6">
        <f>VLOOKUP(K58,'Courier Rates'!$L$2:$N$6,3,0)*F58*((I58-0.5)/0.5)</f>
        <v>0</v>
      </c>
      <c r="P58" s="6">
        <f t="shared" si="4"/>
        <v>61.3</v>
      </c>
      <c r="Q58" s="6" t="str">
        <f>VLOOKUP(A58,'Courier Invoice'!$B:$C,2,0)</f>
        <v>0.77</v>
      </c>
      <c r="R58" s="6">
        <f t="shared" si="5"/>
        <v>1</v>
      </c>
      <c r="S58" s="6" t="str">
        <f>VLOOKUP(A58,'Courier Invoice'!$B:$F,5,0)</f>
        <v>d</v>
      </c>
      <c r="T58" s="6" t="str">
        <f>VLOOKUP(A58,'Courier Invoice'!$B:$H,7,0)</f>
        <v>90.2</v>
      </c>
      <c r="U58" s="6">
        <f t="shared" si="6"/>
        <v>-28.9</v>
      </c>
      <c r="V58" s="41">
        <f t="shared" si="7"/>
        <v>-0.471451876</v>
      </c>
      <c r="W58" s="6">
        <f t="shared" si="8"/>
        <v>61.3</v>
      </c>
      <c r="X58" s="42">
        <f t="shared" si="9"/>
        <v>0</v>
      </c>
      <c r="Y58" s="43"/>
      <c r="Z58" s="44"/>
    </row>
    <row r="59" ht="15.75" customHeight="1">
      <c r="A59" s="6" t="s">
        <v>86</v>
      </c>
      <c r="B59" s="4" t="str">
        <f>VLOOKUP(A59,Misc!$A:$B,2,false)</f>
        <v>1091117435661</v>
      </c>
      <c r="C59" s="6" t="str">
        <f>vlookup(A59,'Courier Invoice'!$B:$E,4,false)</f>
        <v>673002</v>
      </c>
      <c r="D59" s="6" t="str">
        <f>VLOOKUP(C59,'Courier Invoice'!$E:$G,3,false)</f>
        <v>Forward and RTO charges</v>
      </c>
      <c r="E59" s="6" t="s">
        <v>526</v>
      </c>
      <c r="F59" s="6">
        <f t="shared" si="1"/>
        <v>1</v>
      </c>
      <c r="G59" s="6">
        <f>sumif(' X- Order Report'!$A:$A,A59,' X- Order Report'!$E:$E)/1000</f>
        <v>0.245</v>
      </c>
      <c r="H59" s="8">
        <f>sumif(' X- Order Report'!$A:$A,A59,' X- Order Report'!$E:$E)</f>
        <v>245</v>
      </c>
      <c r="I59" s="40">
        <f t="shared" si="2"/>
        <v>0.5</v>
      </c>
      <c r="J59" s="6">
        <f t="shared" si="3"/>
        <v>500</v>
      </c>
      <c r="K59" s="15" t="s">
        <v>151</v>
      </c>
      <c r="L59" s="6">
        <f>vlookup(K59,'Courier Rates'!$H$1:$J$6,2,0)</f>
        <v>56.6</v>
      </c>
      <c r="M59" s="8">
        <f>VLOOKUP(K59,'Courier Rates'!$L$2:$N$6,2,0)*((I59-0.5)/0.5)</f>
        <v>0</v>
      </c>
      <c r="N59" s="6">
        <f>VLOOKUP(K59,'Courier Rates'!$H$1:$J$6,3,0)*F59</f>
        <v>50.7</v>
      </c>
      <c r="O59" s="6">
        <f>VLOOKUP(K59,'Courier Rates'!$L$2:$N$6,3,0)*F59*((I59-0.5)/0.5)</f>
        <v>0</v>
      </c>
      <c r="P59" s="6">
        <f t="shared" si="4"/>
        <v>107.3</v>
      </c>
      <c r="Q59" s="6" t="str">
        <f>VLOOKUP(A59,'Courier Invoice'!$B:$C,2,0)</f>
        <v>0.2</v>
      </c>
      <c r="R59" s="6">
        <f t="shared" si="5"/>
        <v>0.5</v>
      </c>
      <c r="S59" s="6" t="str">
        <f>VLOOKUP(A59,'Courier Invoice'!$B:$F,5,0)</f>
        <v>e</v>
      </c>
      <c r="T59" s="6" t="str">
        <f>VLOOKUP(A59,'Courier Invoice'!$B:$H,7,0)</f>
        <v>107.3</v>
      </c>
      <c r="U59" s="6">
        <f t="shared" si="6"/>
        <v>0</v>
      </c>
      <c r="V59" s="41">
        <f t="shared" si="7"/>
        <v>0</v>
      </c>
      <c r="W59" s="6">
        <f t="shared" si="8"/>
        <v>56.6</v>
      </c>
      <c r="X59" s="42">
        <f t="shared" si="9"/>
        <v>50.7</v>
      </c>
      <c r="Y59" s="43"/>
      <c r="Z59" s="44"/>
    </row>
    <row r="60" ht="15.75" customHeight="1">
      <c r="A60" s="6" t="s">
        <v>85</v>
      </c>
      <c r="B60" s="4" t="str">
        <f>VLOOKUP(A60,Misc!$A:$B,2,false)</f>
        <v>1091117436346</v>
      </c>
      <c r="C60" s="6" t="str">
        <f>vlookup(A60,'Courier Invoice'!$B:$E,4,false)</f>
        <v>335001</v>
      </c>
      <c r="D60" s="6" t="str">
        <f>VLOOKUP(C60,'Courier Invoice'!$E:$G,3,false)</f>
        <v>Forward charges</v>
      </c>
      <c r="E60" s="6" t="s">
        <v>526</v>
      </c>
      <c r="F60" s="6">
        <f t="shared" si="1"/>
        <v>0</v>
      </c>
      <c r="G60" s="6">
        <f>sumif(' X- Order Report'!$A:$A,A60,' X- Order Report'!$E:$E)/1000</f>
        <v>0.5</v>
      </c>
      <c r="H60" s="8">
        <f>sumif(' X- Order Report'!$A:$A,A60,' X- Order Report'!$E:$E)</f>
        <v>500</v>
      </c>
      <c r="I60" s="40">
        <f t="shared" si="2"/>
        <v>0.5</v>
      </c>
      <c r="J60" s="6">
        <f t="shared" si="3"/>
        <v>500</v>
      </c>
      <c r="K60" s="15" t="s">
        <v>150</v>
      </c>
      <c r="L60" s="6">
        <f>vlookup(K60,'Courier Rates'!$H$1:$J$6,2,0)</f>
        <v>33</v>
      </c>
      <c r="M60" s="8">
        <f>VLOOKUP(K60,'Courier Rates'!$L$2:$N$6,2,0)*((I60-0.5)/0.5)</f>
        <v>0</v>
      </c>
      <c r="N60" s="6">
        <f>VLOOKUP(K60,'Courier Rates'!$H$1:$J$6,3,0)*F60</f>
        <v>0</v>
      </c>
      <c r="O60" s="6">
        <f>VLOOKUP(K60,'Courier Rates'!$L$2:$N$6,3,0)*F60*((I60-0.5)/0.5)</f>
        <v>0</v>
      </c>
      <c r="P60" s="6">
        <f t="shared" si="4"/>
        <v>33</v>
      </c>
      <c r="Q60" s="6" t="str">
        <f>VLOOKUP(A60,'Courier Invoice'!$B:$C,2,0)</f>
        <v>0.7</v>
      </c>
      <c r="R60" s="6">
        <f t="shared" si="5"/>
        <v>1</v>
      </c>
      <c r="S60" s="6" t="str">
        <f>VLOOKUP(A60,'Courier Invoice'!$B:$F,5,0)</f>
        <v>d</v>
      </c>
      <c r="T60" s="6" t="str">
        <f>VLOOKUP(A60,'Courier Invoice'!$B:$H,7,0)</f>
        <v>90.2</v>
      </c>
      <c r="U60" s="6">
        <f t="shared" si="6"/>
        <v>-57.2</v>
      </c>
      <c r="V60" s="41">
        <f t="shared" si="7"/>
        <v>-1.733333333</v>
      </c>
      <c r="W60" s="6">
        <f t="shared" si="8"/>
        <v>33</v>
      </c>
      <c r="X60" s="42">
        <f t="shared" si="9"/>
        <v>0</v>
      </c>
      <c r="Y60" s="43"/>
      <c r="Z60" s="44"/>
    </row>
    <row r="61" ht="15.75" customHeight="1">
      <c r="A61" s="6" t="s">
        <v>84</v>
      </c>
      <c r="B61" s="4" t="str">
        <f>VLOOKUP(A61,Misc!$A:$B,2,false)</f>
        <v>1091117436383</v>
      </c>
      <c r="C61" s="6" t="str">
        <f>vlookup(A61,'Courier Invoice'!$B:$E,4,false)</f>
        <v>208002</v>
      </c>
      <c r="D61" s="6" t="str">
        <f>VLOOKUP(C61,'Courier Invoice'!$E:$G,3,false)</f>
        <v>Forward charges</v>
      </c>
      <c r="E61" s="6" t="s">
        <v>526</v>
      </c>
      <c r="F61" s="6">
        <f t="shared" si="1"/>
        <v>0</v>
      </c>
      <c r="G61" s="6">
        <f>sumif(' X- Order Report'!$A:$A,A61,' X- Order Report'!$E:$E)/1000</f>
        <v>0.607</v>
      </c>
      <c r="H61" s="8">
        <f>sumif(' X- Order Report'!$A:$A,A61,' X- Order Report'!$E:$E)</f>
        <v>607</v>
      </c>
      <c r="I61" s="40">
        <f t="shared" si="2"/>
        <v>1</v>
      </c>
      <c r="J61" s="6">
        <f t="shared" si="3"/>
        <v>1000</v>
      </c>
      <c r="K61" s="15" t="s">
        <v>150</v>
      </c>
      <c r="L61" s="6">
        <f>vlookup(K61,'Courier Rates'!$H$1:$J$6,2,0)</f>
        <v>33</v>
      </c>
      <c r="M61" s="8">
        <f>VLOOKUP(K61,'Courier Rates'!$L$2:$N$6,2,0)*((I61-0.5)/0.5)</f>
        <v>28.3</v>
      </c>
      <c r="N61" s="6">
        <f>VLOOKUP(K61,'Courier Rates'!$H$1:$J$6,3,0)*F61</f>
        <v>0</v>
      </c>
      <c r="O61" s="6">
        <f>VLOOKUP(K61,'Courier Rates'!$L$2:$N$6,3,0)*F61*((I61-0.5)/0.5)</f>
        <v>0</v>
      </c>
      <c r="P61" s="6">
        <f t="shared" si="4"/>
        <v>61.3</v>
      </c>
      <c r="Q61" s="6" t="str">
        <f>VLOOKUP(A61,'Courier Invoice'!$B:$C,2,0)</f>
        <v>0.79</v>
      </c>
      <c r="R61" s="6">
        <f t="shared" si="5"/>
        <v>1</v>
      </c>
      <c r="S61" s="6" t="str">
        <f>VLOOKUP(A61,'Courier Invoice'!$B:$F,5,0)</f>
        <v>b</v>
      </c>
      <c r="T61" s="6" t="str">
        <f>VLOOKUP(A61,'Courier Invoice'!$B:$H,7,0)</f>
        <v>61.3</v>
      </c>
      <c r="U61" s="6">
        <f t="shared" si="6"/>
        <v>0</v>
      </c>
      <c r="V61" s="41">
        <f t="shared" si="7"/>
        <v>0</v>
      </c>
      <c r="W61" s="6">
        <f t="shared" si="8"/>
        <v>61.3</v>
      </c>
      <c r="X61" s="42">
        <f t="shared" si="9"/>
        <v>0</v>
      </c>
      <c r="Y61" s="43"/>
      <c r="Z61" s="44"/>
    </row>
    <row r="62" ht="15.75" customHeight="1">
      <c r="A62" s="6" t="s">
        <v>83</v>
      </c>
      <c r="B62" s="4" t="str">
        <f>VLOOKUP(A62,Misc!$A:$B,2,false)</f>
        <v>1091117436464</v>
      </c>
      <c r="C62" s="6" t="str">
        <f>vlookup(A62,'Courier Invoice'!$B:$E,4,false)</f>
        <v>416010</v>
      </c>
      <c r="D62" s="6" t="str">
        <f>VLOOKUP(C62,'Courier Invoice'!$E:$G,3,false)</f>
        <v>Forward charges</v>
      </c>
      <c r="E62" s="6" t="s">
        <v>526</v>
      </c>
      <c r="F62" s="6">
        <f t="shared" si="1"/>
        <v>0</v>
      </c>
      <c r="G62" s="6">
        <f>sumif(' X- Order Report'!$A:$A,A62,' X- Order Report'!$E:$E)/1000</f>
        <v>0.734</v>
      </c>
      <c r="H62" s="8">
        <f>sumif(' X- Order Report'!$A:$A,A62,' X- Order Report'!$E:$E)</f>
        <v>734</v>
      </c>
      <c r="I62" s="40">
        <f t="shared" si="2"/>
        <v>1</v>
      </c>
      <c r="J62" s="6">
        <f t="shared" si="3"/>
        <v>1000</v>
      </c>
      <c r="K62" s="15" t="s">
        <v>149</v>
      </c>
      <c r="L62" s="6">
        <f>vlookup(K62,'Courier Rates'!$H$1:$J$6,2,0)</f>
        <v>45.4</v>
      </c>
      <c r="M62" s="8">
        <f>VLOOKUP(K62,'Courier Rates'!$L$2:$N$6,2,0)*((I62-0.5)/0.5)</f>
        <v>44.8</v>
      </c>
      <c r="N62" s="6">
        <f>VLOOKUP(K62,'Courier Rates'!$H$1:$J$6,3,0)*F62</f>
        <v>0</v>
      </c>
      <c r="O62" s="6">
        <f>VLOOKUP(K62,'Courier Rates'!$L$2:$N$6,3,0)*F62*((I62-0.5)/0.5)</f>
        <v>0</v>
      </c>
      <c r="P62" s="6">
        <f t="shared" si="4"/>
        <v>90.2</v>
      </c>
      <c r="Q62" s="6" t="str">
        <f>VLOOKUP(A62,'Courier Invoice'!$B:$C,2,0)</f>
        <v>0.86</v>
      </c>
      <c r="R62" s="6">
        <f t="shared" si="5"/>
        <v>1</v>
      </c>
      <c r="S62" s="6" t="str">
        <f>VLOOKUP(A62,'Courier Invoice'!$B:$F,5,0)</f>
        <v>d</v>
      </c>
      <c r="T62" s="6" t="str">
        <f>VLOOKUP(A62,'Courier Invoice'!$B:$H,7,0)</f>
        <v>90.2</v>
      </c>
      <c r="U62" s="6">
        <f t="shared" si="6"/>
        <v>0</v>
      </c>
      <c r="V62" s="41">
        <f t="shared" si="7"/>
        <v>0</v>
      </c>
      <c r="W62" s="6">
        <f t="shared" si="8"/>
        <v>90.2</v>
      </c>
      <c r="X62" s="42">
        <f t="shared" si="9"/>
        <v>0</v>
      </c>
      <c r="Y62" s="43"/>
      <c r="Z62" s="44"/>
    </row>
    <row r="63" ht="15.75" customHeight="1">
      <c r="A63" s="6" t="s">
        <v>82</v>
      </c>
      <c r="B63" s="4" t="str">
        <f>VLOOKUP(A63,Misc!$A:$B,2,false)</f>
        <v>1091117436652</v>
      </c>
      <c r="C63" s="6" t="str">
        <f>vlookup(A63,'Courier Invoice'!$B:$E,4,false)</f>
        <v>175101</v>
      </c>
      <c r="D63" s="6" t="str">
        <f>VLOOKUP(C63,'Courier Invoice'!$E:$G,3,false)</f>
        <v>Forward charges</v>
      </c>
      <c r="E63" s="6" t="s">
        <v>526</v>
      </c>
      <c r="F63" s="6">
        <f t="shared" si="1"/>
        <v>0</v>
      </c>
      <c r="G63" s="6">
        <f>sumif(' X- Order Report'!$A:$A,A63,' X- Order Report'!$E:$E)/1000</f>
        <v>0.5</v>
      </c>
      <c r="H63" s="8">
        <f>sumif(' X- Order Report'!$A:$A,A63,' X- Order Report'!$E:$E)</f>
        <v>500</v>
      </c>
      <c r="I63" s="40">
        <f t="shared" si="2"/>
        <v>0.5</v>
      </c>
      <c r="J63" s="6">
        <f t="shared" si="3"/>
        <v>500</v>
      </c>
      <c r="K63" s="15" t="s">
        <v>151</v>
      </c>
      <c r="L63" s="6">
        <f>vlookup(K63,'Courier Rates'!$H$1:$J$6,2,0)</f>
        <v>56.6</v>
      </c>
      <c r="M63" s="8">
        <f>VLOOKUP(K63,'Courier Rates'!$L$2:$N$6,2,0)*((I63-0.5)/0.5)</f>
        <v>0</v>
      </c>
      <c r="N63" s="6">
        <f>VLOOKUP(K63,'Courier Rates'!$H$1:$J$6,3,0)*F63</f>
        <v>0</v>
      </c>
      <c r="O63" s="6">
        <f>VLOOKUP(K63,'Courier Rates'!$L$2:$N$6,3,0)*F63*((I63-0.5)/0.5)</f>
        <v>0</v>
      </c>
      <c r="P63" s="6">
        <f t="shared" si="4"/>
        <v>56.6</v>
      </c>
      <c r="Q63" s="6" t="str">
        <f>VLOOKUP(A63,'Courier Invoice'!$B:$C,2,0)</f>
        <v>0.72</v>
      </c>
      <c r="R63" s="6">
        <f t="shared" si="5"/>
        <v>1</v>
      </c>
      <c r="S63" s="6" t="str">
        <f>VLOOKUP(A63,'Courier Invoice'!$B:$F,5,0)</f>
        <v>b</v>
      </c>
      <c r="T63" s="6" t="str">
        <f>VLOOKUP(A63,'Courier Invoice'!$B:$H,7,0)</f>
        <v>61.3</v>
      </c>
      <c r="U63" s="6">
        <f t="shared" si="6"/>
        <v>-4.7</v>
      </c>
      <c r="V63" s="41">
        <f t="shared" si="7"/>
        <v>-0.08303886926</v>
      </c>
      <c r="W63" s="6">
        <f t="shared" si="8"/>
        <v>56.6</v>
      </c>
      <c r="X63" s="42">
        <f t="shared" si="9"/>
        <v>0</v>
      </c>
      <c r="Y63" s="43"/>
      <c r="Z63" s="44"/>
    </row>
    <row r="64" ht="15.75" customHeight="1">
      <c r="A64" s="6" t="s">
        <v>81</v>
      </c>
      <c r="B64" s="4" t="str">
        <f>VLOOKUP(A64,Misc!$A:$B,2,false)</f>
        <v>1091117437050</v>
      </c>
      <c r="C64" s="6" t="str">
        <f>vlookup(A64,'Courier Invoice'!$B:$E,4,false)</f>
        <v>226010</v>
      </c>
      <c r="D64" s="6" t="str">
        <f>VLOOKUP(C64,'Courier Invoice'!$E:$G,3,false)</f>
        <v>Forward charges</v>
      </c>
      <c r="E64" s="6" t="s">
        <v>526</v>
      </c>
      <c r="F64" s="6">
        <f t="shared" si="1"/>
        <v>0</v>
      </c>
      <c r="G64" s="6">
        <f>sumif(' X- Order Report'!$A:$A,A64,' X- Order Report'!$E:$E)/1000</f>
        <v>1.183</v>
      </c>
      <c r="H64" s="8">
        <f>sumif(' X- Order Report'!$A:$A,A64,' X- Order Report'!$E:$E)</f>
        <v>1183</v>
      </c>
      <c r="I64" s="40">
        <f t="shared" si="2"/>
        <v>1.5</v>
      </c>
      <c r="J64" s="6">
        <f t="shared" si="3"/>
        <v>1500</v>
      </c>
      <c r="K64" s="15" t="s">
        <v>150</v>
      </c>
      <c r="L64" s="6">
        <f>vlookup(K64,'Courier Rates'!$H$1:$J$6,2,0)</f>
        <v>33</v>
      </c>
      <c r="M64" s="8">
        <f>VLOOKUP(K64,'Courier Rates'!$L$2:$N$6,2,0)*((I64-0.5)/0.5)</f>
        <v>56.6</v>
      </c>
      <c r="N64" s="6">
        <f>VLOOKUP(K64,'Courier Rates'!$H$1:$J$6,3,0)*F64</f>
        <v>0</v>
      </c>
      <c r="O64" s="6">
        <f>VLOOKUP(K64,'Courier Rates'!$L$2:$N$6,3,0)*F64*((I64-0.5)/0.5)</f>
        <v>0</v>
      </c>
      <c r="P64" s="6">
        <f t="shared" si="4"/>
        <v>89.6</v>
      </c>
      <c r="Q64" s="6" t="str">
        <f>VLOOKUP(A64,'Courier Invoice'!$B:$C,2,0)</f>
        <v>1.2</v>
      </c>
      <c r="R64" s="6">
        <f t="shared" si="5"/>
        <v>1.5</v>
      </c>
      <c r="S64" s="6" t="str">
        <f>VLOOKUP(A64,'Courier Invoice'!$B:$F,5,0)</f>
        <v>b</v>
      </c>
      <c r="T64" s="6" t="str">
        <f>VLOOKUP(A64,'Courier Invoice'!$B:$H,7,0)</f>
        <v>89.6</v>
      </c>
      <c r="U64" s="6">
        <f t="shared" si="6"/>
        <v>0</v>
      </c>
      <c r="V64" s="41">
        <f t="shared" si="7"/>
        <v>0</v>
      </c>
      <c r="W64" s="6">
        <f t="shared" si="8"/>
        <v>89.6</v>
      </c>
      <c r="X64" s="42">
        <f t="shared" si="9"/>
        <v>0</v>
      </c>
      <c r="Y64" s="43"/>
      <c r="Z64" s="44"/>
    </row>
    <row r="65" ht="15.75" customHeight="1">
      <c r="A65" s="6" t="s">
        <v>80</v>
      </c>
      <c r="B65" s="4" t="str">
        <f>VLOOKUP(A65,Misc!$A:$B,2,false)</f>
        <v>1091117437035</v>
      </c>
      <c r="C65" s="6" t="str">
        <f>vlookup(A65,'Courier Invoice'!$B:$E,4,false)</f>
        <v>303903</v>
      </c>
      <c r="D65" s="6" t="str">
        <f>VLOOKUP(C65,'Courier Invoice'!$E:$G,3,false)</f>
        <v>Forward charges</v>
      </c>
      <c r="E65" s="6" t="s">
        <v>526</v>
      </c>
      <c r="F65" s="6">
        <f t="shared" si="1"/>
        <v>0</v>
      </c>
      <c r="G65" s="6">
        <f>sumif(' X- Order Report'!$A:$A,A65,' X- Order Report'!$E:$E)/1000</f>
        <v>0.5</v>
      </c>
      <c r="H65" s="8">
        <f>sumif(' X- Order Report'!$A:$A,A65,' X- Order Report'!$E:$E)</f>
        <v>500</v>
      </c>
      <c r="I65" s="40">
        <f t="shared" si="2"/>
        <v>0.5</v>
      </c>
      <c r="J65" s="6">
        <f t="shared" si="3"/>
        <v>500</v>
      </c>
      <c r="K65" s="15" t="s">
        <v>150</v>
      </c>
      <c r="L65" s="6">
        <f>vlookup(K65,'Courier Rates'!$H$1:$J$6,2,0)</f>
        <v>33</v>
      </c>
      <c r="M65" s="8">
        <f>VLOOKUP(K65,'Courier Rates'!$L$2:$N$6,2,0)*((I65-0.5)/0.5)</f>
        <v>0</v>
      </c>
      <c r="N65" s="6">
        <f>VLOOKUP(K65,'Courier Rates'!$H$1:$J$6,3,0)*F65</f>
        <v>0</v>
      </c>
      <c r="O65" s="6">
        <f>VLOOKUP(K65,'Courier Rates'!$L$2:$N$6,3,0)*F65*((I65-0.5)/0.5)</f>
        <v>0</v>
      </c>
      <c r="P65" s="6">
        <f t="shared" si="4"/>
        <v>33</v>
      </c>
      <c r="Q65" s="6" t="str">
        <f>VLOOKUP(A65,'Courier Invoice'!$B:$C,2,0)</f>
        <v>0.72</v>
      </c>
      <c r="R65" s="6">
        <f t="shared" si="5"/>
        <v>1</v>
      </c>
      <c r="S65" s="6" t="str">
        <f>VLOOKUP(A65,'Courier Invoice'!$B:$F,5,0)</f>
        <v>d</v>
      </c>
      <c r="T65" s="6" t="str">
        <f>VLOOKUP(A65,'Courier Invoice'!$B:$H,7,0)</f>
        <v>90.2</v>
      </c>
      <c r="U65" s="6">
        <f t="shared" si="6"/>
        <v>-57.2</v>
      </c>
      <c r="V65" s="41">
        <f t="shared" si="7"/>
        <v>-1.733333333</v>
      </c>
      <c r="W65" s="6">
        <f t="shared" si="8"/>
        <v>33</v>
      </c>
      <c r="X65" s="42">
        <f t="shared" si="9"/>
        <v>0</v>
      </c>
      <c r="Y65" s="43"/>
      <c r="Z65" s="44"/>
    </row>
    <row r="66" ht="15.75" customHeight="1">
      <c r="A66" s="6" t="s">
        <v>79</v>
      </c>
      <c r="B66" s="4" t="str">
        <f>VLOOKUP(A66,Misc!$A:$B,2,false)</f>
        <v>1091117437293</v>
      </c>
      <c r="C66" s="6" t="str">
        <f>vlookup(A66,'Courier Invoice'!$B:$E,4,false)</f>
        <v>342012</v>
      </c>
      <c r="D66" s="6" t="str">
        <f>VLOOKUP(C66,'Courier Invoice'!$E:$G,3,false)</f>
        <v>Forward charges</v>
      </c>
      <c r="E66" s="6" t="s">
        <v>526</v>
      </c>
      <c r="F66" s="6">
        <f t="shared" si="1"/>
        <v>0</v>
      </c>
      <c r="G66" s="6">
        <f>sumif(' X- Order Report'!$A:$A,A66,' X- Order Report'!$E:$E)/1000</f>
        <v>0.22</v>
      </c>
      <c r="H66" s="8">
        <f>sumif(' X- Order Report'!$A:$A,A66,' X- Order Report'!$E:$E)</f>
        <v>220</v>
      </c>
      <c r="I66" s="40">
        <f t="shared" si="2"/>
        <v>0.5</v>
      </c>
      <c r="J66" s="6">
        <f t="shared" si="3"/>
        <v>500</v>
      </c>
      <c r="K66" s="15" t="s">
        <v>150</v>
      </c>
      <c r="L66" s="6">
        <f>vlookup(K66,'Courier Rates'!$H$1:$J$6,2,0)</f>
        <v>33</v>
      </c>
      <c r="M66" s="8">
        <f>VLOOKUP(K66,'Courier Rates'!$L$2:$N$6,2,0)*((I66-0.5)/0.5)</f>
        <v>0</v>
      </c>
      <c r="N66" s="6">
        <f>VLOOKUP(K66,'Courier Rates'!$H$1:$J$6,3,0)*F66</f>
        <v>0</v>
      </c>
      <c r="O66" s="6">
        <f>VLOOKUP(K66,'Courier Rates'!$L$2:$N$6,3,0)*F66*((I66-0.5)/0.5)</f>
        <v>0</v>
      </c>
      <c r="P66" s="6">
        <f t="shared" si="4"/>
        <v>33</v>
      </c>
      <c r="Q66" s="6" t="str">
        <f>VLOOKUP(A66,'Courier Invoice'!$B:$C,2,0)</f>
        <v>1.63</v>
      </c>
      <c r="R66" s="6">
        <f t="shared" si="5"/>
        <v>2</v>
      </c>
      <c r="S66" s="6" t="str">
        <f>VLOOKUP(A66,'Courier Invoice'!$B:$F,5,0)</f>
        <v>d</v>
      </c>
      <c r="T66" s="6" t="str">
        <f>VLOOKUP(A66,'Courier Invoice'!$B:$H,7,0)</f>
        <v>179.8</v>
      </c>
      <c r="U66" s="6">
        <f t="shared" si="6"/>
        <v>-146.8</v>
      </c>
      <c r="V66" s="41">
        <f t="shared" si="7"/>
        <v>-4.448484848</v>
      </c>
      <c r="W66" s="6">
        <f t="shared" si="8"/>
        <v>33</v>
      </c>
      <c r="X66" s="42">
        <f t="shared" si="9"/>
        <v>0</v>
      </c>
      <c r="Y66" s="43"/>
      <c r="Z66" s="44"/>
    </row>
    <row r="67" ht="15.75" customHeight="1">
      <c r="A67" s="6" t="s">
        <v>78</v>
      </c>
      <c r="B67" s="4" t="str">
        <f>VLOOKUP(A67,Misc!$A:$B,2,false)</f>
        <v>1091117437680</v>
      </c>
      <c r="C67" s="6" t="str">
        <f>vlookup(A67,'Courier Invoice'!$B:$E,4,false)</f>
        <v>335001</v>
      </c>
      <c r="D67" s="6" t="str">
        <f>VLOOKUP(C67,'Courier Invoice'!$E:$G,3,false)</f>
        <v>Forward charges</v>
      </c>
      <c r="E67" s="6" t="s">
        <v>526</v>
      </c>
      <c r="F67" s="6">
        <f t="shared" si="1"/>
        <v>0</v>
      </c>
      <c r="G67" s="6">
        <f>sumif(' X- Order Report'!$A:$A,A67,' X- Order Report'!$E:$E)/1000</f>
        <v>0.731</v>
      </c>
      <c r="H67" s="8">
        <f>sumif(' X- Order Report'!$A:$A,A67,' X- Order Report'!$E:$E)</f>
        <v>731</v>
      </c>
      <c r="I67" s="40">
        <f t="shared" si="2"/>
        <v>1</v>
      </c>
      <c r="J67" s="6">
        <f t="shared" si="3"/>
        <v>1000</v>
      </c>
      <c r="K67" s="15" t="s">
        <v>150</v>
      </c>
      <c r="L67" s="6">
        <f>vlookup(K67,'Courier Rates'!$H$1:$J$6,2,0)</f>
        <v>33</v>
      </c>
      <c r="M67" s="8">
        <f>VLOOKUP(K67,'Courier Rates'!$L$2:$N$6,2,0)*((I67-0.5)/0.5)</f>
        <v>28.3</v>
      </c>
      <c r="N67" s="6">
        <f>VLOOKUP(K67,'Courier Rates'!$H$1:$J$6,3,0)*F67</f>
        <v>0</v>
      </c>
      <c r="O67" s="6">
        <f>VLOOKUP(K67,'Courier Rates'!$L$2:$N$6,3,0)*F67*((I67-0.5)/0.5)</f>
        <v>0</v>
      </c>
      <c r="P67" s="6">
        <f t="shared" si="4"/>
        <v>61.3</v>
      </c>
      <c r="Q67" s="6" t="str">
        <f>VLOOKUP(A67,'Courier Invoice'!$B:$C,2,0)</f>
        <v>0.8</v>
      </c>
      <c r="R67" s="6">
        <f t="shared" si="5"/>
        <v>1</v>
      </c>
      <c r="S67" s="6" t="str">
        <f>VLOOKUP(A67,'Courier Invoice'!$B:$F,5,0)</f>
        <v>d</v>
      </c>
      <c r="T67" s="6" t="str">
        <f>VLOOKUP(A67,'Courier Invoice'!$B:$H,7,0)</f>
        <v>90.2</v>
      </c>
      <c r="U67" s="6">
        <f t="shared" si="6"/>
        <v>-28.9</v>
      </c>
      <c r="V67" s="41">
        <f t="shared" si="7"/>
        <v>-0.471451876</v>
      </c>
      <c r="W67" s="6">
        <f t="shared" si="8"/>
        <v>61.3</v>
      </c>
      <c r="X67" s="42">
        <f t="shared" si="9"/>
        <v>0</v>
      </c>
      <c r="Y67" s="43"/>
      <c r="Z67" s="44"/>
    </row>
    <row r="68" ht="15.75" customHeight="1">
      <c r="A68" s="6" t="s">
        <v>77</v>
      </c>
      <c r="B68" s="4" t="str">
        <f>VLOOKUP(A68,Misc!$A:$B,2,false)</f>
        <v>1091117437864</v>
      </c>
      <c r="C68" s="6" t="str">
        <f>vlookup(A68,'Courier Invoice'!$B:$E,4,false)</f>
        <v>334001</v>
      </c>
      <c r="D68" s="6" t="str">
        <f>VLOOKUP(C68,'Courier Invoice'!$E:$G,3,false)</f>
        <v>Forward charges</v>
      </c>
      <c r="E68" s="6" t="s">
        <v>526</v>
      </c>
      <c r="F68" s="6">
        <f t="shared" si="1"/>
        <v>0</v>
      </c>
      <c r="G68" s="6">
        <f>sumif(' X- Order Report'!$A:$A,A68,' X- Order Report'!$E:$E)/1000</f>
        <v>0.6</v>
      </c>
      <c r="H68" s="8">
        <f>sumif(' X- Order Report'!$A:$A,A68,' X- Order Report'!$E:$E)</f>
        <v>600</v>
      </c>
      <c r="I68" s="40">
        <f t="shared" si="2"/>
        <v>1</v>
      </c>
      <c r="J68" s="6">
        <f t="shared" si="3"/>
        <v>1000</v>
      </c>
      <c r="K68" s="15" t="s">
        <v>150</v>
      </c>
      <c r="L68" s="6">
        <f>vlookup(K68,'Courier Rates'!$H$1:$J$6,2,0)</f>
        <v>33</v>
      </c>
      <c r="M68" s="8">
        <f>VLOOKUP(K68,'Courier Rates'!$L$2:$N$6,2,0)*((I68-0.5)/0.5)</f>
        <v>28.3</v>
      </c>
      <c r="N68" s="6">
        <f>VLOOKUP(K68,'Courier Rates'!$H$1:$J$6,3,0)*F68</f>
        <v>0</v>
      </c>
      <c r="O68" s="6">
        <f>VLOOKUP(K68,'Courier Rates'!$L$2:$N$6,3,0)*F68*((I68-0.5)/0.5)</f>
        <v>0</v>
      </c>
      <c r="P68" s="6">
        <f t="shared" si="4"/>
        <v>61.3</v>
      </c>
      <c r="Q68" s="6" t="str">
        <f>VLOOKUP(A68,'Courier Invoice'!$B:$C,2,0)</f>
        <v>2.47</v>
      </c>
      <c r="R68" s="6">
        <f t="shared" si="5"/>
        <v>2.5</v>
      </c>
      <c r="S68" s="6" t="str">
        <f>VLOOKUP(A68,'Courier Invoice'!$B:$F,5,0)</f>
        <v>d</v>
      </c>
      <c r="T68" s="6" t="str">
        <f>VLOOKUP(A68,'Courier Invoice'!$B:$H,7,0)</f>
        <v>224.6</v>
      </c>
      <c r="U68" s="6">
        <f t="shared" si="6"/>
        <v>-163.3</v>
      </c>
      <c r="V68" s="41">
        <f t="shared" si="7"/>
        <v>-2.663947798</v>
      </c>
      <c r="W68" s="6">
        <f t="shared" si="8"/>
        <v>61.3</v>
      </c>
      <c r="X68" s="42">
        <f t="shared" si="9"/>
        <v>0</v>
      </c>
      <c r="Y68" s="43"/>
      <c r="Z68" s="44"/>
    </row>
    <row r="69" ht="15.75" customHeight="1">
      <c r="A69" s="6" t="s">
        <v>76</v>
      </c>
      <c r="B69" s="4" t="str">
        <f>VLOOKUP(A69,Misc!$A:$B,2,false)</f>
        <v>1091117437890</v>
      </c>
      <c r="C69" s="6" t="str">
        <f>vlookup(A69,'Courier Invoice'!$B:$E,4,false)</f>
        <v>302031</v>
      </c>
      <c r="D69" s="6" t="str">
        <f>VLOOKUP(C69,'Courier Invoice'!$E:$G,3,false)</f>
        <v>Forward charges</v>
      </c>
      <c r="E69" s="6" t="s">
        <v>526</v>
      </c>
      <c r="F69" s="6">
        <f t="shared" si="1"/>
        <v>0</v>
      </c>
      <c r="G69" s="6">
        <f>sumif(' X- Order Report'!$A:$A,A69,' X- Order Report'!$E:$E)/1000</f>
        <v>0.5</v>
      </c>
      <c r="H69" s="8">
        <f>sumif(' X- Order Report'!$A:$A,A69,' X- Order Report'!$E:$E)</f>
        <v>500</v>
      </c>
      <c r="I69" s="40">
        <f t="shared" si="2"/>
        <v>0.5</v>
      </c>
      <c r="J69" s="6">
        <f t="shared" si="3"/>
        <v>500</v>
      </c>
      <c r="K69" s="15" t="s">
        <v>150</v>
      </c>
      <c r="L69" s="6">
        <f>vlookup(K69,'Courier Rates'!$H$1:$J$6,2,0)</f>
        <v>33</v>
      </c>
      <c r="M69" s="8">
        <f>VLOOKUP(K69,'Courier Rates'!$L$2:$N$6,2,0)*((I69-0.5)/0.5)</f>
        <v>0</v>
      </c>
      <c r="N69" s="6">
        <f>VLOOKUP(K69,'Courier Rates'!$H$1:$J$6,3,0)*F69</f>
        <v>0</v>
      </c>
      <c r="O69" s="6">
        <f>VLOOKUP(K69,'Courier Rates'!$L$2:$N$6,3,0)*F69*((I69-0.5)/0.5)</f>
        <v>0</v>
      </c>
      <c r="P69" s="6">
        <f t="shared" si="4"/>
        <v>33</v>
      </c>
      <c r="Q69" s="6" t="str">
        <f>VLOOKUP(A69,'Courier Invoice'!$B:$C,2,0)</f>
        <v>0.67</v>
      </c>
      <c r="R69" s="6">
        <f t="shared" si="5"/>
        <v>1</v>
      </c>
      <c r="S69" s="6" t="str">
        <f>VLOOKUP(A69,'Courier Invoice'!$B:$F,5,0)</f>
        <v>d</v>
      </c>
      <c r="T69" s="6" t="str">
        <f>VLOOKUP(A69,'Courier Invoice'!$B:$H,7,0)</f>
        <v>90.2</v>
      </c>
      <c r="U69" s="6">
        <f t="shared" si="6"/>
        <v>-57.2</v>
      </c>
      <c r="V69" s="41">
        <f t="shared" si="7"/>
        <v>-1.733333333</v>
      </c>
      <c r="W69" s="6">
        <f t="shared" si="8"/>
        <v>33</v>
      </c>
      <c r="X69" s="42">
        <f t="shared" si="9"/>
        <v>0</v>
      </c>
      <c r="Y69" s="43"/>
      <c r="Z69" s="44"/>
    </row>
    <row r="70" ht="15.75" customHeight="1">
      <c r="A70" s="6" t="s">
        <v>75</v>
      </c>
      <c r="B70" s="4" t="str">
        <f>VLOOKUP(A70,Misc!$A:$B,2,false)</f>
        <v>1091117438074</v>
      </c>
      <c r="C70" s="6" t="str">
        <f>vlookup(A70,'Courier Invoice'!$B:$E,4,false)</f>
        <v>302012</v>
      </c>
      <c r="D70" s="6" t="str">
        <f>VLOOKUP(C70,'Courier Invoice'!$E:$G,3,false)</f>
        <v>Forward charges</v>
      </c>
      <c r="E70" s="6" t="s">
        <v>526</v>
      </c>
      <c r="F70" s="6">
        <f t="shared" si="1"/>
        <v>0</v>
      </c>
      <c r="G70" s="6">
        <f>sumif(' X- Order Report'!$A:$A,A70,' X- Order Report'!$E:$E)/1000</f>
        <v>0.5</v>
      </c>
      <c r="H70" s="8">
        <f>sumif(' X- Order Report'!$A:$A,A70,' X- Order Report'!$E:$E)</f>
        <v>500</v>
      </c>
      <c r="I70" s="40">
        <f t="shared" si="2"/>
        <v>0.5</v>
      </c>
      <c r="J70" s="6">
        <f t="shared" si="3"/>
        <v>500</v>
      </c>
      <c r="K70" s="15" t="s">
        <v>150</v>
      </c>
      <c r="L70" s="6">
        <f>vlookup(K70,'Courier Rates'!$H$1:$J$6,2,0)</f>
        <v>33</v>
      </c>
      <c r="M70" s="8">
        <f>VLOOKUP(K70,'Courier Rates'!$L$2:$N$6,2,0)*((I70-0.5)/0.5)</f>
        <v>0</v>
      </c>
      <c r="N70" s="6">
        <f>VLOOKUP(K70,'Courier Rates'!$H$1:$J$6,3,0)*F70</f>
        <v>0</v>
      </c>
      <c r="O70" s="6">
        <f>VLOOKUP(K70,'Courier Rates'!$L$2:$N$6,3,0)*F70*((I70-0.5)/0.5)</f>
        <v>0</v>
      </c>
      <c r="P70" s="6">
        <f t="shared" si="4"/>
        <v>33</v>
      </c>
      <c r="Q70" s="6" t="str">
        <f>VLOOKUP(A70,'Courier Invoice'!$B:$C,2,0)</f>
        <v>0.72</v>
      </c>
      <c r="R70" s="6">
        <f t="shared" si="5"/>
        <v>1</v>
      </c>
      <c r="S70" s="6" t="str">
        <f>VLOOKUP(A70,'Courier Invoice'!$B:$F,5,0)</f>
        <v>d</v>
      </c>
      <c r="T70" s="6" t="str">
        <f>VLOOKUP(A70,'Courier Invoice'!$B:$H,7,0)</f>
        <v>90.2</v>
      </c>
      <c r="U70" s="6">
        <f t="shared" si="6"/>
        <v>-57.2</v>
      </c>
      <c r="V70" s="41">
        <f t="shared" si="7"/>
        <v>-1.733333333</v>
      </c>
      <c r="W70" s="6">
        <f t="shared" si="8"/>
        <v>33</v>
      </c>
      <c r="X70" s="42">
        <f t="shared" si="9"/>
        <v>0</v>
      </c>
      <c r="Y70" s="43"/>
      <c r="Z70" s="44"/>
    </row>
    <row r="71" ht="15.75" customHeight="1">
      <c r="A71" s="6" t="s">
        <v>74</v>
      </c>
      <c r="B71" s="4" t="str">
        <f>VLOOKUP(A71,Misc!$A:$B,2,false)</f>
        <v>1091117611501</v>
      </c>
      <c r="C71" s="6" t="str">
        <f>vlookup(A71,'Courier Invoice'!$B:$E,4,false)</f>
        <v>342014</v>
      </c>
      <c r="D71" s="6" t="str">
        <f>VLOOKUP(C71,'Courier Invoice'!$E:$G,3,false)</f>
        <v>Forward charges</v>
      </c>
      <c r="E71" s="6" t="s">
        <v>526</v>
      </c>
      <c r="F71" s="6">
        <f t="shared" si="1"/>
        <v>0</v>
      </c>
      <c r="G71" s="6">
        <f>sumif(' X- Order Report'!$A:$A,A71,' X- Order Report'!$E:$E)/1000</f>
        <v>0.5</v>
      </c>
      <c r="H71" s="8">
        <f>sumif(' X- Order Report'!$A:$A,A71,' X- Order Report'!$E:$E)</f>
        <v>500</v>
      </c>
      <c r="I71" s="40">
        <f t="shared" si="2"/>
        <v>0.5</v>
      </c>
      <c r="J71" s="6">
        <f t="shared" si="3"/>
        <v>500</v>
      </c>
      <c r="K71" s="15" t="s">
        <v>150</v>
      </c>
      <c r="L71" s="6">
        <f>vlookup(K71,'Courier Rates'!$H$1:$J$6,2,0)</f>
        <v>33</v>
      </c>
      <c r="M71" s="8">
        <f>VLOOKUP(K71,'Courier Rates'!$L$2:$N$6,2,0)*((I71-0.5)/0.5)</f>
        <v>0</v>
      </c>
      <c r="N71" s="6">
        <f>VLOOKUP(K71,'Courier Rates'!$H$1:$J$6,3,0)*F71</f>
        <v>0</v>
      </c>
      <c r="O71" s="6">
        <f>VLOOKUP(K71,'Courier Rates'!$L$2:$N$6,3,0)*F71*((I71-0.5)/0.5)</f>
        <v>0</v>
      </c>
      <c r="P71" s="6">
        <f t="shared" si="4"/>
        <v>33</v>
      </c>
      <c r="Q71" s="6" t="str">
        <f>VLOOKUP(A71,'Courier Invoice'!$B:$C,2,0)</f>
        <v>0.72</v>
      </c>
      <c r="R71" s="6">
        <f t="shared" si="5"/>
        <v>1</v>
      </c>
      <c r="S71" s="6" t="str">
        <f>VLOOKUP(A71,'Courier Invoice'!$B:$F,5,0)</f>
        <v>d</v>
      </c>
      <c r="T71" s="6" t="str">
        <f>VLOOKUP(A71,'Courier Invoice'!$B:$H,7,0)</f>
        <v>90.2</v>
      </c>
      <c r="U71" s="6">
        <f t="shared" si="6"/>
        <v>-57.2</v>
      </c>
      <c r="V71" s="41">
        <f t="shared" si="7"/>
        <v>-1.733333333</v>
      </c>
      <c r="W71" s="6">
        <f t="shared" si="8"/>
        <v>33</v>
      </c>
      <c r="X71" s="42">
        <f t="shared" si="9"/>
        <v>0</v>
      </c>
      <c r="Y71" s="43"/>
      <c r="Z71" s="44"/>
    </row>
    <row r="72" ht="15.75" customHeight="1">
      <c r="A72" s="6" t="s">
        <v>73</v>
      </c>
      <c r="B72" s="4" t="str">
        <f>VLOOKUP(A72,Misc!$A:$B,2,false)</f>
        <v>1091117613962</v>
      </c>
      <c r="C72" s="6" t="str">
        <f>vlookup(A72,'Courier Invoice'!$B:$E,4,false)</f>
        <v>324005</v>
      </c>
      <c r="D72" s="6" t="str">
        <f>VLOOKUP(C72,'Courier Invoice'!$E:$G,3,false)</f>
        <v>Forward charges</v>
      </c>
      <c r="E72" s="6" t="s">
        <v>526</v>
      </c>
      <c r="F72" s="6">
        <f t="shared" si="1"/>
        <v>0</v>
      </c>
      <c r="G72" s="6">
        <f>sumif(' X- Order Report'!$A:$A,A72,' X- Order Report'!$E:$E)/1000</f>
        <v>0.5</v>
      </c>
      <c r="H72" s="8">
        <f>sumif(' X- Order Report'!$A:$A,A72,' X- Order Report'!$E:$E)</f>
        <v>500</v>
      </c>
      <c r="I72" s="40">
        <f t="shared" si="2"/>
        <v>0.5</v>
      </c>
      <c r="J72" s="6">
        <f t="shared" si="3"/>
        <v>500</v>
      </c>
      <c r="K72" s="15" t="s">
        <v>150</v>
      </c>
      <c r="L72" s="6">
        <f>vlookup(K72,'Courier Rates'!$H$1:$J$6,2,0)</f>
        <v>33</v>
      </c>
      <c r="M72" s="8">
        <f>VLOOKUP(K72,'Courier Rates'!$L$2:$N$6,2,0)*((I72-0.5)/0.5)</f>
        <v>0</v>
      </c>
      <c r="N72" s="6">
        <f>VLOOKUP(K72,'Courier Rates'!$H$1:$J$6,3,0)*F72</f>
        <v>0</v>
      </c>
      <c r="O72" s="6">
        <f>VLOOKUP(K72,'Courier Rates'!$L$2:$N$6,3,0)*F72*((I72-0.5)/0.5)</f>
        <v>0</v>
      </c>
      <c r="P72" s="6">
        <f t="shared" si="4"/>
        <v>33</v>
      </c>
      <c r="Q72" s="6" t="str">
        <f>VLOOKUP(A72,'Courier Invoice'!$B:$C,2,0)</f>
        <v>0.68</v>
      </c>
      <c r="R72" s="6">
        <f t="shared" si="5"/>
        <v>1</v>
      </c>
      <c r="S72" s="6" t="str">
        <f>VLOOKUP(A72,'Courier Invoice'!$B:$F,5,0)</f>
        <v>d</v>
      </c>
      <c r="T72" s="6" t="str">
        <f>VLOOKUP(A72,'Courier Invoice'!$B:$H,7,0)</f>
        <v>90.2</v>
      </c>
      <c r="U72" s="6">
        <f t="shared" si="6"/>
        <v>-57.2</v>
      </c>
      <c r="V72" s="41">
        <f t="shared" si="7"/>
        <v>-1.733333333</v>
      </c>
      <c r="W72" s="6">
        <f t="shared" si="8"/>
        <v>33</v>
      </c>
      <c r="X72" s="42">
        <f t="shared" si="9"/>
        <v>0</v>
      </c>
      <c r="Y72" s="43"/>
      <c r="Z72" s="44"/>
    </row>
    <row r="73" ht="15.75" customHeight="1">
      <c r="A73" s="6" t="s">
        <v>72</v>
      </c>
      <c r="B73" s="4" t="str">
        <f>VLOOKUP(A73,Misc!$A:$B,2,false)</f>
        <v>1091117614452</v>
      </c>
      <c r="C73" s="6" t="str">
        <f>vlookup(A73,'Courier Invoice'!$B:$E,4,false)</f>
        <v>303702</v>
      </c>
      <c r="D73" s="6" t="str">
        <f>VLOOKUP(C73,'Courier Invoice'!$E:$G,3,false)</f>
        <v>Forward and RTO charges</v>
      </c>
      <c r="E73" s="6" t="s">
        <v>526</v>
      </c>
      <c r="F73" s="6">
        <f t="shared" si="1"/>
        <v>1</v>
      </c>
      <c r="G73" s="6">
        <f>sumif(' X- Order Report'!$A:$A,A73,' X- Order Report'!$E:$E)/1000</f>
        <v>0.607</v>
      </c>
      <c r="H73" s="8">
        <f>sumif(' X- Order Report'!$A:$A,A73,' X- Order Report'!$E:$E)</f>
        <v>607</v>
      </c>
      <c r="I73" s="40">
        <f t="shared" si="2"/>
        <v>1</v>
      </c>
      <c r="J73" s="6">
        <f t="shared" si="3"/>
        <v>1000</v>
      </c>
      <c r="K73" s="15" t="s">
        <v>150</v>
      </c>
      <c r="L73" s="6">
        <f>vlookup(K73,'Courier Rates'!$H$1:$J$6,2,0)</f>
        <v>33</v>
      </c>
      <c r="M73" s="8">
        <f>VLOOKUP(K73,'Courier Rates'!$L$2:$N$6,2,0)*((I73-0.5)/0.5)</f>
        <v>28.3</v>
      </c>
      <c r="N73" s="6">
        <f>VLOOKUP(K73,'Courier Rates'!$H$1:$J$6,3,0)*F73</f>
        <v>20.5</v>
      </c>
      <c r="O73" s="6">
        <f>VLOOKUP(K73,'Courier Rates'!$L$2:$N$6,3,0)*F73*((I73-0.5)/0.5)</f>
        <v>28.3</v>
      </c>
      <c r="P73" s="6">
        <f t="shared" si="4"/>
        <v>110.1</v>
      </c>
      <c r="Q73" s="6" t="str">
        <f>VLOOKUP(A73,'Courier Invoice'!$B:$C,2,0)</f>
        <v>0.5</v>
      </c>
      <c r="R73" s="6">
        <f t="shared" si="5"/>
        <v>0.5</v>
      </c>
      <c r="S73" s="6" t="str">
        <f>VLOOKUP(A73,'Courier Invoice'!$B:$F,5,0)</f>
        <v>d</v>
      </c>
      <c r="T73" s="6" t="str">
        <f>VLOOKUP(A73,'Courier Invoice'!$B:$H,7,0)</f>
        <v>86.7</v>
      </c>
      <c r="U73" s="6">
        <f t="shared" si="6"/>
        <v>23.4</v>
      </c>
      <c r="V73" s="41">
        <f t="shared" si="7"/>
        <v>0.2125340599</v>
      </c>
      <c r="W73" s="6">
        <f t="shared" si="8"/>
        <v>61.3</v>
      </c>
      <c r="X73" s="42">
        <f t="shared" si="9"/>
        <v>48.8</v>
      </c>
      <c r="Y73" s="43"/>
      <c r="Z73" s="44"/>
    </row>
    <row r="74" ht="15.75" customHeight="1">
      <c r="A74" s="6" t="s">
        <v>71</v>
      </c>
      <c r="B74" s="4" t="str">
        <f>VLOOKUP(A74,Misc!$A:$B,2,false)</f>
        <v>1091117616121</v>
      </c>
      <c r="C74" s="6" t="str">
        <f>vlookup(A74,'Courier Invoice'!$B:$E,4,false)</f>
        <v>244713</v>
      </c>
      <c r="D74" s="6" t="str">
        <f>VLOOKUP(C74,'Courier Invoice'!$E:$G,3,false)</f>
        <v>Forward charges</v>
      </c>
      <c r="E74" s="6" t="s">
        <v>526</v>
      </c>
      <c r="F74" s="6">
        <f t="shared" si="1"/>
        <v>0</v>
      </c>
      <c r="G74" s="6">
        <f>sumif(' X- Order Report'!$A:$A,A74,' X- Order Report'!$E:$E)/1000</f>
        <v>1.505</v>
      </c>
      <c r="H74" s="8">
        <f>sumif(' X- Order Report'!$A:$A,A74,' X- Order Report'!$E:$E)</f>
        <v>1505</v>
      </c>
      <c r="I74" s="40">
        <f t="shared" si="2"/>
        <v>2</v>
      </c>
      <c r="J74" s="6">
        <f t="shared" si="3"/>
        <v>2000</v>
      </c>
      <c r="K74" s="15" t="s">
        <v>150</v>
      </c>
      <c r="L74" s="6">
        <f>vlookup(K74,'Courier Rates'!$H$1:$J$6,2,0)</f>
        <v>33</v>
      </c>
      <c r="M74" s="8">
        <f>VLOOKUP(K74,'Courier Rates'!$L$2:$N$6,2,0)*((I74-0.5)/0.5)</f>
        <v>84.9</v>
      </c>
      <c r="N74" s="6">
        <f>VLOOKUP(K74,'Courier Rates'!$H$1:$J$6,3,0)*F74</f>
        <v>0</v>
      </c>
      <c r="O74" s="6">
        <f>VLOOKUP(K74,'Courier Rates'!$L$2:$N$6,3,0)*F74*((I74-0.5)/0.5)</f>
        <v>0</v>
      </c>
      <c r="P74" s="6">
        <f t="shared" si="4"/>
        <v>117.9</v>
      </c>
      <c r="Q74" s="6" t="str">
        <f>VLOOKUP(A74,'Courier Invoice'!$B:$C,2,0)</f>
        <v>1.5</v>
      </c>
      <c r="R74" s="6">
        <f t="shared" si="5"/>
        <v>1.5</v>
      </c>
      <c r="S74" s="6" t="str">
        <f>VLOOKUP(A74,'Courier Invoice'!$B:$F,5,0)</f>
        <v>b</v>
      </c>
      <c r="T74" s="6" t="str">
        <f>VLOOKUP(A74,'Courier Invoice'!$B:$H,7,0)</f>
        <v>89.6</v>
      </c>
      <c r="U74" s="6">
        <f t="shared" si="6"/>
        <v>28.3</v>
      </c>
      <c r="V74" s="41">
        <f t="shared" si="7"/>
        <v>0.2400339271</v>
      </c>
      <c r="W74" s="6">
        <f t="shared" si="8"/>
        <v>117.9</v>
      </c>
      <c r="X74" s="42">
        <f t="shared" si="9"/>
        <v>0</v>
      </c>
      <c r="Y74" s="43"/>
      <c r="Z74" s="44"/>
    </row>
    <row r="75" ht="15.75" customHeight="1">
      <c r="A75" s="6" t="s">
        <v>70</v>
      </c>
      <c r="B75" s="4" t="str">
        <f>VLOOKUP(A75,Misc!$A:$B,2,false)</f>
        <v>1091117795531</v>
      </c>
      <c r="C75" s="6" t="str">
        <f>vlookup(A75,'Courier Invoice'!$B:$E,4,false)</f>
        <v>580007</v>
      </c>
      <c r="D75" s="6" t="str">
        <f>VLOOKUP(C75,'Courier Invoice'!$E:$G,3,false)</f>
        <v>Forward charges</v>
      </c>
      <c r="E75" s="6" t="s">
        <v>526</v>
      </c>
      <c r="F75" s="6">
        <f t="shared" si="1"/>
        <v>0</v>
      </c>
      <c r="G75" s="6">
        <f>sumif(' X- Order Report'!$A:$A,A75,' X- Order Report'!$E:$E)/1000</f>
        <v>1.517</v>
      </c>
      <c r="H75" s="8">
        <f>sumif(' X- Order Report'!$A:$A,A75,' X- Order Report'!$E:$E)</f>
        <v>1517</v>
      </c>
      <c r="I75" s="40">
        <f t="shared" si="2"/>
        <v>2</v>
      </c>
      <c r="J75" s="6">
        <f t="shared" si="3"/>
        <v>2000</v>
      </c>
      <c r="K75" s="15" t="s">
        <v>149</v>
      </c>
      <c r="L75" s="6">
        <f>vlookup(K75,'Courier Rates'!$H$1:$J$6,2,0)</f>
        <v>45.4</v>
      </c>
      <c r="M75" s="8">
        <f>VLOOKUP(K75,'Courier Rates'!$L$2:$N$6,2,0)*((I75-0.5)/0.5)</f>
        <v>134.4</v>
      </c>
      <c r="N75" s="6">
        <f>VLOOKUP(K75,'Courier Rates'!$H$1:$J$6,3,0)*F75</f>
        <v>0</v>
      </c>
      <c r="O75" s="6">
        <f>VLOOKUP(K75,'Courier Rates'!$L$2:$N$6,3,0)*F75*((I75-0.5)/0.5)</f>
        <v>0</v>
      </c>
      <c r="P75" s="6">
        <f t="shared" si="4"/>
        <v>179.8</v>
      </c>
      <c r="Q75" s="6" t="str">
        <f>VLOOKUP(A75,'Courier Invoice'!$B:$C,2,0)</f>
        <v>1.5</v>
      </c>
      <c r="R75" s="6">
        <f t="shared" si="5"/>
        <v>1.5</v>
      </c>
      <c r="S75" s="6" t="str">
        <f>VLOOKUP(A75,'Courier Invoice'!$B:$F,5,0)</f>
        <v>d</v>
      </c>
      <c r="T75" s="6" t="str">
        <f>VLOOKUP(A75,'Courier Invoice'!$B:$H,7,0)</f>
        <v>135</v>
      </c>
      <c r="U75" s="6">
        <f t="shared" si="6"/>
        <v>44.8</v>
      </c>
      <c r="V75" s="41">
        <f t="shared" si="7"/>
        <v>0.2491657397</v>
      </c>
      <c r="W75" s="6">
        <f t="shared" si="8"/>
        <v>179.8</v>
      </c>
      <c r="X75" s="42">
        <f t="shared" si="9"/>
        <v>0</v>
      </c>
      <c r="Y75" s="43"/>
      <c r="Z75" s="44"/>
    </row>
    <row r="76" ht="15.75" customHeight="1">
      <c r="A76" s="6" t="s">
        <v>69</v>
      </c>
      <c r="B76" s="4" t="str">
        <f>VLOOKUP(A76,Misc!$A:$B,2,false)</f>
        <v>1091117795623</v>
      </c>
      <c r="C76" s="6" t="str">
        <f>vlookup(A76,'Courier Invoice'!$B:$E,4,false)</f>
        <v>360005</v>
      </c>
      <c r="D76" s="6" t="str">
        <f>VLOOKUP(C76,'Courier Invoice'!$E:$G,3,false)</f>
        <v>Forward charges</v>
      </c>
      <c r="E76" s="6" t="s">
        <v>526</v>
      </c>
      <c r="F76" s="6">
        <f t="shared" si="1"/>
        <v>0</v>
      </c>
      <c r="G76" s="6">
        <f>sumif(' X- Order Report'!$A:$A,A76,' X- Order Report'!$E:$E)/1000</f>
        <v>3.08</v>
      </c>
      <c r="H76" s="8">
        <f>sumif(' X- Order Report'!$A:$A,A76,' X- Order Report'!$E:$E)</f>
        <v>3080</v>
      </c>
      <c r="I76" s="40">
        <f t="shared" si="2"/>
        <v>3.5</v>
      </c>
      <c r="J76" s="6">
        <f t="shared" si="3"/>
        <v>3500</v>
      </c>
      <c r="K76" s="15" t="s">
        <v>149</v>
      </c>
      <c r="L76" s="6">
        <f>vlookup(K76,'Courier Rates'!$H$1:$J$6,2,0)</f>
        <v>45.4</v>
      </c>
      <c r="M76" s="8">
        <f>VLOOKUP(K76,'Courier Rates'!$L$2:$N$6,2,0)*((I76-0.5)/0.5)</f>
        <v>268.8</v>
      </c>
      <c r="N76" s="6">
        <f>VLOOKUP(K76,'Courier Rates'!$H$1:$J$6,3,0)*F76</f>
        <v>0</v>
      </c>
      <c r="O76" s="6">
        <f>VLOOKUP(K76,'Courier Rates'!$L$2:$N$6,3,0)*F76*((I76-0.5)/0.5)</f>
        <v>0</v>
      </c>
      <c r="P76" s="6">
        <f t="shared" si="4"/>
        <v>314.2</v>
      </c>
      <c r="Q76" s="6" t="str">
        <f>VLOOKUP(A76,'Courier Invoice'!$B:$C,2,0)</f>
        <v>3</v>
      </c>
      <c r="R76" s="6">
        <f t="shared" si="5"/>
        <v>3</v>
      </c>
      <c r="S76" s="6" t="str">
        <f>VLOOKUP(A76,'Courier Invoice'!$B:$F,5,0)</f>
        <v>d</v>
      </c>
      <c r="T76" s="6" t="str">
        <f>VLOOKUP(A76,'Courier Invoice'!$B:$H,7,0)</f>
        <v>269.4</v>
      </c>
      <c r="U76" s="6">
        <f t="shared" si="6"/>
        <v>44.8</v>
      </c>
      <c r="V76" s="41">
        <f t="shared" si="7"/>
        <v>0.1425843412</v>
      </c>
      <c r="W76" s="6">
        <f t="shared" si="8"/>
        <v>314.2</v>
      </c>
      <c r="X76" s="42">
        <f t="shared" si="9"/>
        <v>0</v>
      </c>
      <c r="Y76" s="43"/>
      <c r="Z76" s="44"/>
    </row>
    <row r="77" ht="15.75" customHeight="1">
      <c r="A77" s="6" t="s">
        <v>68</v>
      </c>
      <c r="B77" s="4" t="str">
        <f>VLOOKUP(A77,Misc!$A:$B,2,false)</f>
        <v>1091121482593</v>
      </c>
      <c r="C77" s="6" t="str">
        <f>vlookup(A77,'Courier Invoice'!$B:$E,4,false)</f>
        <v>831006</v>
      </c>
      <c r="D77" s="6" t="str">
        <f>VLOOKUP(C77,'Courier Invoice'!$E:$G,3,false)</f>
        <v>Forward and RTO charges</v>
      </c>
      <c r="E77" s="6" t="s">
        <v>526</v>
      </c>
      <c r="F77" s="6">
        <f t="shared" si="1"/>
        <v>1</v>
      </c>
      <c r="G77" s="6">
        <f>sumif(' X- Order Report'!$A:$A,A77,' X- Order Report'!$E:$E)/1000</f>
        <v>0.63</v>
      </c>
      <c r="H77" s="8">
        <f>sumif(' X- Order Report'!$A:$A,A77,' X- Order Report'!$E:$E)</f>
        <v>630</v>
      </c>
      <c r="I77" s="40">
        <f t="shared" si="2"/>
        <v>1</v>
      </c>
      <c r="J77" s="6">
        <f t="shared" si="3"/>
        <v>1000</v>
      </c>
      <c r="K77" s="15" t="s">
        <v>149</v>
      </c>
      <c r="L77" s="6">
        <f>vlookup(K77,'Courier Rates'!$H$1:$J$6,2,0)</f>
        <v>45.4</v>
      </c>
      <c r="M77" s="8">
        <f>VLOOKUP(K77,'Courier Rates'!$L$2:$N$6,2,0)*((I77-0.5)/0.5)</f>
        <v>44.8</v>
      </c>
      <c r="N77" s="6">
        <f>VLOOKUP(K77,'Courier Rates'!$H$1:$J$6,3,0)*F77</f>
        <v>41.3</v>
      </c>
      <c r="O77" s="6">
        <f>VLOOKUP(K77,'Courier Rates'!$L$2:$N$6,3,0)*F77*((I77-0.5)/0.5)</f>
        <v>44.8</v>
      </c>
      <c r="P77" s="6">
        <f t="shared" si="4"/>
        <v>176.3</v>
      </c>
      <c r="Q77" s="6" t="str">
        <f>VLOOKUP(A77,'Courier Invoice'!$B:$C,2,0)</f>
        <v>0.6</v>
      </c>
      <c r="R77" s="6">
        <f t="shared" si="5"/>
        <v>1</v>
      </c>
      <c r="S77" s="6" t="str">
        <f>VLOOKUP(A77,'Courier Invoice'!$B:$F,5,0)</f>
        <v>d</v>
      </c>
      <c r="T77" s="6" t="str">
        <f>VLOOKUP(A77,'Courier Invoice'!$B:$H,7,0)</f>
        <v>172.8</v>
      </c>
      <c r="U77" s="6">
        <f t="shared" si="6"/>
        <v>3.5</v>
      </c>
      <c r="V77" s="41">
        <f t="shared" si="7"/>
        <v>0.01985252411</v>
      </c>
      <c r="W77" s="6">
        <f t="shared" si="8"/>
        <v>90.2</v>
      </c>
      <c r="X77" s="42">
        <f t="shared" si="9"/>
        <v>86.1</v>
      </c>
      <c r="Y77" s="43"/>
      <c r="Z77" s="44"/>
    </row>
    <row r="78" ht="15.75" customHeight="1">
      <c r="A78" s="6" t="s">
        <v>67</v>
      </c>
      <c r="B78" s="4" t="str">
        <f>VLOOKUP(A78,Misc!$A:$B,2,false)</f>
        <v>1091117803511</v>
      </c>
      <c r="C78" s="6" t="str">
        <f>vlookup(A78,'Courier Invoice'!$B:$E,4,false)</f>
        <v>302001</v>
      </c>
      <c r="D78" s="6" t="str">
        <f>VLOOKUP(C78,'Courier Invoice'!$E:$G,3,false)</f>
        <v>Forward charges</v>
      </c>
      <c r="E78" s="6" t="s">
        <v>526</v>
      </c>
      <c r="F78" s="6">
        <f t="shared" si="1"/>
        <v>0</v>
      </c>
      <c r="G78" s="6">
        <f>sumif(' X- Order Report'!$A:$A,A78,' X- Order Report'!$E:$E)/1000</f>
        <v>0.361</v>
      </c>
      <c r="H78" s="8">
        <f>sumif(' X- Order Report'!$A:$A,A78,' X- Order Report'!$E:$E)</f>
        <v>361</v>
      </c>
      <c r="I78" s="40">
        <f t="shared" si="2"/>
        <v>0.5</v>
      </c>
      <c r="J78" s="6">
        <f t="shared" si="3"/>
        <v>500</v>
      </c>
      <c r="K78" s="15" t="s">
        <v>150</v>
      </c>
      <c r="L78" s="6">
        <f>vlookup(K78,'Courier Rates'!$H$1:$J$6,2,0)</f>
        <v>33</v>
      </c>
      <c r="M78" s="8">
        <f>VLOOKUP(K78,'Courier Rates'!$L$2:$N$6,2,0)*((I78-0.5)/0.5)</f>
        <v>0</v>
      </c>
      <c r="N78" s="6">
        <f>VLOOKUP(K78,'Courier Rates'!$H$1:$J$6,3,0)*F78</f>
        <v>0</v>
      </c>
      <c r="O78" s="6">
        <f>VLOOKUP(K78,'Courier Rates'!$L$2:$N$6,3,0)*F78*((I78-0.5)/0.5)</f>
        <v>0</v>
      </c>
      <c r="P78" s="6">
        <f t="shared" si="4"/>
        <v>33</v>
      </c>
      <c r="Q78" s="6" t="str">
        <f>VLOOKUP(A78,'Courier Invoice'!$B:$C,2,0)</f>
        <v>0.82</v>
      </c>
      <c r="R78" s="6">
        <f t="shared" si="5"/>
        <v>1</v>
      </c>
      <c r="S78" s="6" t="str">
        <f>VLOOKUP(A78,'Courier Invoice'!$B:$F,5,0)</f>
        <v>d</v>
      </c>
      <c r="T78" s="6" t="str">
        <f>VLOOKUP(A78,'Courier Invoice'!$B:$H,7,0)</f>
        <v>90.2</v>
      </c>
      <c r="U78" s="6">
        <f t="shared" si="6"/>
        <v>-57.2</v>
      </c>
      <c r="V78" s="41">
        <f t="shared" si="7"/>
        <v>-1.733333333</v>
      </c>
      <c r="W78" s="6">
        <f t="shared" si="8"/>
        <v>33</v>
      </c>
      <c r="X78" s="42">
        <f t="shared" si="9"/>
        <v>0</v>
      </c>
      <c r="Y78" s="43"/>
      <c r="Z78" s="44"/>
    </row>
    <row r="79" ht="15.75" customHeight="1">
      <c r="A79" s="6" t="s">
        <v>66</v>
      </c>
      <c r="B79" s="4" t="str">
        <f>VLOOKUP(A79,Misc!$A:$B,2,false)</f>
        <v>1091117804200</v>
      </c>
      <c r="C79" s="6" t="str">
        <f>vlookup(A79,'Courier Invoice'!$B:$E,4,false)</f>
        <v>334004</v>
      </c>
      <c r="D79" s="6" t="str">
        <f>VLOOKUP(C79,'Courier Invoice'!$E:$G,3,false)</f>
        <v>Forward charges</v>
      </c>
      <c r="E79" s="6" t="s">
        <v>526</v>
      </c>
      <c r="F79" s="6">
        <f t="shared" si="1"/>
        <v>0</v>
      </c>
      <c r="G79" s="6">
        <f>sumif(' X- Order Report'!$A:$A,A79,' X- Order Report'!$E:$E)/1000</f>
        <v>0.601</v>
      </c>
      <c r="H79" s="8">
        <f>sumif(' X- Order Report'!$A:$A,A79,' X- Order Report'!$E:$E)</f>
        <v>601</v>
      </c>
      <c r="I79" s="40">
        <f t="shared" si="2"/>
        <v>1</v>
      </c>
      <c r="J79" s="6">
        <f t="shared" si="3"/>
        <v>1000</v>
      </c>
      <c r="K79" s="15" t="s">
        <v>150</v>
      </c>
      <c r="L79" s="6">
        <f>vlookup(K79,'Courier Rates'!$H$1:$J$6,2,0)</f>
        <v>33</v>
      </c>
      <c r="M79" s="8">
        <f>VLOOKUP(K79,'Courier Rates'!$L$2:$N$6,2,0)*((I79-0.5)/0.5)</f>
        <v>28.3</v>
      </c>
      <c r="N79" s="6">
        <f>VLOOKUP(K79,'Courier Rates'!$H$1:$J$6,3,0)*F79</f>
        <v>0</v>
      </c>
      <c r="O79" s="6">
        <f>VLOOKUP(K79,'Courier Rates'!$L$2:$N$6,3,0)*F79*((I79-0.5)/0.5)</f>
        <v>0</v>
      </c>
      <c r="P79" s="6">
        <f t="shared" si="4"/>
        <v>61.3</v>
      </c>
      <c r="Q79" s="6" t="str">
        <f>VLOOKUP(A79,'Courier Invoice'!$B:$C,2,0)</f>
        <v>0.76</v>
      </c>
      <c r="R79" s="6">
        <f t="shared" si="5"/>
        <v>1</v>
      </c>
      <c r="S79" s="6" t="str">
        <f>VLOOKUP(A79,'Courier Invoice'!$B:$F,5,0)</f>
        <v>d</v>
      </c>
      <c r="T79" s="6" t="str">
        <f>VLOOKUP(A79,'Courier Invoice'!$B:$H,7,0)</f>
        <v>90.2</v>
      </c>
      <c r="U79" s="6">
        <f t="shared" si="6"/>
        <v>-28.9</v>
      </c>
      <c r="V79" s="41">
        <f t="shared" si="7"/>
        <v>-0.471451876</v>
      </c>
      <c r="W79" s="6">
        <f t="shared" si="8"/>
        <v>61.3</v>
      </c>
      <c r="X79" s="42">
        <f t="shared" si="9"/>
        <v>0</v>
      </c>
      <c r="Y79" s="43"/>
      <c r="Z79" s="44"/>
    </row>
    <row r="80" ht="15.75" customHeight="1">
      <c r="A80" s="6" t="s">
        <v>65</v>
      </c>
      <c r="B80" s="4" t="str">
        <f>VLOOKUP(A80,Misc!$A:$B,2,false)</f>
        <v>1091117804314</v>
      </c>
      <c r="C80" s="6" t="str">
        <f>vlookup(A80,'Courier Invoice'!$B:$E,4,false)</f>
        <v>302004</v>
      </c>
      <c r="D80" s="6" t="str">
        <f>VLOOKUP(C80,'Courier Invoice'!$E:$G,3,false)</f>
        <v>Forward charges</v>
      </c>
      <c r="E80" s="6" t="s">
        <v>526</v>
      </c>
      <c r="F80" s="6">
        <f t="shared" si="1"/>
        <v>0</v>
      </c>
      <c r="G80" s="6">
        <f>sumif(' X- Order Report'!$A:$A,A80,' X- Order Report'!$E:$E)/1000</f>
        <v>0.5</v>
      </c>
      <c r="H80" s="8">
        <f>sumif(' X- Order Report'!$A:$A,A80,' X- Order Report'!$E:$E)</f>
        <v>500</v>
      </c>
      <c r="I80" s="40">
        <f t="shared" si="2"/>
        <v>0.5</v>
      </c>
      <c r="J80" s="6">
        <f t="shared" si="3"/>
        <v>500</v>
      </c>
      <c r="K80" s="15" t="s">
        <v>150</v>
      </c>
      <c r="L80" s="6">
        <f>vlookup(K80,'Courier Rates'!$H$1:$J$6,2,0)</f>
        <v>33</v>
      </c>
      <c r="M80" s="8">
        <f>VLOOKUP(K80,'Courier Rates'!$L$2:$N$6,2,0)*((I80-0.5)/0.5)</f>
        <v>0</v>
      </c>
      <c r="N80" s="6">
        <f>VLOOKUP(K80,'Courier Rates'!$H$1:$J$6,3,0)*F80</f>
        <v>0</v>
      </c>
      <c r="O80" s="6">
        <f>VLOOKUP(K80,'Courier Rates'!$L$2:$N$6,3,0)*F80*((I80-0.5)/0.5)</f>
        <v>0</v>
      </c>
      <c r="P80" s="6">
        <f t="shared" si="4"/>
        <v>33</v>
      </c>
      <c r="Q80" s="6" t="str">
        <f>VLOOKUP(A80,'Courier Invoice'!$B:$C,2,0)</f>
        <v>0.66</v>
      </c>
      <c r="R80" s="6">
        <f t="shared" si="5"/>
        <v>1</v>
      </c>
      <c r="S80" s="6" t="str">
        <f>VLOOKUP(A80,'Courier Invoice'!$B:$F,5,0)</f>
        <v>d</v>
      </c>
      <c r="T80" s="6" t="str">
        <f>VLOOKUP(A80,'Courier Invoice'!$B:$H,7,0)</f>
        <v>90.2</v>
      </c>
      <c r="U80" s="6">
        <f t="shared" si="6"/>
        <v>-57.2</v>
      </c>
      <c r="V80" s="41">
        <f t="shared" si="7"/>
        <v>-1.733333333</v>
      </c>
      <c r="W80" s="6">
        <f t="shared" si="8"/>
        <v>33</v>
      </c>
      <c r="X80" s="42">
        <f t="shared" si="9"/>
        <v>0</v>
      </c>
      <c r="Y80" s="43"/>
      <c r="Z80" s="44"/>
    </row>
    <row r="81" ht="15.75" customHeight="1">
      <c r="A81" s="6" t="s">
        <v>64</v>
      </c>
      <c r="B81" s="4" t="str">
        <f>VLOOKUP(A81,Misc!$A:$B,2,false)</f>
        <v>1091117805390</v>
      </c>
      <c r="C81" s="6" t="str">
        <f>vlookup(A81,'Courier Invoice'!$B:$E,4,false)</f>
        <v>302018</v>
      </c>
      <c r="D81" s="6" t="str">
        <f>VLOOKUP(C81,'Courier Invoice'!$E:$G,3,false)</f>
        <v>Forward charges</v>
      </c>
      <c r="E81" s="6" t="s">
        <v>526</v>
      </c>
      <c r="F81" s="6">
        <f t="shared" si="1"/>
        <v>0</v>
      </c>
      <c r="G81" s="6">
        <f>sumif(' X- Order Report'!$A:$A,A81,' X- Order Report'!$E:$E)/1000</f>
        <v>0.5</v>
      </c>
      <c r="H81" s="8">
        <f>sumif(' X- Order Report'!$A:$A,A81,' X- Order Report'!$E:$E)</f>
        <v>500</v>
      </c>
      <c r="I81" s="40">
        <f t="shared" si="2"/>
        <v>0.5</v>
      </c>
      <c r="J81" s="6">
        <f t="shared" si="3"/>
        <v>500</v>
      </c>
      <c r="K81" s="15" t="s">
        <v>150</v>
      </c>
      <c r="L81" s="6">
        <f>vlookup(K81,'Courier Rates'!$H$1:$J$6,2,0)</f>
        <v>33</v>
      </c>
      <c r="M81" s="8">
        <f>VLOOKUP(K81,'Courier Rates'!$L$2:$N$6,2,0)*((I81-0.5)/0.5)</f>
        <v>0</v>
      </c>
      <c r="N81" s="6">
        <f>VLOOKUP(K81,'Courier Rates'!$H$1:$J$6,3,0)*F81</f>
        <v>0</v>
      </c>
      <c r="O81" s="6">
        <f>VLOOKUP(K81,'Courier Rates'!$L$2:$N$6,3,0)*F81*((I81-0.5)/0.5)</f>
        <v>0</v>
      </c>
      <c r="P81" s="6">
        <f t="shared" si="4"/>
        <v>33</v>
      </c>
      <c r="Q81" s="6" t="str">
        <f>VLOOKUP(A81,'Courier Invoice'!$B:$C,2,0)</f>
        <v>0.68</v>
      </c>
      <c r="R81" s="6">
        <f t="shared" si="5"/>
        <v>1</v>
      </c>
      <c r="S81" s="6" t="str">
        <f>VLOOKUP(A81,'Courier Invoice'!$B:$F,5,0)</f>
        <v>d</v>
      </c>
      <c r="T81" s="6" t="str">
        <f>VLOOKUP(A81,'Courier Invoice'!$B:$H,7,0)</f>
        <v>90.2</v>
      </c>
      <c r="U81" s="6">
        <f t="shared" si="6"/>
        <v>-57.2</v>
      </c>
      <c r="V81" s="41">
        <f t="shared" si="7"/>
        <v>-1.733333333</v>
      </c>
      <c r="W81" s="6">
        <f t="shared" si="8"/>
        <v>33</v>
      </c>
      <c r="X81" s="42">
        <f t="shared" si="9"/>
        <v>0</v>
      </c>
      <c r="Y81" s="43"/>
      <c r="Z81" s="44"/>
    </row>
    <row r="82" ht="15.75" customHeight="1">
      <c r="A82" s="6" t="s">
        <v>63</v>
      </c>
      <c r="B82" s="4" t="str">
        <f>VLOOKUP(A82,Misc!$A:$B,2,false)</f>
        <v>1091117806263</v>
      </c>
      <c r="C82" s="6" t="str">
        <f>vlookup(A82,'Courier Invoice'!$B:$E,4,false)</f>
        <v>302017</v>
      </c>
      <c r="D82" s="6" t="str">
        <f>VLOOKUP(C82,'Courier Invoice'!$E:$G,3,false)</f>
        <v>Forward charges</v>
      </c>
      <c r="E82" s="6" t="s">
        <v>526</v>
      </c>
      <c r="F82" s="6">
        <f t="shared" si="1"/>
        <v>0</v>
      </c>
      <c r="G82" s="6">
        <f>sumif(' X- Order Report'!$A:$A,A82,' X- Order Report'!$E:$E)/1000</f>
        <v>0.986</v>
      </c>
      <c r="H82" s="8">
        <f>sumif(' X- Order Report'!$A:$A,A82,' X- Order Report'!$E:$E)</f>
        <v>986</v>
      </c>
      <c r="I82" s="40">
        <f t="shared" si="2"/>
        <v>1</v>
      </c>
      <c r="J82" s="6">
        <f t="shared" si="3"/>
        <v>1000</v>
      </c>
      <c r="K82" s="15" t="s">
        <v>150</v>
      </c>
      <c r="L82" s="6">
        <f>vlookup(K82,'Courier Rates'!$H$1:$J$6,2,0)</f>
        <v>33</v>
      </c>
      <c r="M82" s="8">
        <f>VLOOKUP(K82,'Courier Rates'!$L$2:$N$6,2,0)*((I82-0.5)/0.5)</f>
        <v>28.3</v>
      </c>
      <c r="N82" s="6">
        <f>VLOOKUP(K82,'Courier Rates'!$H$1:$J$6,3,0)*F82</f>
        <v>0</v>
      </c>
      <c r="O82" s="6">
        <f>VLOOKUP(K82,'Courier Rates'!$L$2:$N$6,3,0)*F82*((I82-0.5)/0.5)</f>
        <v>0</v>
      </c>
      <c r="P82" s="6">
        <f t="shared" si="4"/>
        <v>61.3</v>
      </c>
      <c r="Q82" s="6" t="str">
        <f>VLOOKUP(A82,'Courier Invoice'!$B:$C,2,0)</f>
        <v>1.86</v>
      </c>
      <c r="R82" s="6">
        <f t="shared" si="5"/>
        <v>2</v>
      </c>
      <c r="S82" s="6" t="str">
        <f>VLOOKUP(A82,'Courier Invoice'!$B:$F,5,0)</f>
        <v>d</v>
      </c>
      <c r="T82" s="6" t="str">
        <f>VLOOKUP(A82,'Courier Invoice'!$B:$H,7,0)</f>
        <v>179.8</v>
      </c>
      <c r="U82" s="6">
        <f t="shared" si="6"/>
        <v>-118.5</v>
      </c>
      <c r="V82" s="41">
        <f t="shared" si="7"/>
        <v>-1.933115824</v>
      </c>
      <c r="W82" s="6">
        <f t="shared" si="8"/>
        <v>61.3</v>
      </c>
      <c r="X82" s="42">
        <f t="shared" si="9"/>
        <v>0</v>
      </c>
      <c r="Y82" s="43"/>
      <c r="Z82" s="44"/>
    </row>
    <row r="83" ht="15.75" customHeight="1">
      <c r="A83" s="6" t="s">
        <v>62</v>
      </c>
      <c r="B83" s="4" t="str">
        <f>VLOOKUP(A83,Misc!$A:$B,2,false)</f>
        <v>1091117807140</v>
      </c>
      <c r="C83" s="6" t="str">
        <f>vlookup(A83,'Courier Invoice'!$B:$E,4,false)</f>
        <v>324008</v>
      </c>
      <c r="D83" s="6" t="str">
        <f>VLOOKUP(C83,'Courier Invoice'!$E:$G,3,false)</f>
        <v>Forward charges</v>
      </c>
      <c r="E83" s="6" t="s">
        <v>526</v>
      </c>
      <c r="F83" s="6">
        <f t="shared" si="1"/>
        <v>0</v>
      </c>
      <c r="G83" s="6">
        <f>sumif(' X- Order Report'!$A:$A,A83,' X- Order Report'!$E:$E)/1000</f>
        <v>0.607</v>
      </c>
      <c r="H83" s="8">
        <f>sumif(' X- Order Report'!$A:$A,A83,' X- Order Report'!$E:$E)</f>
        <v>607</v>
      </c>
      <c r="I83" s="40">
        <f t="shared" si="2"/>
        <v>1</v>
      </c>
      <c r="J83" s="6">
        <f t="shared" si="3"/>
        <v>1000</v>
      </c>
      <c r="K83" s="15" t="s">
        <v>150</v>
      </c>
      <c r="L83" s="6">
        <f>vlookup(K83,'Courier Rates'!$H$1:$J$6,2,0)</f>
        <v>33</v>
      </c>
      <c r="M83" s="8">
        <f>VLOOKUP(K83,'Courier Rates'!$L$2:$N$6,2,0)*((I83-0.5)/0.5)</f>
        <v>28.3</v>
      </c>
      <c r="N83" s="6">
        <f>VLOOKUP(K83,'Courier Rates'!$H$1:$J$6,3,0)*F83</f>
        <v>0</v>
      </c>
      <c r="O83" s="6">
        <f>VLOOKUP(K83,'Courier Rates'!$L$2:$N$6,3,0)*F83*((I83-0.5)/0.5)</f>
        <v>0</v>
      </c>
      <c r="P83" s="6">
        <f t="shared" si="4"/>
        <v>61.3</v>
      </c>
      <c r="Q83" s="6" t="str">
        <f>VLOOKUP(A83,'Courier Invoice'!$B:$C,2,0)</f>
        <v>2.27</v>
      </c>
      <c r="R83" s="6">
        <f t="shared" si="5"/>
        <v>2.5</v>
      </c>
      <c r="S83" s="6" t="str">
        <f>VLOOKUP(A83,'Courier Invoice'!$B:$F,5,0)</f>
        <v>d</v>
      </c>
      <c r="T83" s="6" t="str">
        <f>VLOOKUP(A83,'Courier Invoice'!$B:$H,7,0)</f>
        <v>224.6</v>
      </c>
      <c r="U83" s="6">
        <f t="shared" si="6"/>
        <v>-163.3</v>
      </c>
      <c r="V83" s="41">
        <f t="shared" si="7"/>
        <v>-2.663947798</v>
      </c>
      <c r="W83" s="6">
        <f t="shared" si="8"/>
        <v>61.3</v>
      </c>
      <c r="X83" s="42">
        <f t="shared" si="9"/>
        <v>0</v>
      </c>
      <c r="Y83" s="43"/>
      <c r="Z83" s="44"/>
    </row>
    <row r="84" ht="15.75" customHeight="1">
      <c r="A84" s="6" t="s">
        <v>61</v>
      </c>
      <c r="B84" s="4" t="str">
        <f>VLOOKUP(A84,Misc!$A:$B,2,false)</f>
        <v>1091117904860</v>
      </c>
      <c r="C84" s="6" t="str">
        <f>vlookup(A84,'Courier Invoice'!$B:$E,4,false)</f>
        <v>302020</v>
      </c>
      <c r="D84" s="6" t="str">
        <f>VLOOKUP(C84,'Courier Invoice'!$E:$G,3,false)</f>
        <v>Forward charges</v>
      </c>
      <c r="E84" s="6" t="s">
        <v>526</v>
      </c>
      <c r="F84" s="6">
        <f t="shared" si="1"/>
        <v>0</v>
      </c>
      <c r="G84" s="6">
        <f>sumif(' X- Order Report'!$A:$A,A84,' X- Order Report'!$E:$E)/1000</f>
        <v>0.488</v>
      </c>
      <c r="H84" s="8">
        <f>sumif(' X- Order Report'!$A:$A,A84,' X- Order Report'!$E:$E)</f>
        <v>488</v>
      </c>
      <c r="I84" s="40">
        <f t="shared" si="2"/>
        <v>0.5</v>
      </c>
      <c r="J84" s="6">
        <f t="shared" si="3"/>
        <v>500</v>
      </c>
      <c r="K84" s="15" t="s">
        <v>150</v>
      </c>
      <c r="L84" s="6">
        <f>vlookup(K84,'Courier Rates'!$H$1:$J$6,2,0)</f>
        <v>33</v>
      </c>
      <c r="M84" s="8">
        <f>VLOOKUP(K84,'Courier Rates'!$L$2:$N$6,2,0)*((I84-0.5)/0.5)</f>
        <v>0</v>
      </c>
      <c r="N84" s="6">
        <f>VLOOKUP(K84,'Courier Rates'!$H$1:$J$6,3,0)*F84</f>
        <v>0</v>
      </c>
      <c r="O84" s="6">
        <f>VLOOKUP(K84,'Courier Rates'!$L$2:$N$6,3,0)*F84*((I84-0.5)/0.5)</f>
        <v>0</v>
      </c>
      <c r="P84" s="6">
        <f t="shared" si="4"/>
        <v>33</v>
      </c>
      <c r="Q84" s="6" t="str">
        <f>VLOOKUP(A84,'Courier Invoice'!$B:$C,2,0)</f>
        <v>0.68</v>
      </c>
      <c r="R84" s="6">
        <f t="shared" si="5"/>
        <v>1</v>
      </c>
      <c r="S84" s="6" t="str">
        <f>VLOOKUP(A84,'Courier Invoice'!$B:$F,5,0)</f>
        <v>d</v>
      </c>
      <c r="T84" s="6" t="str">
        <f>VLOOKUP(A84,'Courier Invoice'!$B:$H,7,0)</f>
        <v>90.2</v>
      </c>
      <c r="U84" s="6">
        <f t="shared" si="6"/>
        <v>-57.2</v>
      </c>
      <c r="V84" s="41">
        <f t="shared" si="7"/>
        <v>-1.733333333</v>
      </c>
      <c r="W84" s="6">
        <f t="shared" si="8"/>
        <v>33</v>
      </c>
      <c r="X84" s="42">
        <f t="shared" si="9"/>
        <v>0</v>
      </c>
      <c r="Y84" s="43"/>
      <c r="Z84" s="44"/>
    </row>
    <row r="85" ht="15.75" customHeight="1">
      <c r="A85" s="6" t="s">
        <v>60</v>
      </c>
      <c r="B85" s="4" t="str">
        <f>VLOOKUP(A85,Misc!$A:$B,2,false)</f>
        <v>1091117905022</v>
      </c>
      <c r="C85" s="6" t="str">
        <f>vlookup(A85,'Courier Invoice'!$B:$E,4,false)</f>
        <v>302018</v>
      </c>
      <c r="D85" s="6" t="str">
        <f>VLOOKUP(C85,'Courier Invoice'!$E:$G,3,false)</f>
        <v>Forward charges</v>
      </c>
      <c r="E85" s="6" t="s">
        <v>526</v>
      </c>
      <c r="F85" s="6">
        <f t="shared" si="1"/>
        <v>0</v>
      </c>
      <c r="G85" s="6">
        <f>sumif(' X- Order Report'!$A:$A,A85,' X- Order Report'!$E:$E)/1000</f>
        <v>0.5</v>
      </c>
      <c r="H85" s="8">
        <f>sumif(' X- Order Report'!$A:$A,A85,' X- Order Report'!$E:$E)</f>
        <v>500</v>
      </c>
      <c r="I85" s="40">
        <f t="shared" si="2"/>
        <v>0.5</v>
      </c>
      <c r="J85" s="6">
        <f t="shared" si="3"/>
        <v>500</v>
      </c>
      <c r="K85" s="15" t="s">
        <v>150</v>
      </c>
      <c r="L85" s="6">
        <f>vlookup(K85,'Courier Rates'!$H$1:$J$6,2,0)</f>
        <v>33</v>
      </c>
      <c r="M85" s="8">
        <f>VLOOKUP(K85,'Courier Rates'!$L$2:$N$6,2,0)*((I85-0.5)/0.5)</f>
        <v>0</v>
      </c>
      <c r="N85" s="6">
        <f>VLOOKUP(K85,'Courier Rates'!$H$1:$J$6,3,0)*F85</f>
        <v>0</v>
      </c>
      <c r="O85" s="6">
        <f>VLOOKUP(K85,'Courier Rates'!$L$2:$N$6,3,0)*F85*((I85-0.5)/0.5)</f>
        <v>0</v>
      </c>
      <c r="P85" s="6">
        <f t="shared" si="4"/>
        <v>33</v>
      </c>
      <c r="Q85" s="6" t="str">
        <f>VLOOKUP(A85,'Courier Invoice'!$B:$C,2,0)</f>
        <v>0.72</v>
      </c>
      <c r="R85" s="6">
        <f t="shared" si="5"/>
        <v>1</v>
      </c>
      <c r="S85" s="6" t="str">
        <f>VLOOKUP(A85,'Courier Invoice'!$B:$F,5,0)</f>
        <v>d</v>
      </c>
      <c r="T85" s="6" t="str">
        <f>VLOOKUP(A85,'Courier Invoice'!$B:$H,7,0)</f>
        <v>90.2</v>
      </c>
      <c r="U85" s="6">
        <f t="shared" si="6"/>
        <v>-57.2</v>
      </c>
      <c r="V85" s="41">
        <f t="shared" si="7"/>
        <v>-1.733333333</v>
      </c>
      <c r="W85" s="6">
        <f t="shared" si="8"/>
        <v>33</v>
      </c>
      <c r="X85" s="42">
        <f t="shared" si="9"/>
        <v>0</v>
      </c>
      <c r="Y85" s="43"/>
      <c r="Z85" s="44"/>
    </row>
    <row r="86" ht="15.75" customHeight="1">
      <c r="A86" s="6" t="s">
        <v>59</v>
      </c>
      <c r="B86" s="4" t="str">
        <f>VLOOKUP(A86,Misc!$A:$B,2,false)</f>
        <v>1091117957533</v>
      </c>
      <c r="C86" s="6" t="str">
        <f>vlookup(A86,'Courier Invoice'!$B:$E,4,false)</f>
        <v>321001</v>
      </c>
      <c r="D86" s="6" t="str">
        <f>VLOOKUP(C86,'Courier Invoice'!$E:$G,3,false)</f>
        <v>Forward charges</v>
      </c>
      <c r="E86" s="6" t="s">
        <v>526</v>
      </c>
      <c r="F86" s="6">
        <f t="shared" si="1"/>
        <v>0</v>
      </c>
      <c r="G86" s="6">
        <f>sumif(' X- Order Report'!$A:$A,A86,' X- Order Report'!$E:$E)/1000</f>
        <v>0.607</v>
      </c>
      <c r="H86" s="8">
        <f>sumif(' X- Order Report'!$A:$A,A86,' X- Order Report'!$E:$E)</f>
        <v>607</v>
      </c>
      <c r="I86" s="40">
        <f t="shared" si="2"/>
        <v>1</v>
      </c>
      <c r="J86" s="6">
        <f t="shared" si="3"/>
        <v>1000</v>
      </c>
      <c r="K86" s="15" t="s">
        <v>150</v>
      </c>
      <c r="L86" s="6">
        <f>vlookup(K86,'Courier Rates'!$H$1:$J$6,2,0)</f>
        <v>33</v>
      </c>
      <c r="M86" s="8">
        <f>VLOOKUP(K86,'Courier Rates'!$L$2:$N$6,2,0)*((I86-0.5)/0.5)</f>
        <v>28.3</v>
      </c>
      <c r="N86" s="6">
        <f>VLOOKUP(K86,'Courier Rates'!$H$1:$J$6,3,0)*F86</f>
        <v>0</v>
      </c>
      <c r="O86" s="6">
        <f>VLOOKUP(K86,'Courier Rates'!$L$2:$N$6,3,0)*F86*((I86-0.5)/0.5)</f>
        <v>0</v>
      </c>
      <c r="P86" s="6">
        <f t="shared" si="4"/>
        <v>61.3</v>
      </c>
      <c r="Q86" s="6" t="str">
        <f>VLOOKUP(A86,'Courier Invoice'!$B:$C,2,0)</f>
        <v>0.76</v>
      </c>
      <c r="R86" s="6">
        <f t="shared" si="5"/>
        <v>1</v>
      </c>
      <c r="S86" s="6" t="str">
        <f>VLOOKUP(A86,'Courier Invoice'!$B:$F,5,0)</f>
        <v>d</v>
      </c>
      <c r="T86" s="6" t="str">
        <f>VLOOKUP(A86,'Courier Invoice'!$B:$H,7,0)</f>
        <v>90.2</v>
      </c>
      <c r="U86" s="6">
        <f t="shared" si="6"/>
        <v>-28.9</v>
      </c>
      <c r="V86" s="41">
        <f t="shared" si="7"/>
        <v>-0.471451876</v>
      </c>
      <c r="W86" s="6">
        <f t="shared" si="8"/>
        <v>61.3</v>
      </c>
      <c r="X86" s="42">
        <f t="shared" si="9"/>
        <v>0</v>
      </c>
      <c r="Y86" s="43"/>
      <c r="Z86" s="44"/>
    </row>
    <row r="87" ht="15.75" customHeight="1">
      <c r="A87" s="6" t="s">
        <v>58</v>
      </c>
      <c r="B87" s="4" t="str">
        <f>VLOOKUP(A87,Misc!$A:$B,2,false)</f>
        <v>1091117957780</v>
      </c>
      <c r="C87" s="6" t="str">
        <f>vlookup(A87,'Courier Invoice'!$B:$E,4,false)</f>
        <v>562110</v>
      </c>
      <c r="D87" s="6" t="str">
        <f>VLOOKUP(C87,'Courier Invoice'!$E:$G,3,false)</f>
        <v>Forward and RTO charges</v>
      </c>
      <c r="E87" s="6" t="s">
        <v>526</v>
      </c>
      <c r="F87" s="6">
        <f t="shared" si="1"/>
        <v>1</v>
      </c>
      <c r="G87" s="6">
        <f>sumif(' X- Order Report'!$A:$A,A87,' X- Order Report'!$E:$E)/1000</f>
        <v>1.032</v>
      </c>
      <c r="H87" s="8">
        <f>sumif(' X- Order Report'!$A:$A,A87,' X- Order Report'!$E:$E)</f>
        <v>1032</v>
      </c>
      <c r="I87" s="40">
        <f t="shared" si="2"/>
        <v>1.5</v>
      </c>
      <c r="J87" s="6">
        <f t="shared" si="3"/>
        <v>1500</v>
      </c>
      <c r="K87" s="15" t="s">
        <v>149</v>
      </c>
      <c r="L87" s="6">
        <f>vlookup(K87,'Courier Rates'!$H$1:$J$6,2,0)</f>
        <v>45.4</v>
      </c>
      <c r="M87" s="8">
        <f>VLOOKUP(K87,'Courier Rates'!$L$2:$N$6,2,0)*((I87-0.5)/0.5)</f>
        <v>89.6</v>
      </c>
      <c r="N87" s="6">
        <f>VLOOKUP(K87,'Courier Rates'!$H$1:$J$6,3,0)*F87</f>
        <v>41.3</v>
      </c>
      <c r="O87" s="6">
        <f>VLOOKUP(K87,'Courier Rates'!$L$2:$N$6,3,0)*F87*((I87-0.5)/0.5)</f>
        <v>89.6</v>
      </c>
      <c r="P87" s="6">
        <f t="shared" si="4"/>
        <v>265.9</v>
      </c>
      <c r="Q87" s="6" t="str">
        <f>VLOOKUP(A87,'Courier Invoice'!$B:$C,2,0)</f>
        <v>1.13</v>
      </c>
      <c r="R87" s="6">
        <f t="shared" si="5"/>
        <v>1.5</v>
      </c>
      <c r="S87" s="6" t="str">
        <f>VLOOKUP(A87,'Courier Invoice'!$B:$F,5,0)</f>
        <v>d</v>
      </c>
      <c r="T87" s="6" t="str">
        <f>VLOOKUP(A87,'Courier Invoice'!$B:$H,7,0)</f>
        <v>258.9</v>
      </c>
      <c r="U87" s="6">
        <f t="shared" si="6"/>
        <v>7</v>
      </c>
      <c r="V87" s="41">
        <f t="shared" si="7"/>
        <v>0.02632568635</v>
      </c>
      <c r="W87" s="6">
        <f t="shared" si="8"/>
        <v>135</v>
      </c>
      <c r="X87" s="42">
        <f t="shared" si="9"/>
        <v>130.9</v>
      </c>
      <c r="Y87" s="43"/>
      <c r="Z87" s="44"/>
    </row>
    <row r="88" ht="15.75" customHeight="1">
      <c r="A88" s="6" t="s">
        <v>57</v>
      </c>
      <c r="B88" s="4" t="str">
        <f>VLOOKUP(A88,Misc!$A:$B,2,false)</f>
        <v>1091117957942</v>
      </c>
      <c r="C88" s="6" t="str">
        <f>vlookup(A88,'Courier Invoice'!$B:$E,4,false)</f>
        <v>324001</v>
      </c>
      <c r="D88" s="6" t="str">
        <f>VLOOKUP(C88,'Courier Invoice'!$E:$G,3,false)</f>
        <v>Forward charges</v>
      </c>
      <c r="E88" s="6" t="s">
        <v>526</v>
      </c>
      <c r="F88" s="6">
        <f t="shared" si="1"/>
        <v>0</v>
      </c>
      <c r="G88" s="6">
        <f>sumif(' X- Order Report'!$A:$A,A88,' X- Order Report'!$E:$E)/1000</f>
        <v>0.505</v>
      </c>
      <c r="H88" s="8">
        <f>sumif(' X- Order Report'!$A:$A,A88,' X- Order Report'!$E:$E)</f>
        <v>505</v>
      </c>
      <c r="I88" s="40">
        <f t="shared" si="2"/>
        <v>1</v>
      </c>
      <c r="J88" s="6">
        <f t="shared" si="3"/>
        <v>1000</v>
      </c>
      <c r="K88" s="15" t="s">
        <v>150</v>
      </c>
      <c r="L88" s="6">
        <f>vlookup(K88,'Courier Rates'!$H$1:$J$6,2,0)</f>
        <v>33</v>
      </c>
      <c r="M88" s="8">
        <f>VLOOKUP(K88,'Courier Rates'!$L$2:$N$6,2,0)*((I88-0.5)/0.5)</f>
        <v>28.3</v>
      </c>
      <c r="N88" s="6">
        <f>VLOOKUP(K88,'Courier Rates'!$H$1:$J$6,3,0)*F88</f>
        <v>0</v>
      </c>
      <c r="O88" s="6">
        <f>VLOOKUP(K88,'Courier Rates'!$L$2:$N$6,3,0)*F88*((I88-0.5)/0.5)</f>
        <v>0</v>
      </c>
      <c r="P88" s="6">
        <f t="shared" si="4"/>
        <v>61.3</v>
      </c>
      <c r="Q88" s="6" t="str">
        <f>VLOOKUP(A88,'Courier Invoice'!$B:$C,2,0)</f>
        <v>0.6</v>
      </c>
      <c r="R88" s="6">
        <f t="shared" si="5"/>
        <v>1</v>
      </c>
      <c r="S88" s="6" t="str">
        <f>VLOOKUP(A88,'Courier Invoice'!$B:$F,5,0)</f>
        <v>d</v>
      </c>
      <c r="T88" s="6" t="str">
        <f>VLOOKUP(A88,'Courier Invoice'!$B:$H,7,0)</f>
        <v>90.2</v>
      </c>
      <c r="U88" s="6">
        <f t="shared" si="6"/>
        <v>-28.9</v>
      </c>
      <c r="V88" s="41">
        <f t="shared" si="7"/>
        <v>-0.471451876</v>
      </c>
      <c r="W88" s="6">
        <f t="shared" si="8"/>
        <v>61.3</v>
      </c>
      <c r="X88" s="42">
        <f t="shared" si="9"/>
        <v>0</v>
      </c>
      <c r="Y88" s="43"/>
      <c r="Z88" s="44"/>
    </row>
    <row r="89" ht="15.75" customHeight="1">
      <c r="A89" s="6" t="s">
        <v>56</v>
      </c>
      <c r="B89" s="4" t="str">
        <f>VLOOKUP(A89,Misc!$A:$B,2,false)</f>
        <v>1091121846136</v>
      </c>
      <c r="C89" s="6" t="str">
        <f>vlookup(A89,'Courier Invoice'!$B:$E,4,false)</f>
        <v>302020</v>
      </c>
      <c r="D89" s="6" t="str">
        <f>VLOOKUP(C89,'Courier Invoice'!$E:$G,3,false)</f>
        <v>Forward charges</v>
      </c>
      <c r="E89" s="6" t="s">
        <v>526</v>
      </c>
      <c r="F89" s="6">
        <f t="shared" si="1"/>
        <v>0</v>
      </c>
      <c r="G89" s="6">
        <f>sumif(' X- Order Report'!$A:$A,A89,' X- Order Report'!$E:$E)/1000</f>
        <v>0.75</v>
      </c>
      <c r="H89" s="8">
        <f>sumif(' X- Order Report'!$A:$A,A89,' X- Order Report'!$E:$E)</f>
        <v>750</v>
      </c>
      <c r="I89" s="40">
        <f t="shared" si="2"/>
        <v>1</v>
      </c>
      <c r="J89" s="6">
        <f t="shared" si="3"/>
        <v>1000</v>
      </c>
      <c r="K89" s="15" t="s">
        <v>150</v>
      </c>
      <c r="L89" s="6">
        <f>vlookup(K89,'Courier Rates'!$H$1:$J$6,2,0)</f>
        <v>33</v>
      </c>
      <c r="M89" s="8">
        <f>VLOOKUP(K89,'Courier Rates'!$L$2:$N$6,2,0)*((I89-0.5)/0.5)</f>
        <v>28.3</v>
      </c>
      <c r="N89" s="6">
        <f>VLOOKUP(K89,'Courier Rates'!$H$1:$J$6,3,0)*F89</f>
        <v>0</v>
      </c>
      <c r="O89" s="6">
        <f>VLOOKUP(K89,'Courier Rates'!$L$2:$N$6,3,0)*F89*((I89-0.5)/0.5)</f>
        <v>0</v>
      </c>
      <c r="P89" s="6">
        <f t="shared" si="4"/>
        <v>61.3</v>
      </c>
      <c r="Q89" s="6" t="str">
        <f>VLOOKUP(A89,'Courier Invoice'!$B:$C,2,0)</f>
        <v>0.5</v>
      </c>
      <c r="R89" s="6">
        <f t="shared" si="5"/>
        <v>0.5</v>
      </c>
      <c r="S89" s="6" t="str">
        <f>VLOOKUP(A89,'Courier Invoice'!$B:$F,5,0)</f>
        <v>d</v>
      </c>
      <c r="T89" s="6" t="str">
        <f>VLOOKUP(A89,'Courier Invoice'!$B:$H,7,0)</f>
        <v>45.4</v>
      </c>
      <c r="U89" s="6">
        <f t="shared" si="6"/>
        <v>15.9</v>
      </c>
      <c r="V89" s="41">
        <f t="shared" si="7"/>
        <v>0.2593800979</v>
      </c>
      <c r="W89" s="6">
        <f t="shared" si="8"/>
        <v>61.3</v>
      </c>
      <c r="X89" s="42">
        <f t="shared" si="9"/>
        <v>0</v>
      </c>
      <c r="Y89" s="43"/>
      <c r="Z89" s="44"/>
    </row>
    <row r="90" ht="15.75" customHeight="1">
      <c r="A90" s="6" t="s">
        <v>55</v>
      </c>
      <c r="B90" s="4" t="str">
        <f>VLOOKUP(A90,Misc!$A:$B,2,false)</f>
        <v>1091117958163</v>
      </c>
      <c r="C90" s="6" t="str">
        <f>vlookup(A90,'Courier Invoice'!$B:$E,4,false)</f>
        <v>302017</v>
      </c>
      <c r="D90" s="6" t="str">
        <f>VLOOKUP(C90,'Courier Invoice'!$E:$G,3,false)</f>
        <v>Forward charges</v>
      </c>
      <c r="E90" s="6" t="s">
        <v>526</v>
      </c>
      <c r="F90" s="6">
        <f t="shared" si="1"/>
        <v>0</v>
      </c>
      <c r="G90" s="6">
        <f>sumif(' X- Order Report'!$A:$A,A90,' X- Order Report'!$E:$E)/1000</f>
        <v>0.945</v>
      </c>
      <c r="H90" s="8">
        <f>sumif(' X- Order Report'!$A:$A,A90,' X- Order Report'!$E:$E)</f>
        <v>945</v>
      </c>
      <c r="I90" s="40">
        <f t="shared" si="2"/>
        <v>1</v>
      </c>
      <c r="J90" s="6">
        <f t="shared" si="3"/>
        <v>1000</v>
      </c>
      <c r="K90" s="15" t="s">
        <v>150</v>
      </c>
      <c r="L90" s="6">
        <f>vlookup(K90,'Courier Rates'!$H$1:$J$6,2,0)</f>
        <v>33</v>
      </c>
      <c r="M90" s="8">
        <f>VLOOKUP(K90,'Courier Rates'!$L$2:$N$6,2,0)*((I90-0.5)/0.5)</f>
        <v>28.3</v>
      </c>
      <c r="N90" s="6">
        <f>VLOOKUP(K90,'Courier Rates'!$H$1:$J$6,3,0)*F90</f>
        <v>0</v>
      </c>
      <c r="O90" s="6">
        <f>VLOOKUP(K90,'Courier Rates'!$L$2:$N$6,3,0)*F90*((I90-0.5)/0.5)</f>
        <v>0</v>
      </c>
      <c r="P90" s="6">
        <f t="shared" si="4"/>
        <v>61.3</v>
      </c>
      <c r="Q90" s="6" t="str">
        <f>VLOOKUP(A90,'Courier Invoice'!$B:$C,2,0)</f>
        <v>1.1</v>
      </c>
      <c r="R90" s="6">
        <f t="shared" si="5"/>
        <v>1.5</v>
      </c>
      <c r="S90" s="6" t="str">
        <f>VLOOKUP(A90,'Courier Invoice'!$B:$F,5,0)</f>
        <v>d</v>
      </c>
      <c r="T90" s="6" t="str">
        <f>VLOOKUP(A90,'Courier Invoice'!$B:$H,7,0)</f>
        <v>135</v>
      </c>
      <c r="U90" s="6">
        <f t="shared" si="6"/>
        <v>-73.7</v>
      </c>
      <c r="V90" s="41">
        <f t="shared" si="7"/>
        <v>-1.20228385</v>
      </c>
      <c r="W90" s="6">
        <f t="shared" si="8"/>
        <v>61.3</v>
      </c>
      <c r="X90" s="42">
        <f t="shared" si="9"/>
        <v>0</v>
      </c>
      <c r="Y90" s="43"/>
      <c r="Z90" s="44"/>
    </row>
    <row r="91" ht="15.75" customHeight="1">
      <c r="A91" s="6" t="s">
        <v>54</v>
      </c>
      <c r="B91" s="4" t="str">
        <f>VLOOKUP(A91,Misc!$A:$B,2,false)</f>
        <v>1091117958395</v>
      </c>
      <c r="C91" s="6" t="str">
        <f>vlookup(A91,'Courier Invoice'!$B:$E,4,false)</f>
        <v>321608</v>
      </c>
      <c r="D91" s="6" t="str">
        <f>VLOOKUP(C91,'Courier Invoice'!$E:$G,3,false)</f>
        <v>Forward charges</v>
      </c>
      <c r="E91" s="6" t="s">
        <v>526</v>
      </c>
      <c r="F91" s="6">
        <f t="shared" si="1"/>
        <v>0</v>
      </c>
      <c r="G91" s="6">
        <f>sumif(' X- Order Report'!$A:$A,A91,' X- Order Report'!$E:$E)/1000</f>
        <v>0.508</v>
      </c>
      <c r="H91" s="8">
        <f>sumif(' X- Order Report'!$A:$A,A91,' X- Order Report'!$E:$E)</f>
        <v>508</v>
      </c>
      <c r="I91" s="40">
        <f t="shared" si="2"/>
        <v>1</v>
      </c>
      <c r="J91" s="6">
        <f t="shared" si="3"/>
        <v>1000</v>
      </c>
      <c r="K91" s="15" t="s">
        <v>150</v>
      </c>
      <c r="L91" s="6">
        <f>vlookup(K91,'Courier Rates'!$H$1:$J$6,2,0)</f>
        <v>33</v>
      </c>
      <c r="M91" s="8">
        <f>VLOOKUP(K91,'Courier Rates'!$L$2:$N$6,2,0)*((I91-0.5)/0.5)</f>
        <v>28.3</v>
      </c>
      <c r="N91" s="6">
        <f>VLOOKUP(K91,'Courier Rates'!$H$1:$J$6,3,0)*F91</f>
        <v>0</v>
      </c>
      <c r="O91" s="6">
        <f>VLOOKUP(K91,'Courier Rates'!$L$2:$N$6,3,0)*F91*((I91-0.5)/0.5)</f>
        <v>0</v>
      </c>
      <c r="P91" s="6">
        <f t="shared" si="4"/>
        <v>61.3</v>
      </c>
      <c r="Q91" s="6" t="str">
        <f>VLOOKUP(A91,'Courier Invoice'!$B:$C,2,0)</f>
        <v>0.59</v>
      </c>
      <c r="R91" s="6">
        <f t="shared" si="5"/>
        <v>1</v>
      </c>
      <c r="S91" s="6" t="str">
        <f>VLOOKUP(A91,'Courier Invoice'!$B:$F,5,0)</f>
        <v>d</v>
      </c>
      <c r="T91" s="6" t="str">
        <f>VLOOKUP(A91,'Courier Invoice'!$B:$H,7,0)</f>
        <v>90.2</v>
      </c>
      <c r="U91" s="6">
        <f t="shared" si="6"/>
        <v>-28.9</v>
      </c>
      <c r="V91" s="41">
        <f t="shared" si="7"/>
        <v>-0.471451876</v>
      </c>
      <c r="W91" s="6">
        <f t="shared" si="8"/>
        <v>61.3</v>
      </c>
      <c r="X91" s="42">
        <f t="shared" si="9"/>
        <v>0</v>
      </c>
      <c r="Y91" s="43"/>
      <c r="Z91" s="44"/>
    </row>
    <row r="92" ht="15.75" customHeight="1">
      <c r="A92" s="6" t="s">
        <v>53</v>
      </c>
      <c r="B92" s="4" t="str">
        <f>VLOOKUP(A92,Misc!$A:$B,2,false)</f>
        <v>1091118001865</v>
      </c>
      <c r="C92" s="6" t="str">
        <f>vlookup(A92,'Courier Invoice'!$B:$E,4,false)</f>
        <v>302002</v>
      </c>
      <c r="D92" s="6" t="str">
        <f>VLOOKUP(C92,'Courier Invoice'!$E:$G,3,false)</f>
        <v>Forward charges</v>
      </c>
      <c r="E92" s="6" t="s">
        <v>526</v>
      </c>
      <c r="F92" s="6">
        <f t="shared" si="1"/>
        <v>0</v>
      </c>
      <c r="G92" s="6">
        <f>sumif(' X- Order Report'!$A:$A,A92,' X- Order Report'!$E:$E)/1000</f>
        <v>0.607</v>
      </c>
      <c r="H92" s="8">
        <f>sumif(' X- Order Report'!$A:$A,A92,' X- Order Report'!$E:$E)</f>
        <v>607</v>
      </c>
      <c r="I92" s="40">
        <f t="shared" si="2"/>
        <v>1</v>
      </c>
      <c r="J92" s="6">
        <f t="shared" si="3"/>
        <v>1000</v>
      </c>
      <c r="K92" s="15" t="s">
        <v>150</v>
      </c>
      <c r="L92" s="6">
        <f>vlookup(K92,'Courier Rates'!$H$1:$J$6,2,0)</f>
        <v>33</v>
      </c>
      <c r="M92" s="8">
        <f>VLOOKUP(K92,'Courier Rates'!$L$2:$N$6,2,0)*((I92-0.5)/0.5)</f>
        <v>28.3</v>
      </c>
      <c r="N92" s="6">
        <f>VLOOKUP(K92,'Courier Rates'!$H$1:$J$6,3,0)*F92</f>
        <v>0</v>
      </c>
      <c r="O92" s="6">
        <f>VLOOKUP(K92,'Courier Rates'!$L$2:$N$6,3,0)*F92*((I92-0.5)/0.5)</f>
        <v>0</v>
      </c>
      <c r="P92" s="6">
        <f t="shared" si="4"/>
        <v>61.3</v>
      </c>
      <c r="Q92" s="6" t="str">
        <f>VLOOKUP(A92,'Courier Invoice'!$B:$C,2,0)</f>
        <v>0.8</v>
      </c>
      <c r="R92" s="6">
        <f t="shared" si="5"/>
        <v>1</v>
      </c>
      <c r="S92" s="6" t="str">
        <f>VLOOKUP(A92,'Courier Invoice'!$B:$F,5,0)</f>
        <v>d</v>
      </c>
      <c r="T92" s="6" t="str">
        <f>VLOOKUP(A92,'Courier Invoice'!$B:$H,7,0)</f>
        <v>90.2</v>
      </c>
      <c r="U92" s="6">
        <f t="shared" si="6"/>
        <v>-28.9</v>
      </c>
      <c r="V92" s="41">
        <f t="shared" si="7"/>
        <v>-0.471451876</v>
      </c>
      <c r="W92" s="6">
        <f t="shared" si="8"/>
        <v>61.3</v>
      </c>
      <c r="X92" s="42">
        <f t="shared" si="9"/>
        <v>0</v>
      </c>
      <c r="Y92" s="43"/>
      <c r="Z92" s="44"/>
    </row>
    <row r="93" ht="15.75" customHeight="1">
      <c r="A93" s="6" t="s">
        <v>52</v>
      </c>
      <c r="B93" s="4" t="str">
        <f>VLOOKUP(A93,Misc!$A:$B,2,false)</f>
        <v>1091121844806</v>
      </c>
      <c r="C93" s="6" t="str">
        <f>vlookup(A93,'Courier Invoice'!$B:$E,4,false)</f>
        <v>173212</v>
      </c>
      <c r="D93" s="6" t="str">
        <f>VLOOKUP(C93,'Courier Invoice'!$E:$G,3,false)</f>
        <v>Forward charges</v>
      </c>
      <c r="E93" s="6" t="s">
        <v>526</v>
      </c>
      <c r="F93" s="6">
        <f t="shared" si="1"/>
        <v>0</v>
      </c>
      <c r="G93" s="6">
        <f>sumif(' X- Order Report'!$A:$A,A93,' X- Order Report'!$E:$E)/1000</f>
        <v>0.689</v>
      </c>
      <c r="H93" s="8">
        <f>sumif(' X- Order Report'!$A:$A,A93,' X- Order Report'!$E:$E)</f>
        <v>689</v>
      </c>
      <c r="I93" s="40">
        <f t="shared" si="2"/>
        <v>1</v>
      </c>
      <c r="J93" s="6">
        <f t="shared" si="3"/>
        <v>1000</v>
      </c>
      <c r="K93" s="15" t="s">
        <v>151</v>
      </c>
      <c r="L93" s="6">
        <f>vlookup(K93,'Courier Rates'!$H$1:$J$6,2,0)</f>
        <v>56.6</v>
      </c>
      <c r="M93" s="8">
        <f>VLOOKUP(K93,'Courier Rates'!$L$2:$N$6,2,0)*((I93-0.5)/0.5)</f>
        <v>55.5</v>
      </c>
      <c r="N93" s="6">
        <f>VLOOKUP(K93,'Courier Rates'!$H$1:$J$6,3,0)*F93</f>
        <v>0</v>
      </c>
      <c r="O93" s="6">
        <f>VLOOKUP(K93,'Courier Rates'!$L$2:$N$6,3,0)*F93*((I93-0.5)/0.5)</f>
        <v>0</v>
      </c>
      <c r="P93" s="6">
        <f t="shared" si="4"/>
        <v>112.1</v>
      </c>
      <c r="Q93" s="6" t="str">
        <f>VLOOKUP(A93,'Courier Invoice'!$B:$C,2,0)</f>
        <v>0.5</v>
      </c>
      <c r="R93" s="6">
        <f t="shared" si="5"/>
        <v>0.5</v>
      </c>
      <c r="S93" s="6" t="str">
        <f>VLOOKUP(A93,'Courier Invoice'!$B:$F,5,0)</f>
        <v>b</v>
      </c>
      <c r="T93" s="6" t="str">
        <f>VLOOKUP(A93,'Courier Invoice'!$B:$H,7,0)</f>
        <v>33</v>
      </c>
      <c r="U93" s="6">
        <f t="shared" si="6"/>
        <v>79.1</v>
      </c>
      <c r="V93" s="41">
        <f t="shared" si="7"/>
        <v>0.7056199822</v>
      </c>
      <c r="W93" s="6">
        <f t="shared" si="8"/>
        <v>112.1</v>
      </c>
      <c r="X93" s="42">
        <f t="shared" si="9"/>
        <v>0</v>
      </c>
      <c r="Y93" s="43"/>
      <c r="Z93" s="44"/>
    </row>
    <row r="94" ht="15.75" customHeight="1">
      <c r="A94" s="6" t="s">
        <v>51</v>
      </c>
      <c r="B94" s="4" t="str">
        <f>VLOOKUP(A94,Misc!$A:$B,2,false)</f>
        <v>1091118004245</v>
      </c>
      <c r="C94" s="6" t="str">
        <f>vlookup(A94,'Courier Invoice'!$B:$E,4,false)</f>
        <v>173212</v>
      </c>
      <c r="D94" s="6" t="str">
        <f>VLOOKUP(C94,'Courier Invoice'!$E:$G,3,false)</f>
        <v>Forward charges</v>
      </c>
      <c r="E94" s="6" t="s">
        <v>526</v>
      </c>
      <c r="F94" s="6">
        <f t="shared" si="1"/>
        <v>0</v>
      </c>
      <c r="G94" s="6">
        <f>sumif(' X- Order Report'!$A:$A,A94,' X- Order Report'!$E:$E)/1000</f>
        <v>0.721</v>
      </c>
      <c r="H94" s="8">
        <f>sumif(' X- Order Report'!$A:$A,A94,' X- Order Report'!$E:$E)</f>
        <v>721</v>
      </c>
      <c r="I94" s="40">
        <f t="shared" si="2"/>
        <v>1</v>
      </c>
      <c r="J94" s="6">
        <f t="shared" si="3"/>
        <v>1000</v>
      </c>
      <c r="K94" s="15" t="s">
        <v>151</v>
      </c>
      <c r="L94" s="6">
        <f>vlookup(K94,'Courier Rates'!$H$1:$J$6,2,0)</f>
        <v>56.6</v>
      </c>
      <c r="M94" s="8">
        <f>VLOOKUP(K94,'Courier Rates'!$L$2:$N$6,2,0)*((I94-0.5)/0.5)</f>
        <v>55.5</v>
      </c>
      <c r="N94" s="6">
        <f>VLOOKUP(K94,'Courier Rates'!$H$1:$J$6,3,0)*F94</f>
        <v>0</v>
      </c>
      <c r="O94" s="6">
        <f>VLOOKUP(K94,'Courier Rates'!$L$2:$N$6,3,0)*F94*((I94-0.5)/0.5)</f>
        <v>0</v>
      </c>
      <c r="P94" s="6">
        <f t="shared" si="4"/>
        <v>112.1</v>
      </c>
      <c r="Q94" s="6" t="str">
        <f>VLOOKUP(A94,'Courier Invoice'!$B:$C,2,0)</f>
        <v>0.8</v>
      </c>
      <c r="R94" s="6">
        <f t="shared" si="5"/>
        <v>1</v>
      </c>
      <c r="S94" s="6" t="str">
        <f>VLOOKUP(A94,'Courier Invoice'!$B:$F,5,0)</f>
        <v>b</v>
      </c>
      <c r="T94" s="6" t="str">
        <f>VLOOKUP(A94,'Courier Invoice'!$B:$H,7,0)</f>
        <v>61.3</v>
      </c>
      <c r="U94" s="6">
        <f t="shared" si="6"/>
        <v>50.8</v>
      </c>
      <c r="V94" s="41">
        <f t="shared" si="7"/>
        <v>0.4531668153</v>
      </c>
      <c r="W94" s="6">
        <f t="shared" si="8"/>
        <v>112.1</v>
      </c>
      <c r="X94" s="42">
        <f t="shared" si="9"/>
        <v>0</v>
      </c>
      <c r="Y94" s="43"/>
      <c r="Z94" s="44"/>
    </row>
    <row r="95" ht="15.75" customHeight="1">
      <c r="A95" s="6" t="s">
        <v>50</v>
      </c>
      <c r="B95" s="4" t="str">
        <f>VLOOKUP(A95,Misc!$A:$B,2,false)</f>
        <v>1091118009786</v>
      </c>
      <c r="C95" s="6" t="str">
        <f>vlookup(A95,'Courier Invoice'!$B:$E,4,false)</f>
        <v>311011</v>
      </c>
      <c r="D95" s="6" t="str">
        <f>VLOOKUP(C95,'Courier Invoice'!$E:$G,3,false)</f>
        <v>Forward and RTO charges</v>
      </c>
      <c r="E95" s="6" t="s">
        <v>526</v>
      </c>
      <c r="F95" s="6">
        <f t="shared" si="1"/>
        <v>1</v>
      </c>
      <c r="G95" s="6">
        <f>sumif(' X- Order Report'!$A:$A,A95,' X- Order Report'!$E:$E)/1000</f>
        <v>0.5</v>
      </c>
      <c r="H95" s="8">
        <f>sumif(' X- Order Report'!$A:$A,A95,' X- Order Report'!$E:$E)</f>
        <v>500</v>
      </c>
      <c r="I95" s="40">
        <f t="shared" si="2"/>
        <v>0.5</v>
      </c>
      <c r="J95" s="6">
        <f t="shared" si="3"/>
        <v>500</v>
      </c>
      <c r="K95" s="15" t="s">
        <v>150</v>
      </c>
      <c r="L95" s="6">
        <f>vlookup(K95,'Courier Rates'!$H$1:$J$6,2,0)</f>
        <v>33</v>
      </c>
      <c r="M95" s="8">
        <f>VLOOKUP(K95,'Courier Rates'!$L$2:$N$6,2,0)*((I95-0.5)/0.5)</f>
        <v>0</v>
      </c>
      <c r="N95" s="6">
        <f>VLOOKUP(K95,'Courier Rates'!$H$1:$J$6,3,0)*F95</f>
        <v>20.5</v>
      </c>
      <c r="O95" s="6">
        <f>VLOOKUP(K95,'Courier Rates'!$L$2:$N$6,3,0)*F95*((I95-0.5)/0.5)</f>
        <v>0</v>
      </c>
      <c r="P95" s="6">
        <f t="shared" si="4"/>
        <v>53.5</v>
      </c>
      <c r="Q95" s="6" t="str">
        <f>VLOOKUP(A95,'Courier Invoice'!$B:$C,2,0)</f>
        <v>0.5</v>
      </c>
      <c r="R95" s="6">
        <f t="shared" si="5"/>
        <v>0.5</v>
      </c>
      <c r="S95" s="6" t="str">
        <f>VLOOKUP(A95,'Courier Invoice'!$B:$F,5,0)</f>
        <v>d</v>
      </c>
      <c r="T95" s="6" t="str">
        <f>VLOOKUP(A95,'Courier Invoice'!$B:$H,7,0)</f>
        <v>86.7</v>
      </c>
      <c r="U95" s="6">
        <f t="shared" si="6"/>
        <v>-33.2</v>
      </c>
      <c r="V95" s="41">
        <f t="shared" si="7"/>
        <v>-0.6205607477</v>
      </c>
      <c r="W95" s="6">
        <f t="shared" si="8"/>
        <v>33</v>
      </c>
      <c r="X95" s="42">
        <f t="shared" si="9"/>
        <v>20.5</v>
      </c>
      <c r="Y95" s="43"/>
      <c r="Z95" s="44"/>
    </row>
    <row r="96" ht="15.75" customHeight="1">
      <c r="A96" s="6" t="s">
        <v>49</v>
      </c>
      <c r="B96" s="4" t="str">
        <f>VLOOKUP(A96,Misc!$A:$B,2,false)</f>
        <v>1091118442390</v>
      </c>
      <c r="C96" s="6" t="str">
        <f>vlookup(A96,'Courier Invoice'!$B:$E,4,false)</f>
        <v>302012</v>
      </c>
      <c r="D96" s="6" t="str">
        <f>VLOOKUP(C96,'Courier Invoice'!$E:$G,3,false)</f>
        <v>Forward charges</v>
      </c>
      <c r="E96" s="6" t="s">
        <v>526</v>
      </c>
      <c r="F96" s="6">
        <f t="shared" si="1"/>
        <v>0</v>
      </c>
      <c r="G96" s="6">
        <f>sumif(' X- Order Report'!$A:$A,A96,' X- Order Report'!$E:$E)/1000</f>
        <v>0.5</v>
      </c>
      <c r="H96" s="8">
        <f>sumif(' X- Order Report'!$A:$A,A96,' X- Order Report'!$E:$E)</f>
        <v>500</v>
      </c>
      <c r="I96" s="40">
        <f t="shared" si="2"/>
        <v>0.5</v>
      </c>
      <c r="J96" s="6">
        <f t="shared" si="3"/>
        <v>500</v>
      </c>
      <c r="K96" s="15" t="s">
        <v>150</v>
      </c>
      <c r="L96" s="6">
        <f>vlookup(K96,'Courier Rates'!$H$1:$J$6,2,0)</f>
        <v>33</v>
      </c>
      <c r="M96" s="8">
        <f>VLOOKUP(K96,'Courier Rates'!$L$2:$N$6,2,0)*((I96-0.5)/0.5)</f>
        <v>0</v>
      </c>
      <c r="N96" s="6">
        <f>VLOOKUP(K96,'Courier Rates'!$H$1:$J$6,3,0)*F96</f>
        <v>0</v>
      </c>
      <c r="O96" s="6">
        <f>VLOOKUP(K96,'Courier Rates'!$L$2:$N$6,3,0)*F96*((I96-0.5)/0.5)</f>
        <v>0</v>
      </c>
      <c r="P96" s="6">
        <f t="shared" si="4"/>
        <v>33</v>
      </c>
      <c r="Q96" s="6" t="str">
        <f>VLOOKUP(A96,'Courier Invoice'!$B:$C,2,0)</f>
        <v>0.67</v>
      </c>
      <c r="R96" s="6">
        <f t="shared" si="5"/>
        <v>1</v>
      </c>
      <c r="S96" s="6" t="str">
        <f>VLOOKUP(A96,'Courier Invoice'!$B:$F,5,0)</f>
        <v>d</v>
      </c>
      <c r="T96" s="6" t="str">
        <f>VLOOKUP(A96,'Courier Invoice'!$B:$H,7,0)</f>
        <v>90.2</v>
      </c>
      <c r="U96" s="6">
        <f t="shared" si="6"/>
        <v>-57.2</v>
      </c>
      <c r="V96" s="41">
        <f t="shared" si="7"/>
        <v>-1.733333333</v>
      </c>
      <c r="W96" s="6">
        <f t="shared" si="8"/>
        <v>33</v>
      </c>
      <c r="X96" s="42">
        <f t="shared" si="9"/>
        <v>0</v>
      </c>
      <c r="Y96" s="43"/>
      <c r="Z96" s="44"/>
    </row>
    <row r="97" ht="15.75" customHeight="1">
      <c r="A97" s="6" t="s">
        <v>48</v>
      </c>
      <c r="B97" s="4" t="str">
        <f>VLOOKUP(A97,Misc!$A:$B,2,false)</f>
        <v>1091118591534</v>
      </c>
      <c r="C97" s="6" t="str">
        <f>vlookup(A97,'Courier Invoice'!$B:$E,4,false)</f>
        <v>302002</v>
      </c>
      <c r="D97" s="6" t="str">
        <f>VLOOKUP(C97,'Courier Invoice'!$E:$G,3,false)</f>
        <v>Forward charges</v>
      </c>
      <c r="E97" s="6" t="s">
        <v>526</v>
      </c>
      <c r="F97" s="6">
        <f t="shared" si="1"/>
        <v>0</v>
      </c>
      <c r="G97" s="6">
        <f>sumif(' X- Order Report'!$A:$A,A97,' X- Order Report'!$E:$E)/1000</f>
        <v>0.563</v>
      </c>
      <c r="H97" s="8">
        <f>sumif(' X- Order Report'!$A:$A,A97,' X- Order Report'!$E:$E)</f>
        <v>563</v>
      </c>
      <c r="I97" s="40">
        <f t="shared" si="2"/>
        <v>1</v>
      </c>
      <c r="J97" s="6">
        <f t="shared" si="3"/>
        <v>1000</v>
      </c>
      <c r="K97" s="15" t="s">
        <v>150</v>
      </c>
      <c r="L97" s="6">
        <f>vlookup(K97,'Courier Rates'!$H$1:$J$6,2,0)</f>
        <v>33</v>
      </c>
      <c r="M97" s="8">
        <f>VLOOKUP(K97,'Courier Rates'!$L$2:$N$6,2,0)*((I97-0.5)/0.5)</f>
        <v>28.3</v>
      </c>
      <c r="N97" s="6">
        <f>VLOOKUP(K97,'Courier Rates'!$H$1:$J$6,3,0)*F97</f>
        <v>0</v>
      </c>
      <c r="O97" s="6">
        <f>VLOOKUP(K97,'Courier Rates'!$L$2:$N$6,3,0)*F97*((I97-0.5)/0.5)</f>
        <v>0</v>
      </c>
      <c r="P97" s="6">
        <f t="shared" si="4"/>
        <v>61.3</v>
      </c>
      <c r="Q97" s="6" t="str">
        <f>VLOOKUP(A97,'Courier Invoice'!$B:$C,2,0)</f>
        <v>0.61</v>
      </c>
      <c r="R97" s="6">
        <f t="shared" si="5"/>
        <v>1</v>
      </c>
      <c r="S97" s="6" t="str">
        <f>VLOOKUP(A97,'Courier Invoice'!$B:$F,5,0)</f>
        <v>d</v>
      </c>
      <c r="T97" s="6" t="str">
        <f>VLOOKUP(A97,'Courier Invoice'!$B:$H,7,0)</f>
        <v>90.2</v>
      </c>
      <c r="U97" s="6">
        <f t="shared" si="6"/>
        <v>-28.9</v>
      </c>
      <c r="V97" s="41">
        <f t="shared" si="7"/>
        <v>-0.471451876</v>
      </c>
      <c r="W97" s="6">
        <f t="shared" si="8"/>
        <v>61.3</v>
      </c>
      <c r="X97" s="42">
        <f t="shared" si="9"/>
        <v>0</v>
      </c>
      <c r="Y97" s="43"/>
      <c r="Z97" s="44"/>
    </row>
    <row r="98" ht="15.75" customHeight="1">
      <c r="A98" s="6" t="s">
        <v>47</v>
      </c>
      <c r="B98" s="4" t="str">
        <f>VLOOKUP(A98,Misc!$A:$B,2,false)</f>
        <v>1091118547832</v>
      </c>
      <c r="C98" s="6" t="str">
        <f>vlookup(A98,'Courier Invoice'!$B:$E,4,false)</f>
        <v>262405</v>
      </c>
      <c r="D98" s="6" t="str">
        <f>VLOOKUP(C98,'Courier Invoice'!$E:$G,3,false)</f>
        <v>Forward and RTO charges</v>
      </c>
      <c r="E98" s="6" t="s">
        <v>526</v>
      </c>
      <c r="F98" s="6">
        <f t="shared" si="1"/>
        <v>1</v>
      </c>
      <c r="G98" s="6">
        <f>sumif(' X- Order Report'!$A:$A,A98,' X- Order Report'!$E:$E)/1000</f>
        <v>0.558</v>
      </c>
      <c r="H98" s="8">
        <f>sumif(' X- Order Report'!$A:$A,A98,' X- Order Report'!$E:$E)</f>
        <v>558</v>
      </c>
      <c r="I98" s="40">
        <f t="shared" si="2"/>
        <v>1</v>
      </c>
      <c r="J98" s="6">
        <f t="shared" si="3"/>
        <v>1000</v>
      </c>
      <c r="K98" s="15" t="s">
        <v>150</v>
      </c>
      <c r="L98" s="6">
        <f>vlookup(K98,'Courier Rates'!$H$1:$J$6,2,0)</f>
        <v>33</v>
      </c>
      <c r="M98" s="8">
        <f>VLOOKUP(K98,'Courier Rates'!$L$2:$N$6,2,0)*((I98-0.5)/0.5)</f>
        <v>28.3</v>
      </c>
      <c r="N98" s="6">
        <f>VLOOKUP(K98,'Courier Rates'!$H$1:$J$6,3,0)*F98</f>
        <v>20.5</v>
      </c>
      <c r="O98" s="6">
        <f>VLOOKUP(K98,'Courier Rates'!$L$2:$N$6,3,0)*F98*((I98-0.5)/0.5)</f>
        <v>28.3</v>
      </c>
      <c r="P98" s="6">
        <f t="shared" si="4"/>
        <v>110.1</v>
      </c>
      <c r="Q98" s="6" t="str">
        <f>VLOOKUP(A98,'Courier Invoice'!$B:$C,2,0)</f>
        <v>0.6</v>
      </c>
      <c r="R98" s="6">
        <f t="shared" si="5"/>
        <v>1</v>
      </c>
      <c r="S98" s="6" t="str">
        <f>VLOOKUP(A98,'Courier Invoice'!$B:$F,5,0)</f>
        <v>b</v>
      </c>
      <c r="T98" s="6" t="str">
        <f>VLOOKUP(A98,'Courier Invoice'!$B:$H,7,0)</f>
        <v>102.3</v>
      </c>
      <c r="U98" s="6">
        <f t="shared" si="6"/>
        <v>7.8</v>
      </c>
      <c r="V98" s="41">
        <f t="shared" si="7"/>
        <v>0.07084468665</v>
      </c>
      <c r="W98" s="6">
        <f t="shared" si="8"/>
        <v>61.3</v>
      </c>
      <c r="X98" s="42">
        <f t="shared" si="9"/>
        <v>48.8</v>
      </c>
      <c r="Y98" s="43"/>
      <c r="Z98" s="44"/>
    </row>
    <row r="99" ht="15.75" customHeight="1">
      <c r="A99" s="6" t="s">
        <v>46</v>
      </c>
      <c r="B99" s="4" t="str">
        <f>VLOOKUP(A99,Misc!$A:$B,2,false)</f>
        <v>1091118548333</v>
      </c>
      <c r="C99" s="6" t="str">
        <f>vlookup(A99,'Courier Invoice'!$B:$E,4,false)</f>
        <v>306302</v>
      </c>
      <c r="D99" s="6" t="str">
        <f>VLOOKUP(C99,'Courier Invoice'!$E:$G,3,false)</f>
        <v>Forward charges</v>
      </c>
      <c r="E99" s="6" t="s">
        <v>526</v>
      </c>
      <c r="F99" s="6">
        <f t="shared" si="1"/>
        <v>0</v>
      </c>
      <c r="G99" s="6">
        <f>sumif(' X- Order Report'!$A:$A,A99,' X- Order Report'!$E:$E)/1000</f>
        <v>2.572</v>
      </c>
      <c r="H99" s="8">
        <f>sumif(' X- Order Report'!$A:$A,A99,' X- Order Report'!$E:$E)</f>
        <v>2572</v>
      </c>
      <c r="I99" s="40">
        <f t="shared" si="2"/>
        <v>3</v>
      </c>
      <c r="J99" s="6">
        <f t="shared" si="3"/>
        <v>3000</v>
      </c>
      <c r="K99" s="15" t="s">
        <v>150</v>
      </c>
      <c r="L99" s="6">
        <f>vlookup(K99,'Courier Rates'!$H$1:$J$6,2,0)</f>
        <v>33</v>
      </c>
      <c r="M99" s="8">
        <f>VLOOKUP(K99,'Courier Rates'!$L$2:$N$6,2,0)*((I99-0.5)/0.5)</f>
        <v>141.5</v>
      </c>
      <c r="N99" s="6">
        <f>VLOOKUP(K99,'Courier Rates'!$H$1:$J$6,3,0)*F99</f>
        <v>0</v>
      </c>
      <c r="O99" s="6">
        <f>VLOOKUP(K99,'Courier Rates'!$L$2:$N$6,3,0)*F99*((I99-0.5)/0.5)</f>
        <v>0</v>
      </c>
      <c r="P99" s="6">
        <f t="shared" si="4"/>
        <v>174.5</v>
      </c>
      <c r="Q99" s="6" t="str">
        <f>VLOOKUP(A99,'Courier Invoice'!$B:$C,2,0)</f>
        <v>2.94</v>
      </c>
      <c r="R99" s="6">
        <f t="shared" si="5"/>
        <v>3</v>
      </c>
      <c r="S99" s="6" t="str">
        <f>VLOOKUP(A99,'Courier Invoice'!$B:$F,5,0)</f>
        <v>d</v>
      </c>
      <c r="T99" s="6" t="str">
        <f>VLOOKUP(A99,'Courier Invoice'!$B:$H,7,0)</f>
        <v>269.4</v>
      </c>
      <c r="U99" s="6">
        <f t="shared" si="6"/>
        <v>-94.9</v>
      </c>
      <c r="V99" s="41">
        <f t="shared" si="7"/>
        <v>-0.5438395415</v>
      </c>
      <c r="W99" s="6">
        <f t="shared" si="8"/>
        <v>174.5</v>
      </c>
      <c r="X99" s="42">
        <f t="shared" si="9"/>
        <v>0</v>
      </c>
      <c r="Y99" s="43"/>
      <c r="Z99" s="44"/>
    </row>
    <row r="100" ht="15.75" customHeight="1">
      <c r="A100" s="6" t="s">
        <v>45</v>
      </c>
      <c r="B100" s="4" t="str">
        <f>VLOOKUP(A100,Misc!$A:$B,2,false)</f>
        <v>1091118551656</v>
      </c>
      <c r="C100" s="6" t="str">
        <f>vlookup(A100,'Courier Invoice'!$B:$E,4,false)</f>
        <v>325207</v>
      </c>
      <c r="D100" s="6" t="str">
        <f>VLOOKUP(C100,'Courier Invoice'!$E:$G,3,false)</f>
        <v>Forward charges</v>
      </c>
      <c r="E100" s="6" t="s">
        <v>526</v>
      </c>
      <c r="F100" s="6">
        <f t="shared" si="1"/>
        <v>0</v>
      </c>
      <c r="G100" s="6">
        <f>sumif(' X- Order Report'!$A:$A,A100,' X- Order Report'!$E:$E)/1000</f>
        <v>0.5</v>
      </c>
      <c r="H100" s="8">
        <f>sumif(' X- Order Report'!$A:$A,A100,' X- Order Report'!$E:$E)</f>
        <v>500</v>
      </c>
      <c r="I100" s="40">
        <f t="shared" si="2"/>
        <v>0.5</v>
      </c>
      <c r="J100" s="6">
        <f t="shared" si="3"/>
        <v>500</v>
      </c>
      <c r="K100" s="15" t="s">
        <v>150</v>
      </c>
      <c r="L100" s="6">
        <f>vlookup(K100,'Courier Rates'!$H$1:$J$6,2,0)</f>
        <v>33</v>
      </c>
      <c r="M100" s="8">
        <f>VLOOKUP(K100,'Courier Rates'!$L$2:$N$6,2,0)*((I100-0.5)/0.5)</f>
        <v>0</v>
      </c>
      <c r="N100" s="6">
        <f>VLOOKUP(K100,'Courier Rates'!$H$1:$J$6,3,0)*F100</f>
        <v>0</v>
      </c>
      <c r="O100" s="6">
        <f>VLOOKUP(K100,'Courier Rates'!$L$2:$N$6,3,0)*F100*((I100-0.5)/0.5)</f>
        <v>0</v>
      </c>
      <c r="P100" s="6">
        <f t="shared" si="4"/>
        <v>33</v>
      </c>
      <c r="Q100" s="6" t="str">
        <f>VLOOKUP(A100,'Courier Invoice'!$B:$C,2,0)</f>
        <v>0.73</v>
      </c>
      <c r="R100" s="6">
        <f t="shared" si="5"/>
        <v>1</v>
      </c>
      <c r="S100" s="6" t="str">
        <f>VLOOKUP(A100,'Courier Invoice'!$B:$F,5,0)</f>
        <v>d</v>
      </c>
      <c r="T100" s="6" t="str">
        <f>VLOOKUP(A100,'Courier Invoice'!$B:$H,7,0)</f>
        <v>90.2</v>
      </c>
      <c r="U100" s="6">
        <f t="shared" si="6"/>
        <v>-57.2</v>
      </c>
      <c r="V100" s="41">
        <f t="shared" si="7"/>
        <v>-1.733333333</v>
      </c>
      <c r="W100" s="6">
        <f t="shared" si="8"/>
        <v>33</v>
      </c>
      <c r="X100" s="42">
        <f t="shared" si="9"/>
        <v>0</v>
      </c>
      <c r="Y100" s="43"/>
      <c r="Z100" s="44"/>
    </row>
    <row r="101" ht="15.75" customHeight="1">
      <c r="A101" s="6" t="s">
        <v>44</v>
      </c>
      <c r="B101" s="4" t="str">
        <f>VLOOKUP(A101,Misc!$A:$B,2,false)</f>
        <v>1091118553701</v>
      </c>
      <c r="C101" s="6" t="str">
        <f>vlookup(A101,'Courier Invoice'!$B:$E,4,false)</f>
        <v>313001</v>
      </c>
      <c r="D101" s="6" t="str">
        <f>VLOOKUP(C101,'Courier Invoice'!$E:$G,3,false)</f>
        <v>Forward charges</v>
      </c>
      <c r="E101" s="6" t="s">
        <v>526</v>
      </c>
      <c r="F101" s="6">
        <f t="shared" si="1"/>
        <v>0</v>
      </c>
      <c r="G101" s="6">
        <f>sumif(' X- Order Report'!$A:$A,A101,' X- Order Report'!$E:$E)/1000</f>
        <v>0.72</v>
      </c>
      <c r="H101" s="8">
        <f>sumif(' X- Order Report'!$A:$A,A101,' X- Order Report'!$E:$E)</f>
        <v>720</v>
      </c>
      <c r="I101" s="40">
        <f t="shared" si="2"/>
        <v>1</v>
      </c>
      <c r="J101" s="6">
        <f t="shared" si="3"/>
        <v>1000</v>
      </c>
      <c r="K101" s="15" t="s">
        <v>150</v>
      </c>
      <c r="L101" s="6">
        <f>vlookup(K101,'Courier Rates'!$H$1:$J$6,2,0)</f>
        <v>33</v>
      </c>
      <c r="M101" s="8">
        <f>VLOOKUP(K101,'Courier Rates'!$L$2:$N$6,2,0)*((I101-0.5)/0.5)</f>
        <v>28.3</v>
      </c>
      <c r="N101" s="6">
        <f>VLOOKUP(K101,'Courier Rates'!$H$1:$J$6,3,0)*F101</f>
        <v>0</v>
      </c>
      <c r="O101" s="6">
        <f>VLOOKUP(K101,'Courier Rates'!$L$2:$N$6,3,0)*F101*((I101-0.5)/0.5)</f>
        <v>0</v>
      </c>
      <c r="P101" s="6">
        <f t="shared" si="4"/>
        <v>61.3</v>
      </c>
      <c r="Q101" s="6" t="str">
        <f>VLOOKUP(A101,'Courier Invoice'!$B:$C,2,0)</f>
        <v>1</v>
      </c>
      <c r="R101" s="6">
        <f t="shared" si="5"/>
        <v>1</v>
      </c>
      <c r="S101" s="6" t="str">
        <f>VLOOKUP(A101,'Courier Invoice'!$B:$F,5,0)</f>
        <v>d</v>
      </c>
      <c r="T101" s="6" t="str">
        <f>VLOOKUP(A101,'Courier Invoice'!$B:$H,7,0)</f>
        <v>90.2</v>
      </c>
      <c r="U101" s="6">
        <f t="shared" si="6"/>
        <v>-28.9</v>
      </c>
      <c r="V101" s="41">
        <f t="shared" si="7"/>
        <v>-0.471451876</v>
      </c>
      <c r="W101" s="6">
        <f t="shared" si="8"/>
        <v>61.3</v>
      </c>
      <c r="X101" s="42">
        <f t="shared" si="9"/>
        <v>0</v>
      </c>
      <c r="Y101" s="43"/>
      <c r="Z101" s="44"/>
    </row>
    <row r="102" ht="15.75" customHeight="1">
      <c r="A102" s="6" t="s">
        <v>43</v>
      </c>
      <c r="B102" s="4" t="str">
        <f>VLOOKUP(A102,Misc!$A:$B,2,false)</f>
        <v>1091118925110</v>
      </c>
      <c r="C102" s="6" t="str">
        <f>vlookup(A102,'Courier Invoice'!$B:$E,4,false)</f>
        <v>322255</v>
      </c>
      <c r="D102" s="6" t="str">
        <f>VLOOKUP(C102,'Courier Invoice'!$E:$G,3,false)</f>
        <v>Forward and RTO charges</v>
      </c>
      <c r="E102" s="6" t="s">
        <v>526</v>
      </c>
      <c r="F102" s="6">
        <f t="shared" si="1"/>
        <v>1</v>
      </c>
      <c r="G102" s="6">
        <f>sumif(' X- Order Report'!$A:$A,A102,' X- Order Report'!$E:$E)/1000</f>
        <v>0.127</v>
      </c>
      <c r="H102" s="8">
        <f>sumif(' X- Order Report'!$A:$A,A102,' X- Order Report'!$E:$E)</f>
        <v>127</v>
      </c>
      <c r="I102" s="40">
        <f t="shared" si="2"/>
        <v>0.5</v>
      </c>
      <c r="J102" s="6">
        <f t="shared" si="3"/>
        <v>500</v>
      </c>
      <c r="K102" s="15" t="s">
        <v>150</v>
      </c>
      <c r="L102" s="6">
        <f>vlookup(K102,'Courier Rates'!$H$1:$J$6,2,0)</f>
        <v>33</v>
      </c>
      <c r="M102" s="8">
        <f>VLOOKUP(K102,'Courier Rates'!$L$2:$N$6,2,0)*((I102-0.5)/0.5)</f>
        <v>0</v>
      </c>
      <c r="N102" s="6">
        <f>VLOOKUP(K102,'Courier Rates'!$H$1:$J$6,3,0)*F102</f>
        <v>20.5</v>
      </c>
      <c r="O102" s="6">
        <f>VLOOKUP(K102,'Courier Rates'!$L$2:$N$6,3,0)*F102*((I102-0.5)/0.5)</f>
        <v>0</v>
      </c>
      <c r="P102" s="6">
        <f t="shared" si="4"/>
        <v>53.5</v>
      </c>
      <c r="Q102" s="6" t="str">
        <f>VLOOKUP(A102,'Courier Invoice'!$B:$C,2,0)</f>
        <v>0.15</v>
      </c>
      <c r="R102" s="6">
        <f t="shared" si="5"/>
        <v>0.5</v>
      </c>
      <c r="S102" s="6" t="str">
        <f>VLOOKUP(A102,'Courier Invoice'!$B:$F,5,0)</f>
        <v>d</v>
      </c>
      <c r="T102" s="6" t="str">
        <f>VLOOKUP(A102,'Courier Invoice'!$B:$H,7,0)</f>
        <v>86.7</v>
      </c>
      <c r="U102" s="6">
        <f t="shared" si="6"/>
        <v>-33.2</v>
      </c>
      <c r="V102" s="41">
        <f t="shared" si="7"/>
        <v>-0.6205607477</v>
      </c>
      <c r="W102" s="6">
        <f t="shared" si="8"/>
        <v>33</v>
      </c>
      <c r="X102" s="42">
        <f t="shared" si="9"/>
        <v>20.5</v>
      </c>
      <c r="Y102" s="43"/>
      <c r="Z102" s="44"/>
    </row>
    <row r="103" ht="15.75" customHeight="1">
      <c r="A103" s="6" t="s">
        <v>42</v>
      </c>
      <c r="B103" s="4" t="str">
        <f>VLOOKUP(A103,Misc!$A:$B,2,false)</f>
        <v>1091119169701</v>
      </c>
      <c r="C103" s="6" t="str">
        <f>vlookup(A103,'Courier Invoice'!$B:$E,4,false)</f>
        <v>302017</v>
      </c>
      <c r="D103" s="6" t="str">
        <f>VLOOKUP(C103,'Courier Invoice'!$E:$G,3,false)</f>
        <v>Forward charges</v>
      </c>
      <c r="E103" s="6" t="s">
        <v>526</v>
      </c>
      <c r="F103" s="6">
        <f t="shared" si="1"/>
        <v>0</v>
      </c>
      <c r="G103" s="6">
        <f>sumif(' X- Order Report'!$A:$A,A103,' X- Order Report'!$E:$E)/1000</f>
        <v>0.22</v>
      </c>
      <c r="H103" s="8">
        <f>sumif(' X- Order Report'!$A:$A,A103,' X- Order Report'!$E:$E)</f>
        <v>220</v>
      </c>
      <c r="I103" s="40">
        <f t="shared" si="2"/>
        <v>0.5</v>
      </c>
      <c r="J103" s="6">
        <f t="shared" si="3"/>
        <v>500</v>
      </c>
      <c r="K103" s="15" t="s">
        <v>150</v>
      </c>
      <c r="L103" s="6">
        <f>vlookup(K103,'Courier Rates'!$H$1:$J$6,2,0)</f>
        <v>33</v>
      </c>
      <c r="M103" s="8">
        <f>VLOOKUP(K103,'Courier Rates'!$L$2:$N$6,2,0)*((I103-0.5)/0.5)</f>
        <v>0</v>
      </c>
      <c r="N103" s="6">
        <f>VLOOKUP(K103,'Courier Rates'!$H$1:$J$6,3,0)*F103</f>
        <v>0</v>
      </c>
      <c r="O103" s="6">
        <f>VLOOKUP(K103,'Courier Rates'!$L$2:$N$6,3,0)*F103*((I103-0.5)/0.5)</f>
        <v>0</v>
      </c>
      <c r="P103" s="6">
        <f t="shared" si="4"/>
        <v>33</v>
      </c>
      <c r="Q103" s="6" t="str">
        <f>VLOOKUP(A103,'Courier Invoice'!$B:$C,2,0)</f>
        <v>0.2</v>
      </c>
      <c r="R103" s="6">
        <f t="shared" si="5"/>
        <v>0.5</v>
      </c>
      <c r="S103" s="6" t="str">
        <f>VLOOKUP(A103,'Courier Invoice'!$B:$F,5,0)</f>
        <v>d</v>
      </c>
      <c r="T103" s="6" t="str">
        <f>VLOOKUP(A103,'Courier Invoice'!$B:$H,7,0)</f>
        <v>45.4</v>
      </c>
      <c r="U103" s="6">
        <f t="shared" si="6"/>
        <v>-12.4</v>
      </c>
      <c r="V103" s="41">
        <f t="shared" si="7"/>
        <v>-0.3757575758</v>
      </c>
      <c r="W103" s="6">
        <f t="shared" si="8"/>
        <v>33</v>
      </c>
      <c r="X103" s="42">
        <f t="shared" si="9"/>
        <v>0</v>
      </c>
      <c r="Y103" s="43"/>
      <c r="Z103" s="44"/>
    </row>
    <row r="104" ht="15.75" customHeight="1">
      <c r="A104" s="6" t="s">
        <v>41</v>
      </c>
      <c r="B104" s="4" t="str">
        <f>VLOOKUP(A104,Misc!$A:$B,2,false)</f>
        <v>1091119367193</v>
      </c>
      <c r="C104" s="6" t="str">
        <f>vlookup(A104,'Courier Invoice'!$B:$E,4,false)</f>
        <v>302017</v>
      </c>
      <c r="D104" s="6" t="str">
        <f>VLOOKUP(C104,'Courier Invoice'!$E:$G,3,false)</f>
        <v>Forward charges</v>
      </c>
      <c r="E104" s="6" t="s">
        <v>526</v>
      </c>
      <c r="F104" s="6">
        <f t="shared" si="1"/>
        <v>0</v>
      </c>
      <c r="G104" s="6">
        <f>sumif(' X- Order Report'!$A:$A,A104,' X- Order Report'!$E:$E)/1000</f>
        <v>0.554</v>
      </c>
      <c r="H104" s="8">
        <f>sumif(' X- Order Report'!$A:$A,A104,' X- Order Report'!$E:$E)</f>
        <v>554</v>
      </c>
      <c r="I104" s="40">
        <f t="shared" si="2"/>
        <v>1</v>
      </c>
      <c r="J104" s="6">
        <f t="shared" si="3"/>
        <v>1000</v>
      </c>
      <c r="K104" s="15" t="s">
        <v>150</v>
      </c>
      <c r="L104" s="6">
        <f>vlookup(K104,'Courier Rates'!$H$1:$J$6,2,0)</f>
        <v>33</v>
      </c>
      <c r="M104" s="8">
        <f>VLOOKUP(K104,'Courier Rates'!$L$2:$N$6,2,0)*((I104-0.5)/0.5)</f>
        <v>28.3</v>
      </c>
      <c r="N104" s="6">
        <f>VLOOKUP(K104,'Courier Rates'!$H$1:$J$6,3,0)*F104</f>
        <v>0</v>
      </c>
      <c r="O104" s="6">
        <f>VLOOKUP(K104,'Courier Rates'!$L$2:$N$6,3,0)*F104*((I104-0.5)/0.5)</f>
        <v>0</v>
      </c>
      <c r="P104" s="6">
        <f t="shared" si="4"/>
        <v>61.3</v>
      </c>
      <c r="Q104" s="6" t="str">
        <f>VLOOKUP(A104,'Courier Invoice'!$B:$C,2,0)</f>
        <v>0.7</v>
      </c>
      <c r="R104" s="6">
        <f t="shared" si="5"/>
        <v>1</v>
      </c>
      <c r="S104" s="6" t="str">
        <f>VLOOKUP(A104,'Courier Invoice'!$B:$F,5,0)</f>
        <v>d</v>
      </c>
      <c r="T104" s="6" t="str">
        <f>VLOOKUP(A104,'Courier Invoice'!$B:$H,7,0)</f>
        <v>90.2</v>
      </c>
      <c r="U104" s="6">
        <f t="shared" si="6"/>
        <v>-28.9</v>
      </c>
      <c r="V104" s="41">
        <f t="shared" si="7"/>
        <v>-0.471451876</v>
      </c>
      <c r="W104" s="6">
        <f t="shared" si="8"/>
        <v>61.3</v>
      </c>
      <c r="X104" s="42">
        <f t="shared" si="9"/>
        <v>0</v>
      </c>
      <c r="Y104" s="43"/>
      <c r="Z104" s="44"/>
    </row>
    <row r="105" ht="15.75" customHeight="1">
      <c r="A105" s="6" t="s">
        <v>40</v>
      </c>
      <c r="B105" s="4" t="str">
        <f>VLOOKUP(A105,Misc!$A:$B,2,false)</f>
        <v>1091119398844</v>
      </c>
      <c r="C105" s="6" t="str">
        <f>vlookup(A105,'Courier Invoice'!$B:$E,4,false)</f>
        <v>394210</v>
      </c>
      <c r="D105" s="6" t="str">
        <f>VLOOKUP(C105,'Courier Invoice'!$E:$G,3,false)</f>
        <v>Forward and RTO charges</v>
      </c>
      <c r="E105" s="6" t="s">
        <v>526</v>
      </c>
      <c r="F105" s="6">
        <f t="shared" si="1"/>
        <v>1</v>
      </c>
      <c r="G105" s="6">
        <f>sumif(' X- Order Report'!$A:$A,A105,' X- Order Report'!$E:$E)/1000</f>
        <v>0.92</v>
      </c>
      <c r="H105" s="8">
        <f>sumif(' X- Order Report'!$A:$A,A105,' X- Order Report'!$E:$E)</f>
        <v>920</v>
      </c>
      <c r="I105" s="40">
        <f t="shared" si="2"/>
        <v>1</v>
      </c>
      <c r="J105" s="6">
        <f t="shared" si="3"/>
        <v>1000</v>
      </c>
      <c r="K105" s="15" t="s">
        <v>149</v>
      </c>
      <c r="L105" s="6">
        <f>vlookup(K105,'Courier Rates'!$H$1:$J$6,2,0)</f>
        <v>45.4</v>
      </c>
      <c r="M105" s="8">
        <f>VLOOKUP(K105,'Courier Rates'!$L$2:$N$6,2,0)*((I105-0.5)/0.5)</f>
        <v>44.8</v>
      </c>
      <c r="N105" s="6">
        <f>VLOOKUP(K105,'Courier Rates'!$H$1:$J$6,3,0)*F105</f>
        <v>41.3</v>
      </c>
      <c r="O105" s="6">
        <f>VLOOKUP(K105,'Courier Rates'!$L$2:$N$6,3,0)*F105*((I105-0.5)/0.5)</f>
        <v>44.8</v>
      </c>
      <c r="P105" s="6">
        <f t="shared" si="4"/>
        <v>176.3</v>
      </c>
      <c r="Q105" s="6" t="str">
        <f>VLOOKUP(A105,'Courier Invoice'!$B:$C,2,0)</f>
        <v>0.99</v>
      </c>
      <c r="R105" s="6">
        <f t="shared" si="5"/>
        <v>1</v>
      </c>
      <c r="S105" s="6" t="str">
        <f>VLOOKUP(A105,'Courier Invoice'!$B:$F,5,0)</f>
        <v>d</v>
      </c>
      <c r="T105" s="6" t="str">
        <f>VLOOKUP(A105,'Courier Invoice'!$B:$H,7,0)</f>
        <v>172.8</v>
      </c>
      <c r="U105" s="6">
        <f t="shared" si="6"/>
        <v>3.5</v>
      </c>
      <c r="V105" s="41">
        <f t="shared" si="7"/>
        <v>0.01985252411</v>
      </c>
      <c r="W105" s="6">
        <f t="shared" si="8"/>
        <v>90.2</v>
      </c>
      <c r="X105" s="42">
        <f t="shared" si="9"/>
        <v>86.1</v>
      </c>
      <c r="Y105" s="43"/>
      <c r="Z105" s="44"/>
    </row>
    <row r="106" ht="15.75" customHeight="1">
      <c r="A106" s="6" t="s">
        <v>39</v>
      </c>
      <c r="B106" s="4" t="str">
        <f>VLOOKUP(A106,Misc!$A:$B,2,false)</f>
        <v>1091119429202</v>
      </c>
      <c r="C106" s="6" t="str">
        <f>vlookup(A106,'Courier Invoice'!$B:$E,4,false)</f>
        <v>335512</v>
      </c>
      <c r="D106" s="6" t="str">
        <f>VLOOKUP(C106,'Courier Invoice'!$E:$G,3,false)</f>
        <v>Forward charges</v>
      </c>
      <c r="E106" s="6" t="s">
        <v>526</v>
      </c>
      <c r="F106" s="6">
        <f t="shared" si="1"/>
        <v>0</v>
      </c>
      <c r="G106" s="6">
        <f>sumif(' X- Order Report'!$A:$A,A106,' X- Order Report'!$E:$E)/1000</f>
        <v>0.5</v>
      </c>
      <c r="H106" s="8">
        <f>sumif(' X- Order Report'!$A:$A,A106,' X- Order Report'!$E:$E)</f>
        <v>500</v>
      </c>
      <c r="I106" s="40">
        <f t="shared" si="2"/>
        <v>0.5</v>
      </c>
      <c r="J106" s="6">
        <f t="shared" si="3"/>
        <v>500</v>
      </c>
      <c r="K106" s="15" t="s">
        <v>150</v>
      </c>
      <c r="L106" s="6">
        <f>vlookup(K106,'Courier Rates'!$H$1:$J$6,2,0)</f>
        <v>33</v>
      </c>
      <c r="M106" s="8">
        <f>VLOOKUP(K106,'Courier Rates'!$L$2:$N$6,2,0)*((I106-0.5)/0.5)</f>
        <v>0</v>
      </c>
      <c r="N106" s="6">
        <f>VLOOKUP(K106,'Courier Rates'!$H$1:$J$6,3,0)*F106</f>
        <v>0</v>
      </c>
      <c r="O106" s="6">
        <f>VLOOKUP(K106,'Courier Rates'!$L$2:$N$6,3,0)*F106*((I106-0.5)/0.5)</f>
        <v>0</v>
      </c>
      <c r="P106" s="6">
        <f t="shared" si="4"/>
        <v>33</v>
      </c>
      <c r="Q106" s="6" t="str">
        <f>VLOOKUP(A106,'Courier Invoice'!$B:$C,2,0)</f>
        <v>0.5</v>
      </c>
      <c r="R106" s="6">
        <f t="shared" si="5"/>
        <v>0.5</v>
      </c>
      <c r="S106" s="6" t="str">
        <f>VLOOKUP(A106,'Courier Invoice'!$B:$F,5,0)</f>
        <v>d</v>
      </c>
      <c r="T106" s="6" t="str">
        <f>VLOOKUP(A106,'Courier Invoice'!$B:$H,7,0)</f>
        <v>45.4</v>
      </c>
      <c r="U106" s="6">
        <f t="shared" si="6"/>
        <v>-12.4</v>
      </c>
      <c r="V106" s="41">
        <f t="shared" si="7"/>
        <v>-0.3757575758</v>
      </c>
      <c r="W106" s="6">
        <f t="shared" si="8"/>
        <v>33</v>
      </c>
      <c r="X106" s="42">
        <f t="shared" si="9"/>
        <v>0</v>
      </c>
      <c r="Y106" s="43"/>
      <c r="Z106" s="44"/>
    </row>
    <row r="107" ht="15.75" customHeight="1">
      <c r="A107" s="6" t="s">
        <v>38</v>
      </c>
      <c r="B107" s="4" t="str">
        <f>VLOOKUP(A107,Misc!$A:$B,2,false)</f>
        <v>1091121485824</v>
      </c>
      <c r="C107" s="6" t="str">
        <f>vlookup(A107,'Courier Invoice'!$B:$E,4,false)</f>
        <v>244001</v>
      </c>
      <c r="D107" s="6" t="str">
        <f>VLOOKUP(C107,'Courier Invoice'!$E:$G,3,false)</f>
        <v>Forward and RTO charges</v>
      </c>
      <c r="E107" s="6" t="s">
        <v>526</v>
      </c>
      <c r="F107" s="6">
        <f t="shared" si="1"/>
        <v>1</v>
      </c>
      <c r="G107" s="6">
        <f>sumif(' X- Order Report'!$A:$A,A107,' X- Order Report'!$E:$E)/1000</f>
        <v>1.357</v>
      </c>
      <c r="H107" s="8">
        <f>sumif(' X- Order Report'!$A:$A,A107,' X- Order Report'!$E:$E)</f>
        <v>1357</v>
      </c>
      <c r="I107" s="40">
        <f t="shared" si="2"/>
        <v>1.5</v>
      </c>
      <c r="J107" s="6">
        <f t="shared" si="3"/>
        <v>1500</v>
      </c>
      <c r="K107" s="15" t="s">
        <v>150</v>
      </c>
      <c r="L107" s="6">
        <f>vlookup(K107,'Courier Rates'!$H$1:$J$6,2,0)</f>
        <v>33</v>
      </c>
      <c r="M107" s="8">
        <f>VLOOKUP(K107,'Courier Rates'!$L$2:$N$6,2,0)*((I107-0.5)/0.5)</f>
        <v>56.6</v>
      </c>
      <c r="N107" s="6">
        <f>VLOOKUP(K107,'Courier Rates'!$H$1:$J$6,3,0)*F107</f>
        <v>20.5</v>
      </c>
      <c r="O107" s="6">
        <f>VLOOKUP(K107,'Courier Rates'!$L$2:$N$6,3,0)*F107*((I107-0.5)/0.5)</f>
        <v>56.6</v>
      </c>
      <c r="P107" s="6">
        <f t="shared" si="4"/>
        <v>166.7</v>
      </c>
      <c r="Q107" s="6" t="str">
        <f>VLOOKUP(A107,'Courier Invoice'!$B:$C,2,0)</f>
        <v>1.3</v>
      </c>
      <c r="R107" s="6">
        <f t="shared" si="5"/>
        <v>1.5</v>
      </c>
      <c r="S107" s="6" t="str">
        <f>VLOOKUP(A107,'Courier Invoice'!$B:$F,5,0)</f>
        <v>b</v>
      </c>
      <c r="T107" s="6" t="str">
        <f>VLOOKUP(A107,'Courier Invoice'!$B:$H,7,0)</f>
        <v>151.1</v>
      </c>
      <c r="U107" s="6">
        <f t="shared" si="6"/>
        <v>15.6</v>
      </c>
      <c r="V107" s="41">
        <f t="shared" si="7"/>
        <v>0.09358128374</v>
      </c>
      <c r="W107" s="6">
        <f t="shared" si="8"/>
        <v>89.6</v>
      </c>
      <c r="X107" s="42">
        <f t="shared" si="9"/>
        <v>77.1</v>
      </c>
      <c r="Y107" s="43"/>
      <c r="Z107" s="44"/>
    </row>
    <row r="108" ht="15.75" customHeight="1">
      <c r="A108" s="6" t="s">
        <v>37</v>
      </c>
      <c r="B108" s="4" t="str">
        <f>VLOOKUP(A108,Misc!$A:$B,2,false)</f>
        <v>1091119630264</v>
      </c>
      <c r="C108" s="6" t="str">
        <f>vlookup(A108,'Courier Invoice'!$B:$E,4,false)</f>
        <v>411014</v>
      </c>
      <c r="D108" s="6" t="str">
        <f>VLOOKUP(C108,'Courier Invoice'!$E:$G,3,false)</f>
        <v>Forward and RTO charges</v>
      </c>
      <c r="E108" s="6" t="s">
        <v>526</v>
      </c>
      <c r="F108" s="6">
        <f t="shared" si="1"/>
        <v>1</v>
      </c>
      <c r="G108" s="6">
        <f>sumif(' X- Order Report'!$A:$A,A108,' X- Order Report'!$E:$E)/1000</f>
        <v>0.7</v>
      </c>
      <c r="H108" s="8">
        <f>sumif(' X- Order Report'!$A:$A,A108,' X- Order Report'!$E:$E)</f>
        <v>700</v>
      </c>
      <c r="I108" s="40">
        <f t="shared" si="2"/>
        <v>1</v>
      </c>
      <c r="J108" s="6">
        <f t="shared" si="3"/>
        <v>1000</v>
      </c>
      <c r="K108" s="15" t="s">
        <v>149</v>
      </c>
      <c r="L108" s="6">
        <f>vlookup(K108,'Courier Rates'!$H$1:$J$6,2,0)</f>
        <v>45.4</v>
      </c>
      <c r="M108" s="8">
        <f>VLOOKUP(K108,'Courier Rates'!$L$2:$N$6,2,0)*((I108-0.5)/0.5)</f>
        <v>44.8</v>
      </c>
      <c r="N108" s="6">
        <f>VLOOKUP(K108,'Courier Rates'!$H$1:$J$6,3,0)*F108</f>
        <v>41.3</v>
      </c>
      <c r="O108" s="6">
        <f>VLOOKUP(K108,'Courier Rates'!$L$2:$N$6,3,0)*F108*((I108-0.5)/0.5)</f>
        <v>44.8</v>
      </c>
      <c r="P108" s="6">
        <f t="shared" si="4"/>
        <v>176.3</v>
      </c>
      <c r="Q108" s="6" t="str">
        <f>VLOOKUP(A108,'Courier Invoice'!$B:$C,2,0)</f>
        <v>0.7</v>
      </c>
      <c r="R108" s="6">
        <f t="shared" si="5"/>
        <v>1</v>
      </c>
      <c r="S108" s="6" t="str">
        <f>VLOOKUP(A108,'Courier Invoice'!$B:$F,5,0)</f>
        <v>d</v>
      </c>
      <c r="T108" s="6" t="str">
        <f>VLOOKUP(A108,'Courier Invoice'!$B:$H,7,0)</f>
        <v>172.8</v>
      </c>
      <c r="U108" s="6">
        <f t="shared" si="6"/>
        <v>3.5</v>
      </c>
      <c r="V108" s="41">
        <f t="shared" si="7"/>
        <v>0.01985252411</v>
      </c>
      <c r="W108" s="6">
        <f t="shared" si="8"/>
        <v>90.2</v>
      </c>
      <c r="X108" s="42">
        <f t="shared" si="9"/>
        <v>86.1</v>
      </c>
      <c r="Y108" s="43"/>
      <c r="Z108" s="44"/>
    </row>
    <row r="109" ht="15.75" customHeight="1">
      <c r="A109" s="6" t="s">
        <v>36</v>
      </c>
      <c r="B109" s="4" t="str">
        <f>VLOOKUP(A109,Misc!$A:$B,2,false)</f>
        <v>1091120014461</v>
      </c>
      <c r="C109" s="6" t="str">
        <f>vlookup(A109,'Courier Invoice'!$B:$E,4,false)</f>
        <v>783301</v>
      </c>
      <c r="D109" s="6" t="str">
        <f>VLOOKUP(C109,'Courier Invoice'!$E:$G,3,false)</f>
        <v>Forward and RTO charges</v>
      </c>
      <c r="E109" s="6" t="s">
        <v>526</v>
      </c>
      <c r="F109" s="6">
        <f t="shared" si="1"/>
        <v>1</v>
      </c>
      <c r="G109" s="6">
        <f>sumif(' X- Order Report'!$A:$A,A109,' X- Order Report'!$E:$E)/1000</f>
        <v>0.841</v>
      </c>
      <c r="H109" s="8">
        <f>sumif(' X- Order Report'!$A:$A,A109,' X- Order Report'!$E:$E)</f>
        <v>841</v>
      </c>
      <c r="I109" s="40">
        <f t="shared" si="2"/>
        <v>1</v>
      </c>
      <c r="J109" s="6">
        <f t="shared" si="3"/>
        <v>1000</v>
      </c>
      <c r="K109" s="15" t="s">
        <v>151</v>
      </c>
      <c r="L109" s="6">
        <f>vlookup(K109,'Courier Rates'!$H$1:$J$6,2,0)</f>
        <v>56.6</v>
      </c>
      <c r="M109" s="8">
        <f>VLOOKUP(K109,'Courier Rates'!$L$2:$N$6,2,0)*((I109-0.5)/0.5)</f>
        <v>55.5</v>
      </c>
      <c r="N109" s="6">
        <f>VLOOKUP(K109,'Courier Rates'!$H$1:$J$6,3,0)*F109</f>
        <v>50.7</v>
      </c>
      <c r="O109" s="6">
        <f>VLOOKUP(K109,'Courier Rates'!$L$2:$N$6,3,0)*F109*((I109-0.5)/0.5)</f>
        <v>55.5</v>
      </c>
      <c r="P109" s="6">
        <f t="shared" si="4"/>
        <v>218.3</v>
      </c>
      <c r="Q109" s="6" t="str">
        <f>VLOOKUP(A109,'Courier Invoice'!$B:$C,2,0)</f>
        <v>0.8</v>
      </c>
      <c r="R109" s="6">
        <f t="shared" si="5"/>
        <v>1</v>
      </c>
      <c r="S109" s="6" t="str">
        <f>VLOOKUP(A109,'Courier Invoice'!$B:$F,5,0)</f>
        <v>e</v>
      </c>
      <c r="T109" s="6" t="str">
        <f>VLOOKUP(A109,'Courier Invoice'!$B:$H,7,0)</f>
        <v>213.5</v>
      </c>
      <c r="U109" s="6">
        <f t="shared" si="6"/>
        <v>4.8</v>
      </c>
      <c r="V109" s="41">
        <f t="shared" si="7"/>
        <v>0.02198808978</v>
      </c>
      <c r="W109" s="6">
        <f t="shared" si="8"/>
        <v>112.1</v>
      </c>
      <c r="X109" s="42">
        <f t="shared" si="9"/>
        <v>106.2</v>
      </c>
      <c r="Y109" s="43"/>
      <c r="Z109" s="44"/>
    </row>
    <row r="110" ht="15.75" customHeight="1">
      <c r="A110" s="6" t="s">
        <v>35</v>
      </c>
      <c r="B110" s="4" t="str">
        <f>VLOOKUP(A110,Misc!$A:$B,2,false)</f>
        <v>1091120352712</v>
      </c>
      <c r="C110" s="6" t="str">
        <f>vlookup(A110,'Courier Invoice'!$B:$E,4,false)</f>
        <v>174101</v>
      </c>
      <c r="D110" s="6" t="str">
        <f>VLOOKUP(C110,'Courier Invoice'!$E:$G,3,false)</f>
        <v>Forward charges</v>
      </c>
      <c r="E110" s="6" t="s">
        <v>526</v>
      </c>
      <c r="F110" s="6">
        <f t="shared" si="1"/>
        <v>0</v>
      </c>
      <c r="G110" s="6">
        <f>sumif(' X- Order Report'!$A:$A,A110,' X- Order Report'!$E:$E)/1000</f>
        <v>0.27</v>
      </c>
      <c r="H110" s="8">
        <f>sumif(' X- Order Report'!$A:$A,A110,' X- Order Report'!$E:$E)</f>
        <v>270</v>
      </c>
      <c r="I110" s="40">
        <f t="shared" si="2"/>
        <v>0.5</v>
      </c>
      <c r="J110" s="6">
        <f t="shared" si="3"/>
        <v>500</v>
      </c>
      <c r="K110" s="15" t="s">
        <v>151</v>
      </c>
      <c r="L110" s="6">
        <f>vlookup(K110,'Courier Rates'!$H$1:$J$6,2,0)</f>
        <v>56.6</v>
      </c>
      <c r="M110" s="8">
        <f>VLOOKUP(K110,'Courier Rates'!$L$2:$N$6,2,0)*((I110-0.5)/0.5)</f>
        <v>0</v>
      </c>
      <c r="N110" s="6">
        <f>VLOOKUP(K110,'Courier Rates'!$H$1:$J$6,3,0)*F110</f>
        <v>0</v>
      </c>
      <c r="O110" s="6">
        <f>VLOOKUP(K110,'Courier Rates'!$L$2:$N$6,3,0)*F110*((I110-0.5)/0.5)</f>
        <v>0</v>
      </c>
      <c r="P110" s="6">
        <f t="shared" si="4"/>
        <v>56.6</v>
      </c>
      <c r="Q110" s="6" t="str">
        <f>VLOOKUP(A110,'Courier Invoice'!$B:$C,2,0)</f>
        <v>0.3</v>
      </c>
      <c r="R110" s="6">
        <f t="shared" si="5"/>
        <v>0.5</v>
      </c>
      <c r="S110" s="6" t="str">
        <f>VLOOKUP(A110,'Courier Invoice'!$B:$F,5,0)</f>
        <v>b</v>
      </c>
      <c r="T110" s="6" t="str">
        <f>VLOOKUP(A110,'Courier Invoice'!$B:$H,7,0)</f>
        <v>33</v>
      </c>
      <c r="U110" s="6">
        <f t="shared" si="6"/>
        <v>23.6</v>
      </c>
      <c r="V110" s="41">
        <f t="shared" si="7"/>
        <v>0.4169611307</v>
      </c>
      <c r="W110" s="6">
        <f t="shared" si="8"/>
        <v>56.6</v>
      </c>
      <c r="X110" s="42">
        <f t="shared" si="9"/>
        <v>0</v>
      </c>
      <c r="Y110" s="43"/>
      <c r="Z110" s="44"/>
    </row>
    <row r="111" ht="15.75" customHeight="1">
      <c r="A111" s="6" t="s">
        <v>34</v>
      </c>
      <c r="B111" s="4" t="str">
        <f>VLOOKUP(A111,Misc!$A:$B,2,false)</f>
        <v>1091121306101</v>
      </c>
      <c r="C111" s="6" t="str">
        <f>vlookup(A111,'Courier Invoice'!$B:$E,4,false)</f>
        <v>313003</v>
      </c>
      <c r="D111" s="6" t="str">
        <f>VLOOKUP(C111,'Courier Invoice'!$E:$G,3,false)</f>
        <v>Forward charges</v>
      </c>
      <c r="E111" s="6" t="s">
        <v>526</v>
      </c>
      <c r="F111" s="6">
        <f t="shared" si="1"/>
        <v>0</v>
      </c>
      <c r="G111" s="6">
        <f>sumif(' X- Order Report'!$A:$A,A111,' X- Order Report'!$E:$E)/1000</f>
        <v>0.065</v>
      </c>
      <c r="H111" s="8">
        <f>sumif(' X- Order Report'!$A:$A,A111,' X- Order Report'!$E:$E)</f>
        <v>65</v>
      </c>
      <c r="I111" s="40">
        <f t="shared" si="2"/>
        <v>0.5</v>
      </c>
      <c r="J111" s="6">
        <f t="shared" si="3"/>
        <v>500</v>
      </c>
      <c r="K111" s="15" t="s">
        <v>150</v>
      </c>
      <c r="L111" s="6">
        <f>vlookup(K111,'Courier Rates'!$H$1:$J$6,2,0)</f>
        <v>33</v>
      </c>
      <c r="M111" s="8">
        <f>VLOOKUP(K111,'Courier Rates'!$L$2:$N$6,2,0)*((I111-0.5)/0.5)</f>
        <v>0</v>
      </c>
      <c r="N111" s="6">
        <f>VLOOKUP(K111,'Courier Rates'!$H$1:$J$6,3,0)*F111</f>
        <v>0</v>
      </c>
      <c r="O111" s="6">
        <f>VLOOKUP(K111,'Courier Rates'!$L$2:$N$6,3,0)*F111*((I111-0.5)/0.5)</f>
        <v>0</v>
      </c>
      <c r="P111" s="6">
        <f t="shared" si="4"/>
        <v>33</v>
      </c>
      <c r="Q111" s="6" t="str">
        <f>VLOOKUP(A111,'Courier Invoice'!$B:$C,2,0)</f>
        <v>0.15</v>
      </c>
      <c r="R111" s="6">
        <f t="shared" si="5"/>
        <v>0.5</v>
      </c>
      <c r="S111" s="6" t="str">
        <f>VLOOKUP(A111,'Courier Invoice'!$B:$F,5,0)</f>
        <v>d</v>
      </c>
      <c r="T111" s="6" t="str">
        <f>VLOOKUP(A111,'Courier Invoice'!$B:$H,7,0)</f>
        <v>45.4</v>
      </c>
      <c r="U111" s="6">
        <f t="shared" si="6"/>
        <v>-12.4</v>
      </c>
      <c r="V111" s="41">
        <f t="shared" si="7"/>
        <v>-0.3757575758</v>
      </c>
      <c r="W111" s="6">
        <f t="shared" si="8"/>
        <v>33</v>
      </c>
      <c r="X111" s="42">
        <f t="shared" si="9"/>
        <v>0</v>
      </c>
      <c r="Y111" s="43"/>
      <c r="Z111" s="44"/>
    </row>
    <row r="112" ht="15.75" customHeight="1">
      <c r="A112" s="6" t="s">
        <v>33</v>
      </c>
      <c r="B112" s="4" t="str">
        <f>VLOOKUP(A112,Misc!$A:$B,2,false)</f>
        <v>1091120922803</v>
      </c>
      <c r="C112" s="6" t="str">
        <f>vlookup(A112,'Courier Invoice'!$B:$E,4,false)</f>
        <v>313301</v>
      </c>
      <c r="D112" s="6" t="str">
        <f>VLOOKUP(C112,'Courier Invoice'!$E:$G,3,false)</f>
        <v>Forward charges</v>
      </c>
      <c r="E112" s="6" t="s">
        <v>526</v>
      </c>
      <c r="F112" s="6">
        <f t="shared" si="1"/>
        <v>0</v>
      </c>
      <c r="G112" s="6">
        <f>sumif(' X- Order Report'!$A:$A,A112,' X- Order Report'!$E:$E)/1000</f>
        <v>0.515</v>
      </c>
      <c r="H112" s="8">
        <f>sumif(' X- Order Report'!$A:$A,A112,' X- Order Report'!$E:$E)</f>
        <v>515</v>
      </c>
      <c r="I112" s="40">
        <f t="shared" si="2"/>
        <v>1</v>
      </c>
      <c r="J112" s="6">
        <f t="shared" si="3"/>
        <v>1000</v>
      </c>
      <c r="K112" s="15" t="s">
        <v>150</v>
      </c>
      <c r="L112" s="6">
        <f>vlookup(K112,'Courier Rates'!$H$1:$J$6,2,0)</f>
        <v>33</v>
      </c>
      <c r="M112" s="8">
        <f>VLOOKUP(K112,'Courier Rates'!$L$2:$N$6,2,0)*((I112-0.5)/0.5)</f>
        <v>28.3</v>
      </c>
      <c r="N112" s="6">
        <f>VLOOKUP(K112,'Courier Rates'!$H$1:$J$6,3,0)*F112</f>
        <v>0</v>
      </c>
      <c r="O112" s="6">
        <f>VLOOKUP(K112,'Courier Rates'!$L$2:$N$6,3,0)*F112*((I112-0.5)/0.5)</f>
        <v>0</v>
      </c>
      <c r="P112" s="6">
        <f t="shared" si="4"/>
        <v>61.3</v>
      </c>
      <c r="Q112" s="6" t="str">
        <f>VLOOKUP(A112,'Courier Invoice'!$B:$C,2,0)</f>
        <v>0.5</v>
      </c>
      <c r="R112" s="6">
        <f t="shared" si="5"/>
        <v>0.5</v>
      </c>
      <c r="S112" s="6" t="str">
        <f>VLOOKUP(A112,'Courier Invoice'!$B:$F,5,0)</f>
        <v>d</v>
      </c>
      <c r="T112" s="6" t="str">
        <f>VLOOKUP(A112,'Courier Invoice'!$B:$H,7,0)</f>
        <v>45.4</v>
      </c>
      <c r="U112" s="6">
        <f t="shared" si="6"/>
        <v>15.9</v>
      </c>
      <c r="V112" s="41">
        <f t="shared" si="7"/>
        <v>0.2593800979</v>
      </c>
      <c r="W112" s="6">
        <f t="shared" si="8"/>
        <v>61.3</v>
      </c>
      <c r="X112" s="42">
        <f t="shared" si="9"/>
        <v>0</v>
      </c>
      <c r="Y112" s="43"/>
      <c r="Z112" s="44"/>
    </row>
    <row r="113" ht="15.75" customHeight="1">
      <c r="A113" s="6" t="s">
        <v>32</v>
      </c>
      <c r="B113" s="4" t="str">
        <f>VLOOKUP(A113,Misc!$A:$B,2,false)</f>
        <v>1091120959225</v>
      </c>
      <c r="C113" s="6" t="str">
        <f>vlookup(A113,'Courier Invoice'!$B:$E,4,false)</f>
        <v>313001</v>
      </c>
      <c r="D113" s="6" t="str">
        <f>VLOOKUP(C113,'Courier Invoice'!$E:$G,3,false)</f>
        <v>Forward charges</v>
      </c>
      <c r="E113" s="6" t="s">
        <v>526</v>
      </c>
      <c r="F113" s="6">
        <f t="shared" si="1"/>
        <v>0</v>
      </c>
      <c r="G113" s="6">
        <f>sumif(' X- Order Report'!$A:$A,A113,' X- Order Report'!$E:$E)/1000</f>
        <v>2.098</v>
      </c>
      <c r="H113" s="8">
        <f>sumif(' X- Order Report'!$A:$A,A113,' X- Order Report'!$E:$E)</f>
        <v>2098</v>
      </c>
      <c r="I113" s="40">
        <f t="shared" si="2"/>
        <v>2.5</v>
      </c>
      <c r="J113" s="6">
        <f t="shared" si="3"/>
        <v>2500</v>
      </c>
      <c r="K113" s="15" t="s">
        <v>150</v>
      </c>
      <c r="L113" s="6">
        <f>vlookup(K113,'Courier Rates'!$H$1:$J$6,2,0)</f>
        <v>33</v>
      </c>
      <c r="M113" s="8">
        <f>VLOOKUP(K113,'Courier Rates'!$L$2:$N$6,2,0)*((I113-0.5)/0.5)</f>
        <v>113.2</v>
      </c>
      <c r="N113" s="6">
        <f>VLOOKUP(K113,'Courier Rates'!$H$1:$J$6,3,0)*F113</f>
        <v>0</v>
      </c>
      <c r="O113" s="6">
        <f>VLOOKUP(K113,'Courier Rates'!$L$2:$N$6,3,0)*F113*((I113-0.5)/0.5)</f>
        <v>0</v>
      </c>
      <c r="P113" s="6">
        <f t="shared" si="4"/>
        <v>146.2</v>
      </c>
      <c r="Q113" s="6" t="str">
        <f>VLOOKUP(A113,'Courier Invoice'!$B:$C,2,0)</f>
        <v>2.1</v>
      </c>
      <c r="R113" s="6">
        <f t="shared" si="5"/>
        <v>2.5</v>
      </c>
      <c r="S113" s="6" t="str">
        <f>VLOOKUP(A113,'Courier Invoice'!$B:$F,5,0)</f>
        <v>d</v>
      </c>
      <c r="T113" s="6" t="str">
        <f>VLOOKUP(A113,'Courier Invoice'!$B:$H,7,0)</f>
        <v>224.6</v>
      </c>
      <c r="U113" s="6">
        <f t="shared" si="6"/>
        <v>-78.4</v>
      </c>
      <c r="V113" s="41">
        <f t="shared" si="7"/>
        <v>-0.53625171</v>
      </c>
      <c r="W113" s="6">
        <f t="shared" si="8"/>
        <v>146.2</v>
      </c>
      <c r="X113" s="42">
        <f t="shared" si="9"/>
        <v>0</v>
      </c>
      <c r="Y113" s="43"/>
      <c r="Z113" s="44"/>
    </row>
    <row r="114" ht="15.75" customHeight="1">
      <c r="A114" s="6" t="s">
        <v>31</v>
      </c>
      <c r="B114" s="4" t="str">
        <f>VLOOKUP(A114,Misc!$A:$B,2,false)</f>
        <v>1091120959015</v>
      </c>
      <c r="C114" s="6" t="str">
        <f>vlookup(A114,'Courier Invoice'!$B:$E,4,false)</f>
        <v>486661</v>
      </c>
      <c r="D114" s="6" t="str">
        <f>VLOOKUP(C114,'Courier Invoice'!$E:$G,3,false)</f>
        <v>Forward and RTO charges</v>
      </c>
      <c r="E114" s="6" t="s">
        <v>526</v>
      </c>
      <c r="F114" s="6">
        <f t="shared" si="1"/>
        <v>1</v>
      </c>
      <c r="G114" s="6">
        <f>sumif(' X- Order Report'!$A:$A,A114,' X- Order Report'!$E:$E)/1000</f>
        <v>1.2</v>
      </c>
      <c r="H114" s="8">
        <f>sumif(' X- Order Report'!$A:$A,A114,' X- Order Report'!$E:$E)</f>
        <v>1200</v>
      </c>
      <c r="I114" s="40">
        <f t="shared" si="2"/>
        <v>1.5</v>
      </c>
      <c r="J114" s="6">
        <f t="shared" si="3"/>
        <v>1500</v>
      </c>
      <c r="K114" s="15" t="s">
        <v>149</v>
      </c>
      <c r="L114" s="6">
        <f>vlookup(K114,'Courier Rates'!$H$1:$J$6,2,0)</f>
        <v>45.4</v>
      </c>
      <c r="M114" s="8">
        <f>VLOOKUP(K114,'Courier Rates'!$L$2:$N$6,2,0)*((I114-0.5)/0.5)</f>
        <v>89.6</v>
      </c>
      <c r="N114" s="6">
        <f>VLOOKUP(K114,'Courier Rates'!$H$1:$J$6,3,0)*F114</f>
        <v>41.3</v>
      </c>
      <c r="O114" s="6">
        <f>VLOOKUP(K114,'Courier Rates'!$L$2:$N$6,3,0)*F114*((I114-0.5)/0.5)</f>
        <v>89.6</v>
      </c>
      <c r="P114" s="6">
        <f t="shared" si="4"/>
        <v>265.9</v>
      </c>
      <c r="Q114" s="6" t="str">
        <f>VLOOKUP(A114,'Courier Invoice'!$B:$C,2,0)</f>
        <v>1.2</v>
      </c>
      <c r="R114" s="6">
        <f t="shared" si="5"/>
        <v>1.5</v>
      </c>
      <c r="S114" s="6" t="str">
        <f>VLOOKUP(A114,'Courier Invoice'!$B:$F,5,0)</f>
        <v>d</v>
      </c>
      <c r="T114" s="6" t="str">
        <f>VLOOKUP(A114,'Courier Invoice'!$B:$H,7,0)</f>
        <v>258.9</v>
      </c>
      <c r="U114" s="6">
        <f t="shared" si="6"/>
        <v>7</v>
      </c>
      <c r="V114" s="41">
        <f t="shared" si="7"/>
        <v>0.02632568635</v>
      </c>
      <c r="W114" s="6">
        <f t="shared" si="8"/>
        <v>135</v>
      </c>
      <c r="X114" s="42">
        <f t="shared" si="9"/>
        <v>130.9</v>
      </c>
      <c r="Y114" s="43"/>
      <c r="Z114" s="44"/>
    </row>
    <row r="115" ht="15.75" customHeight="1">
      <c r="A115" s="6" t="s">
        <v>30</v>
      </c>
      <c r="B115" s="4" t="str">
        <f>VLOOKUP(A115,Misc!$A:$B,2,false)</f>
        <v>1091120962515</v>
      </c>
      <c r="C115" s="6" t="str">
        <f>vlookup(A115,'Courier Invoice'!$B:$E,4,false)</f>
        <v>313001</v>
      </c>
      <c r="D115" s="6" t="str">
        <f>VLOOKUP(C115,'Courier Invoice'!$E:$G,3,false)</f>
        <v>Forward charges</v>
      </c>
      <c r="E115" s="6" t="s">
        <v>526</v>
      </c>
      <c r="F115" s="6">
        <f t="shared" si="1"/>
        <v>0</v>
      </c>
      <c r="G115" s="6">
        <f>sumif(' X- Order Report'!$A:$A,A115,' X- Order Report'!$E:$E)/1000</f>
        <v>0.177</v>
      </c>
      <c r="H115" s="8">
        <f>sumif(' X- Order Report'!$A:$A,A115,' X- Order Report'!$E:$E)</f>
        <v>177</v>
      </c>
      <c r="I115" s="40">
        <f t="shared" si="2"/>
        <v>0.5</v>
      </c>
      <c r="J115" s="6">
        <f t="shared" si="3"/>
        <v>500</v>
      </c>
      <c r="K115" s="15" t="s">
        <v>150</v>
      </c>
      <c r="L115" s="6">
        <f>vlookup(K115,'Courier Rates'!$H$1:$J$6,2,0)</f>
        <v>33</v>
      </c>
      <c r="M115" s="8">
        <f>VLOOKUP(K115,'Courier Rates'!$L$2:$N$6,2,0)*((I115-0.5)/0.5)</f>
        <v>0</v>
      </c>
      <c r="N115" s="6">
        <f>VLOOKUP(K115,'Courier Rates'!$H$1:$J$6,3,0)*F115</f>
        <v>0</v>
      </c>
      <c r="O115" s="6">
        <f>VLOOKUP(K115,'Courier Rates'!$L$2:$N$6,3,0)*F115*((I115-0.5)/0.5)</f>
        <v>0</v>
      </c>
      <c r="P115" s="6">
        <f t="shared" si="4"/>
        <v>33</v>
      </c>
      <c r="Q115" s="6" t="str">
        <f>VLOOKUP(A115,'Courier Invoice'!$B:$C,2,0)</f>
        <v>0.2</v>
      </c>
      <c r="R115" s="6">
        <f t="shared" si="5"/>
        <v>0.5</v>
      </c>
      <c r="S115" s="6" t="str">
        <f>VLOOKUP(A115,'Courier Invoice'!$B:$F,5,0)</f>
        <v>d</v>
      </c>
      <c r="T115" s="6" t="str">
        <f>VLOOKUP(A115,'Courier Invoice'!$B:$H,7,0)</f>
        <v>45.4</v>
      </c>
      <c r="U115" s="6">
        <f t="shared" si="6"/>
        <v>-12.4</v>
      </c>
      <c r="V115" s="41">
        <f t="shared" si="7"/>
        <v>-0.3757575758</v>
      </c>
      <c r="W115" s="6">
        <f t="shared" si="8"/>
        <v>33</v>
      </c>
      <c r="X115" s="42">
        <f t="shared" si="9"/>
        <v>0</v>
      </c>
      <c r="Y115" s="43"/>
      <c r="Z115" s="44"/>
    </row>
    <row r="116" ht="15.75" customHeight="1">
      <c r="A116" s="6" t="s">
        <v>29</v>
      </c>
      <c r="B116" s="4" t="str">
        <f>VLOOKUP(A116,Misc!$A:$B,2,false)</f>
        <v>1091121185863</v>
      </c>
      <c r="C116" s="6" t="str">
        <f>vlookup(A116,'Courier Invoice'!$B:$E,4,false)</f>
        <v>314401</v>
      </c>
      <c r="D116" s="6" t="str">
        <f>VLOOKUP(C116,'Courier Invoice'!$E:$G,3,false)</f>
        <v>Forward charges</v>
      </c>
      <c r="E116" s="6" t="s">
        <v>526</v>
      </c>
      <c r="F116" s="6">
        <f t="shared" si="1"/>
        <v>0</v>
      </c>
      <c r="G116" s="6">
        <f>sumif(' X- Order Report'!$A:$A,A116,' X- Order Report'!$E:$E)/1000</f>
        <v>0.558</v>
      </c>
      <c r="H116" s="8">
        <f>sumif(' X- Order Report'!$A:$A,A116,' X- Order Report'!$E:$E)</f>
        <v>558</v>
      </c>
      <c r="I116" s="40">
        <f t="shared" si="2"/>
        <v>1</v>
      </c>
      <c r="J116" s="6">
        <f t="shared" si="3"/>
        <v>1000</v>
      </c>
      <c r="K116" s="15" t="s">
        <v>150</v>
      </c>
      <c r="L116" s="6">
        <f>vlookup(K116,'Courier Rates'!$H$1:$J$6,2,0)</f>
        <v>33</v>
      </c>
      <c r="M116" s="8">
        <f>VLOOKUP(K116,'Courier Rates'!$L$2:$N$6,2,0)*((I116-0.5)/0.5)</f>
        <v>28.3</v>
      </c>
      <c r="N116" s="6">
        <f>VLOOKUP(K116,'Courier Rates'!$H$1:$J$6,3,0)*F116</f>
        <v>0</v>
      </c>
      <c r="O116" s="6">
        <f>VLOOKUP(K116,'Courier Rates'!$L$2:$N$6,3,0)*F116*((I116-0.5)/0.5)</f>
        <v>0</v>
      </c>
      <c r="P116" s="6">
        <f t="shared" si="4"/>
        <v>61.3</v>
      </c>
      <c r="Q116" s="6" t="str">
        <f>VLOOKUP(A116,'Courier Invoice'!$B:$C,2,0)</f>
        <v>0.6</v>
      </c>
      <c r="R116" s="6">
        <f t="shared" si="5"/>
        <v>1</v>
      </c>
      <c r="S116" s="6" t="str">
        <f>VLOOKUP(A116,'Courier Invoice'!$B:$F,5,0)</f>
        <v>d</v>
      </c>
      <c r="T116" s="6" t="str">
        <f>VLOOKUP(A116,'Courier Invoice'!$B:$H,7,0)</f>
        <v>90.2</v>
      </c>
      <c r="U116" s="6">
        <f t="shared" si="6"/>
        <v>-28.9</v>
      </c>
      <c r="V116" s="41">
        <f t="shared" si="7"/>
        <v>-0.471451876</v>
      </c>
      <c r="W116" s="6">
        <f t="shared" si="8"/>
        <v>61.3</v>
      </c>
      <c r="X116" s="42">
        <f t="shared" si="9"/>
        <v>0</v>
      </c>
      <c r="Y116" s="43"/>
      <c r="Z116" s="44"/>
    </row>
    <row r="117" ht="15.75" customHeight="1">
      <c r="A117" s="6" t="s">
        <v>28</v>
      </c>
      <c r="B117" s="4" t="str">
        <f>VLOOKUP(A117,Misc!$A:$B,2,false)</f>
        <v>1091121031745</v>
      </c>
      <c r="C117" s="6" t="str">
        <f>vlookup(A117,'Courier Invoice'!$B:$E,4,false)</f>
        <v>307026</v>
      </c>
      <c r="D117" s="6" t="str">
        <f>VLOOKUP(C117,'Courier Invoice'!$E:$G,3,false)</f>
        <v>Forward charges</v>
      </c>
      <c r="E117" s="6" t="s">
        <v>526</v>
      </c>
      <c r="F117" s="6">
        <f t="shared" si="1"/>
        <v>0</v>
      </c>
      <c r="G117" s="6">
        <f>sumif(' X- Order Report'!$A:$A,A117,' X- Order Report'!$E:$E)/1000</f>
        <v>0.165</v>
      </c>
      <c r="H117" s="8">
        <f>sumif(' X- Order Report'!$A:$A,A117,' X- Order Report'!$E:$E)</f>
        <v>165</v>
      </c>
      <c r="I117" s="40">
        <f t="shared" si="2"/>
        <v>0.5</v>
      </c>
      <c r="J117" s="6">
        <f t="shared" si="3"/>
        <v>500</v>
      </c>
      <c r="K117" s="15" t="s">
        <v>150</v>
      </c>
      <c r="L117" s="6">
        <f>vlookup(K117,'Courier Rates'!$H$1:$J$6,2,0)</f>
        <v>33</v>
      </c>
      <c r="M117" s="8">
        <f>VLOOKUP(K117,'Courier Rates'!$L$2:$N$6,2,0)*((I117-0.5)/0.5)</f>
        <v>0</v>
      </c>
      <c r="N117" s="6">
        <f>VLOOKUP(K117,'Courier Rates'!$H$1:$J$6,3,0)*F117</f>
        <v>0</v>
      </c>
      <c r="O117" s="6">
        <f>VLOOKUP(K117,'Courier Rates'!$L$2:$N$6,3,0)*F117*((I117-0.5)/0.5)</f>
        <v>0</v>
      </c>
      <c r="P117" s="6">
        <f t="shared" si="4"/>
        <v>33</v>
      </c>
      <c r="Q117" s="6" t="str">
        <f>VLOOKUP(A117,'Courier Invoice'!$B:$C,2,0)</f>
        <v>0.2</v>
      </c>
      <c r="R117" s="6">
        <f t="shared" si="5"/>
        <v>0.5</v>
      </c>
      <c r="S117" s="6" t="str">
        <f>VLOOKUP(A117,'Courier Invoice'!$B:$F,5,0)</f>
        <v>d</v>
      </c>
      <c r="T117" s="6" t="str">
        <f>VLOOKUP(A117,'Courier Invoice'!$B:$H,7,0)</f>
        <v>45.4</v>
      </c>
      <c r="U117" s="6">
        <f t="shared" si="6"/>
        <v>-12.4</v>
      </c>
      <c r="V117" s="41">
        <f t="shared" si="7"/>
        <v>-0.3757575758</v>
      </c>
      <c r="W117" s="6">
        <f t="shared" si="8"/>
        <v>33</v>
      </c>
      <c r="X117" s="42">
        <f t="shared" si="9"/>
        <v>0</v>
      </c>
      <c r="Y117" s="43"/>
      <c r="Z117" s="44"/>
    </row>
    <row r="118" ht="15.75" customHeight="1">
      <c r="A118" s="6" t="s">
        <v>27</v>
      </c>
      <c r="B118" s="4" t="str">
        <f>VLOOKUP(A118,Misc!$A:$B,2,false)</f>
        <v>1091121034114</v>
      </c>
      <c r="C118" s="6" t="str">
        <f>vlookup(A118,'Courier Invoice'!$B:$E,4,false)</f>
        <v>327025</v>
      </c>
      <c r="D118" s="6" t="str">
        <f>VLOOKUP(C118,'Courier Invoice'!$E:$G,3,false)</f>
        <v>Forward charges</v>
      </c>
      <c r="E118" s="6" t="s">
        <v>526</v>
      </c>
      <c r="F118" s="6">
        <f t="shared" si="1"/>
        <v>0</v>
      </c>
      <c r="G118" s="6">
        <f>sumif(' X- Order Report'!$A:$A,A118,' X- Order Report'!$E:$E)/1000</f>
        <v>0.24</v>
      </c>
      <c r="H118" s="8">
        <f>sumif(' X- Order Report'!$A:$A,A118,' X- Order Report'!$E:$E)</f>
        <v>240</v>
      </c>
      <c r="I118" s="40">
        <f t="shared" si="2"/>
        <v>0.5</v>
      </c>
      <c r="J118" s="6">
        <f t="shared" si="3"/>
        <v>500</v>
      </c>
      <c r="K118" s="15" t="s">
        <v>150</v>
      </c>
      <c r="L118" s="6">
        <f>vlookup(K118,'Courier Rates'!$H$1:$J$6,2,0)</f>
        <v>33</v>
      </c>
      <c r="M118" s="8">
        <f>VLOOKUP(K118,'Courier Rates'!$L$2:$N$6,2,0)*((I118-0.5)/0.5)</f>
        <v>0</v>
      </c>
      <c r="N118" s="6">
        <f>VLOOKUP(K118,'Courier Rates'!$H$1:$J$6,3,0)*F118</f>
        <v>0</v>
      </c>
      <c r="O118" s="6">
        <f>VLOOKUP(K118,'Courier Rates'!$L$2:$N$6,3,0)*F118*((I118-0.5)/0.5)</f>
        <v>0</v>
      </c>
      <c r="P118" s="6">
        <f t="shared" si="4"/>
        <v>33</v>
      </c>
      <c r="Q118" s="6" t="str">
        <f>VLOOKUP(A118,'Courier Invoice'!$B:$C,2,0)</f>
        <v>0.15</v>
      </c>
      <c r="R118" s="6">
        <f t="shared" si="5"/>
        <v>0.5</v>
      </c>
      <c r="S118" s="6" t="str">
        <f>VLOOKUP(A118,'Courier Invoice'!$B:$F,5,0)</f>
        <v>d</v>
      </c>
      <c r="T118" s="6" t="str">
        <f>VLOOKUP(A118,'Courier Invoice'!$B:$H,7,0)</f>
        <v>45.4</v>
      </c>
      <c r="U118" s="6">
        <f t="shared" si="6"/>
        <v>-12.4</v>
      </c>
      <c r="V118" s="41">
        <f t="shared" si="7"/>
        <v>-0.3757575758</v>
      </c>
      <c r="W118" s="6">
        <f t="shared" si="8"/>
        <v>33</v>
      </c>
      <c r="X118" s="42">
        <f t="shared" si="9"/>
        <v>0</v>
      </c>
      <c r="Y118" s="43"/>
      <c r="Z118" s="44"/>
    </row>
    <row r="119" ht="15.75" customHeight="1">
      <c r="A119" s="6" t="s">
        <v>26</v>
      </c>
      <c r="B119" s="4" t="str">
        <f>VLOOKUP(A119,Misc!$A:$B,2,false)</f>
        <v>1091121034350</v>
      </c>
      <c r="C119" s="6" t="str">
        <f>vlookup(A119,'Courier Invoice'!$B:$E,4,false)</f>
        <v>313333</v>
      </c>
      <c r="D119" s="6" t="str">
        <f>VLOOKUP(C119,'Courier Invoice'!$E:$G,3,false)</f>
        <v>Forward charges</v>
      </c>
      <c r="E119" s="6" t="s">
        <v>526</v>
      </c>
      <c r="F119" s="6">
        <f t="shared" si="1"/>
        <v>0</v>
      </c>
      <c r="G119" s="6">
        <f>sumif(' X- Order Report'!$A:$A,A119,' X- Order Report'!$E:$E)/1000</f>
        <v>0.755</v>
      </c>
      <c r="H119" s="8">
        <f>sumif(' X- Order Report'!$A:$A,A119,' X- Order Report'!$E:$E)</f>
        <v>755</v>
      </c>
      <c r="I119" s="40">
        <f t="shared" si="2"/>
        <v>1</v>
      </c>
      <c r="J119" s="6">
        <f t="shared" si="3"/>
        <v>1000</v>
      </c>
      <c r="K119" s="15" t="s">
        <v>150</v>
      </c>
      <c r="L119" s="6">
        <f>vlookup(K119,'Courier Rates'!$H$1:$J$6,2,0)</f>
        <v>33</v>
      </c>
      <c r="M119" s="8">
        <f>VLOOKUP(K119,'Courier Rates'!$L$2:$N$6,2,0)*((I119-0.5)/0.5)</f>
        <v>28.3</v>
      </c>
      <c r="N119" s="6">
        <f>VLOOKUP(K119,'Courier Rates'!$H$1:$J$6,3,0)*F119</f>
        <v>0</v>
      </c>
      <c r="O119" s="6">
        <f>VLOOKUP(K119,'Courier Rates'!$L$2:$N$6,3,0)*F119*((I119-0.5)/0.5)</f>
        <v>0</v>
      </c>
      <c r="P119" s="6">
        <f t="shared" si="4"/>
        <v>61.3</v>
      </c>
      <c r="Q119" s="6" t="str">
        <f>VLOOKUP(A119,'Courier Invoice'!$B:$C,2,0)</f>
        <v>0.8</v>
      </c>
      <c r="R119" s="6">
        <f t="shared" si="5"/>
        <v>1</v>
      </c>
      <c r="S119" s="6" t="str">
        <f>VLOOKUP(A119,'Courier Invoice'!$B:$F,5,0)</f>
        <v>d</v>
      </c>
      <c r="T119" s="6" t="str">
        <f>VLOOKUP(A119,'Courier Invoice'!$B:$H,7,0)</f>
        <v>90.2</v>
      </c>
      <c r="U119" s="6">
        <f t="shared" si="6"/>
        <v>-28.9</v>
      </c>
      <c r="V119" s="41">
        <f t="shared" si="7"/>
        <v>-0.471451876</v>
      </c>
      <c r="W119" s="6">
        <f t="shared" si="8"/>
        <v>61.3</v>
      </c>
      <c r="X119" s="42">
        <f t="shared" si="9"/>
        <v>0</v>
      </c>
      <c r="Y119" s="43"/>
      <c r="Z119" s="44"/>
    </row>
    <row r="120" ht="15.75" customHeight="1">
      <c r="A120" s="6" t="s">
        <v>25</v>
      </c>
      <c r="B120" s="4" t="str">
        <f>VLOOKUP(A120,Misc!$A:$B,2,false)</f>
        <v>1091121034641</v>
      </c>
      <c r="C120" s="6" t="str">
        <f>vlookup(A120,'Courier Invoice'!$B:$E,4,false)</f>
        <v>313001</v>
      </c>
      <c r="D120" s="6" t="str">
        <f>VLOOKUP(C120,'Courier Invoice'!$E:$G,3,false)</f>
        <v>Forward charges</v>
      </c>
      <c r="E120" s="6" t="s">
        <v>526</v>
      </c>
      <c r="F120" s="6">
        <f t="shared" si="1"/>
        <v>0</v>
      </c>
      <c r="G120" s="6">
        <f>sumif(' X- Order Report'!$A:$A,A120,' X- Order Report'!$E:$E)/1000</f>
        <v>0.24</v>
      </c>
      <c r="H120" s="8">
        <f>sumif(' X- Order Report'!$A:$A,A120,' X- Order Report'!$E:$E)</f>
        <v>240</v>
      </c>
      <c r="I120" s="40">
        <f t="shared" si="2"/>
        <v>0.5</v>
      </c>
      <c r="J120" s="6">
        <f t="shared" si="3"/>
        <v>500</v>
      </c>
      <c r="K120" s="15" t="s">
        <v>150</v>
      </c>
      <c r="L120" s="6">
        <f>vlookup(K120,'Courier Rates'!$H$1:$J$6,2,0)</f>
        <v>33</v>
      </c>
      <c r="M120" s="8">
        <f>VLOOKUP(K120,'Courier Rates'!$L$2:$N$6,2,0)*((I120-0.5)/0.5)</f>
        <v>0</v>
      </c>
      <c r="N120" s="6">
        <f>VLOOKUP(K120,'Courier Rates'!$H$1:$J$6,3,0)*F120</f>
        <v>0</v>
      </c>
      <c r="O120" s="6">
        <f>VLOOKUP(K120,'Courier Rates'!$L$2:$N$6,3,0)*F120*((I120-0.5)/0.5)</f>
        <v>0</v>
      </c>
      <c r="P120" s="6">
        <f t="shared" si="4"/>
        <v>33</v>
      </c>
      <c r="Q120" s="6" t="str">
        <f>VLOOKUP(A120,'Courier Invoice'!$B:$C,2,0)</f>
        <v>0.2</v>
      </c>
      <c r="R120" s="6">
        <f t="shared" si="5"/>
        <v>0.5</v>
      </c>
      <c r="S120" s="6" t="str">
        <f>VLOOKUP(A120,'Courier Invoice'!$B:$F,5,0)</f>
        <v>d</v>
      </c>
      <c r="T120" s="6" t="str">
        <f>VLOOKUP(A120,'Courier Invoice'!$B:$H,7,0)</f>
        <v>45.4</v>
      </c>
      <c r="U120" s="6">
        <f t="shared" si="6"/>
        <v>-12.4</v>
      </c>
      <c r="V120" s="41">
        <f t="shared" si="7"/>
        <v>-0.3757575758</v>
      </c>
      <c r="W120" s="6">
        <f t="shared" si="8"/>
        <v>33</v>
      </c>
      <c r="X120" s="42">
        <f t="shared" si="9"/>
        <v>0</v>
      </c>
      <c r="Y120" s="43"/>
      <c r="Z120" s="44"/>
    </row>
    <row r="121" ht="15.75" customHeight="1">
      <c r="A121" s="6" t="s">
        <v>24</v>
      </c>
      <c r="B121" s="4" t="str">
        <f>VLOOKUP(A121,Misc!$A:$B,2,false)</f>
        <v>1091121183730</v>
      </c>
      <c r="C121" s="6" t="str">
        <f>vlookup(A121,'Courier Invoice'!$B:$E,4,false)</f>
        <v>342008</v>
      </c>
      <c r="D121" s="6" t="str">
        <f>VLOOKUP(C121,'Courier Invoice'!$E:$G,3,false)</f>
        <v>Forward charges</v>
      </c>
      <c r="E121" s="6" t="s">
        <v>526</v>
      </c>
      <c r="F121" s="6">
        <f t="shared" si="1"/>
        <v>0</v>
      </c>
      <c r="G121" s="6">
        <f>sumif(' X- Order Report'!$A:$A,A121,' X- Order Report'!$E:$E)/1000</f>
        <v>0.477</v>
      </c>
      <c r="H121" s="8">
        <f>sumif(' X- Order Report'!$A:$A,A121,' X- Order Report'!$E:$E)</f>
        <v>477</v>
      </c>
      <c r="I121" s="40">
        <f t="shared" si="2"/>
        <v>0.5</v>
      </c>
      <c r="J121" s="6">
        <f t="shared" si="3"/>
        <v>500</v>
      </c>
      <c r="K121" s="15" t="s">
        <v>150</v>
      </c>
      <c r="L121" s="6">
        <f>vlookup(K121,'Courier Rates'!$H$1:$J$6,2,0)</f>
        <v>33</v>
      </c>
      <c r="M121" s="8">
        <f>VLOOKUP(K121,'Courier Rates'!$L$2:$N$6,2,0)*((I121-0.5)/0.5)</f>
        <v>0</v>
      </c>
      <c r="N121" s="6">
        <f>VLOOKUP(K121,'Courier Rates'!$H$1:$J$6,3,0)*F121</f>
        <v>0</v>
      </c>
      <c r="O121" s="6">
        <f>VLOOKUP(K121,'Courier Rates'!$L$2:$N$6,3,0)*F121*((I121-0.5)/0.5)</f>
        <v>0</v>
      </c>
      <c r="P121" s="6">
        <f t="shared" si="4"/>
        <v>33</v>
      </c>
      <c r="Q121" s="6" t="str">
        <f>VLOOKUP(A121,'Courier Invoice'!$B:$C,2,0)</f>
        <v>0.5</v>
      </c>
      <c r="R121" s="6">
        <f t="shared" si="5"/>
        <v>0.5</v>
      </c>
      <c r="S121" s="6" t="str">
        <f>VLOOKUP(A121,'Courier Invoice'!$B:$F,5,0)</f>
        <v>d</v>
      </c>
      <c r="T121" s="6" t="str">
        <f>VLOOKUP(A121,'Courier Invoice'!$B:$H,7,0)</f>
        <v>45.4</v>
      </c>
      <c r="U121" s="6">
        <f t="shared" si="6"/>
        <v>-12.4</v>
      </c>
      <c r="V121" s="41">
        <f t="shared" si="7"/>
        <v>-0.3757575758</v>
      </c>
      <c r="W121" s="6">
        <f t="shared" si="8"/>
        <v>33</v>
      </c>
      <c r="X121" s="42">
        <f t="shared" si="9"/>
        <v>0</v>
      </c>
      <c r="Y121" s="43"/>
      <c r="Z121" s="44"/>
    </row>
    <row r="122" ht="15.75" customHeight="1">
      <c r="A122" s="6" t="s">
        <v>22</v>
      </c>
      <c r="B122" s="4" t="str">
        <f>VLOOKUP(A122,Misc!$A:$B,2,false)</f>
        <v>1091121305541</v>
      </c>
      <c r="C122" s="6" t="str">
        <f>vlookup(A122,'Courier Invoice'!$B:$E,4,false)</f>
        <v>342301</v>
      </c>
      <c r="D122" s="6" t="str">
        <f>VLOOKUP(C122,'Courier Invoice'!$E:$G,3,false)</f>
        <v>Forward charges</v>
      </c>
      <c r="E122" s="6" t="s">
        <v>526</v>
      </c>
      <c r="F122" s="6">
        <f t="shared" si="1"/>
        <v>0</v>
      </c>
      <c r="G122" s="6">
        <f>sumif(' X- Order Report'!$A:$A,A122,' X- Order Report'!$E:$E)/1000</f>
        <v>1.376</v>
      </c>
      <c r="H122" s="8">
        <f>sumif(' X- Order Report'!$A:$A,A122,' X- Order Report'!$E:$E)</f>
        <v>1376</v>
      </c>
      <c r="I122" s="40">
        <f t="shared" si="2"/>
        <v>1.5</v>
      </c>
      <c r="J122" s="6">
        <f t="shared" si="3"/>
        <v>1500</v>
      </c>
      <c r="K122" s="15" t="s">
        <v>150</v>
      </c>
      <c r="L122" s="6">
        <f>vlookup(K122,'Courier Rates'!$H$1:$J$6,2,0)</f>
        <v>33</v>
      </c>
      <c r="M122" s="8">
        <f>VLOOKUP(K122,'Courier Rates'!$L$2:$N$6,2,0)*((I122-0.5)/0.5)</f>
        <v>56.6</v>
      </c>
      <c r="N122" s="6">
        <f>VLOOKUP(K122,'Courier Rates'!$H$1:$J$6,3,0)*F122</f>
        <v>0</v>
      </c>
      <c r="O122" s="6">
        <f>VLOOKUP(K122,'Courier Rates'!$L$2:$N$6,3,0)*F122*((I122-0.5)/0.5)</f>
        <v>0</v>
      </c>
      <c r="P122" s="6">
        <f t="shared" si="4"/>
        <v>89.6</v>
      </c>
      <c r="Q122" s="6" t="str">
        <f>VLOOKUP(A122,'Courier Invoice'!$B:$C,2,0)</f>
        <v>1.1</v>
      </c>
      <c r="R122" s="6">
        <f t="shared" si="5"/>
        <v>1.5</v>
      </c>
      <c r="S122" s="6" t="str">
        <f>VLOOKUP(A122,'Courier Invoice'!$B:$F,5,0)</f>
        <v>d</v>
      </c>
      <c r="T122" s="6" t="str">
        <f>VLOOKUP(A122,'Courier Invoice'!$B:$H,7,0)</f>
        <v>135</v>
      </c>
      <c r="U122" s="6">
        <f t="shared" si="6"/>
        <v>-45.4</v>
      </c>
      <c r="V122" s="41">
        <f t="shared" si="7"/>
        <v>-0.5066964286</v>
      </c>
      <c r="W122" s="6">
        <f t="shared" si="8"/>
        <v>89.6</v>
      </c>
      <c r="X122" s="42">
        <f t="shared" si="9"/>
        <v>0</v>
      </c>
      <c r="Y122" s="43"/>
      <c r="Z122" s="44"/>
    </row>
    <row r="123" ht="15.75" customHeight="1">
      <c r="A123" s="6" t="s">
        <v>21</v>
      </c>
      <c r="B123" s="4" t="str">
        <f>VLOOKUP(A123,Misc!$A:$B,2,false)</f>
        <v>1091121666133</v>
      </c>
      <c r="C123" s="6" t="str">
        <f>vlookup(A123,'Courier Invoice'!$B:$E,4,false)</f>
        <v>492001</v>
      </c>
      <c r="D123" s="6" t="str">
        <f>VLOOKUP(C123,'Courier Invoice'!$E:$G,3,false)</f>
        <v>Forward and RTO charges</v>
      </c>
      <c r="E123" s="6" t="s">
        <v>526</v>
      </c>
      <c r="F123" s="6">
        <f t="shared" si="1"/>
        <v>1</v>
      </c>
      <c r="G123" s="6">
        <f>sumif(' X- Order Report'!$A:$A,A123,' X- Order Report'!$E:$E)/1000</f>
        <v>0.672</v>
      </c>
      <c r="H123" s="8">
        <f>sumif(' X- Order Report'!$A:$A,A123,' X- Order Report'!$E:$E)</f>
        <v>672</v>
      </c>
      <c r="I123" s="40">
        <f t="shared" si="2"/>
        <v>1</v>
      </c>
      <c r="J123" s="6">
        <f t="shared" si="3"/>
        <v>1000</v>
      </c>
      <c r="K123" s="15" t="s">
        <v>149</v>
      </c>
      <c r="L123" s="6">
        <f>vlookup(K123,'Courier Rates'!$H$1:$J$6,2,0)</f>
        <v>45.4</v>
      </c>
      <c r="M123" s="8">
        <f>VLOOKUP(K123,'Courier Rates'!$L$2:$N$6,2,0)*((I123-0.5)/0.5)</f>
        <v>44.8</v>
      </c>
      <c r="N123" s="6">
        <f>VLOOKUP(K123,'Courier Rates'!$H$1:$J$6,3,0)*F123</f>
        <v>41.3</v>
      </c>
      <c r="O123" s="6">
        <f>VLOOKUP(K123,'Courier Rates'!$L$2:$N$6,3,0)*F123*((I123-0.5)/0.5)</f>
        <v>44.8</v>
      </c>
      <c r="P123" s="6">
        <f t="shared" si="4"/>
        <v>176.3</v>
      </c>
      <c r="Q123" s="6" t="str">
        <f>VLOOKUP(A123,'Courier Invoice'!$B:$C,2,0)</f>
        <v>0.7</v>
      </c>
      <c r="R123" s="6">
        <f t="shared" si="5"/>
        <v>1</v>
      </c>
      <c r="S123" s="6" t="str">
        <f>VLOOKUP(A123,'Courier Invoice'!$B:$F,5,0)</f>
        <v>d</v>
      </c>
      <c r="T123" s="6" t="str">
        <f>VLOOKUP(A123,'Courier Invoice'!$B:$H,7,0)</f>
        <v>172.8</v>
      </c>
      <c r="U123" s="6">
        <f t="shared" si="6"/>
        <v>3.5</v>
      </c>
      <c r="V123" s="41">
        <f t="shared" si="7"/>
        <v>0.01985252411</v>
      </c>
      <c r="W123" s="6">
        <f t="shared" si="8"/>
        <v>90.2</v>
      </c>
      <c r="X123" s="42">
        <f t="shared" si="9"/>
        <v>86.1</v>
      </c>
      <c r="Y123" s="43"/>
      <c r="Z123" s="44"/>
    </row>
    <row r="124" ht="15.75" customHeight="1">
      <c r="A124" s="6" t="s">
        <v>18</v>
      </c>
      <c r="B124" s="4" t="str">
        <f>VLOOKUP(A124,Misc!$A:$B,2,false)</f>
        <v>1091121981575</v>
      </c>
      <c r="C124" s="6" t="str">
        <f>vlookup(A124,'Courier Invoice'!$B:$E,4,false)</f>
        <v>517128</v>
      </c>
      <c r="D124" s="6" t="str">
        <f>VLOOKUP(C124,'Courier Invoice'!$E:$G,3,false)</f>
        <v>Forward and RTO charges</v>
      </c>
      <c r="E124" s="6" t="s">
        <v>526</v>
      </c>
      <c r="F124" s="6">
        <f t="shared" si="1"/>
        <v>1</v>
      </c>
      <c r="G124" s="6">
        <f>sumif(' X- Order Report'!$A:$A,A124,' X- Order Report'!$E:$E)/1000</f>
        <v>1.557</v>
      </c>
      <c r="H124" s="8">
        <f>sumif(' X- Order Report'!$A:$A,A124,' X- Order Report'!$E:$E)</f>
        <v>1557</v>
      </c>
      <c r="I124" s="40">
        <f t="shared" si="2"/>
        <v>2</v>
      </c>
      <c r="J124" s="6">
        <f t="shared" si="3"/>
        <v>2000</v>
      </c>
      <c r="K124" s="15" t="s">
        <v>149</v>
      </c>
      <c r="L124" s="6">
        <f>vlookup(K124,'Courier Rates'!$H$1:$J$6,2,0)</f>
        <v>45.4</v>
      </c>
      <c r="M124" s="8">
        <f>VLOOKUP(K124,'Courier Rates'!$L$2:$N$6,2,0)*((I124-0.5)/0.5)</f>
        <v>134.4</v>
      </c>
      <c r="N124" s="6">
        <f>VLOOKUP(K124,'Courier Rates'!$H$1:$J$6,3,0)*F124</f>
        <v>41.3</v>
      </c>
      <c r="O124" s="6">
        <f>VLOOKUP(K124,'Courier Rates'!$L$2:$N$6,3,0)*F124*((I124-0.5)/0.5)</f>
        <v>134.4</v>
      </c>
      <c r="P124" s="6">
        <f t="shared" si="4"/>
        <v>355.5</v>
      </c>
      <c r="Q124" s="6" t="str">
        <f>VLOOKUP(A124,'Courier Invoice'!$B:$C,2,0)</f>
        <v>1.6</v>
      </c>
      <c r="R124" s="6">
        <f t="shared" si="5"/>
        <v>2</v>
      </c>
      <c r="S124" s="6" t="str">
        <f>VLOOKUP(A124,'Courier Invoice'!$B:$F,5,0)</f>
        <v>d</v>
      </c>
      <c r="T124" s="6" t="str">
        <f>VLOOKUP(A124,'Courier Invoice'!$B:$H,7,0)</f>
        <v>345</v>
      </c>
      <c r="U124" s="6">
        <f t="shared" si="6"/>
        <v>10.5</v>
      </c>
      <c r="V124" s="41">
        <f t="shared" si="7"/>
        <v>0.02953586498</v>
      </c>
      <c r="W124" s="6">
        <f t="shared" si="8"/>
        <v>179.8</v>
      </c>
      <c r="X124" s="42">
        <f t="shared" si="9"/>
        <v>175.7</v>
      </c>
      <c r="Y124" s="43"/>
      <c r="Z124" s="44"/>
    </row>
    <row r="125" ht="15.75" customHeight="1">
      <c r="A125" s="45" t="s">
        <v>15</v>
      </c>
      <c r="B125" s="18" t="str">
        <f>VLOOKUP(A125,Misc!$A:$B,2,false)</f>
        <v>1091122418320</v>
      </c>
      <c r="C125" s="45" t="str">
        <f>vlookup(A125,'Courier Invoice'!$B:$E,4,false)</f>
        <v>173213</v>
      </c>
      <c r="D125" s="45" t="str">
        <f>VLOOKUP(C125,'Courier Invoice'!$E:$G,3,false)</f>
        <v>Forward charges</v>
      </c>
      <c r="E125" s="45" t="s">
        <v>526</v>
      </c>
      <c r="F125" s="45">
        <f t="shared" si="1"/>
        <v>0</v>
      </c>
      <c r="G125" s="45">
        <f>sumif(' X- Order Report'!$A:$A,A125,' X- Order Report'!$E:$E)/1000</f>
        <v>1.676</v>
      </c>
      <c r="H125" s="46">
        <f>sumif(' X- Order Report'!$A:$A,A125,' X- Order Report'!$E:$E)</f>
        <v>1676</v>
      </c>
      <c r="I125" s="47">
        <f t="shared" si="2"/>
        <v>2</v>
      </c>
      <c r="J125" s="45">
        <f t="shared" si="3"/>
        <v>2000</v>
      </c>
      <c r="K125" s="16" t="s">
        <v>151</v>
      </c>
      <c r="L125" s="45">
        <f>vlookup(K125,'Courier Rates'!$H$1:$J$6,2,0)</f>
        <v>56.6</v>
      </c>
      <c r="M125" s="46">
        <f>VLOOKUP(K125,'Courier Rates'!$L$2:$N$6,2,0)*((I125-0.5)/0.5)</f>
        <v>166.5</v>
      </c>
      <c r="N125" s="45">
        <f>VLOOKUP(K125,'Courier Rates'!$H$1:$J$6,3,0)*F125</f>
        <v>0</v>
      </c>
      <c r="O125" s="45">
        <f>VLOOKUP(K125,'Courier Rates'!$L$2:$N$6,3,0)*F125*((I125-0.5)/0.5)</f>
        <v>0</v>
      </c>
      <c r="P125" s="45">
        <f t="shared" si="4"/>
        <v>223.1</v>
      </c>
      <c r="Q125" s="45" t="str">
        <f>VLOOKUP(A125,'Courier Invoice'!$B:$C,2,0)</f>
        <v>1.6</v>
      </c>
      <c r="R125" s="45">
        <f t="shared" si="5"/>
        <v>2</v>
      </c>
      <c r="S125" s="45" t="str">
        <f>VLOOKUP(A125,'Courier Invoice'!$B:$F,5,0)</f>
        <v>b</v>
      </c>
      <c r="T125" s="45" t="str">
        <f>VLOOKUP(A125,'Courier Invoice'!$B:$H,7,0)</f>
        <v>117.9</v>
      </c>
      <c r="U125" s="6">
        <f t="shared" si="6"/>
        <v>105.2</v>
      </c>
      <c r="V125" s="48">
        <f t="shared" si="7"/>
        <v>0.4715374272</v>
      </c>
      <c r="W125" s="45">
        <f t="shared" si="8"/>
        <v>223.1</v>
      </c>
      <c r="X125" s="49">
        <f t="shared" si="9"/>
        <v>0</v>
      </c>
      <c r="Y125" s="43"/>
      <c r="Z125" s="44"/>
    </row>
    <row r="126" ht="15.75" customHeight="1">
      <c r="A126" s="44"/>
      <c r="B126" s="44"/>
      <c r="C126" s="44"/>
      <c r="D126" s="44"/>
      <c r="E126" s="44"/>
      <c r="F126" s="44"/>
      <c r="G126" s="44"/>
      <c r="H126" s="44"/>
      <c r="I126" s="50"/>
      <c r="J126" s="44"/>
      <c r="K126" s="44"/>
      <c r="L126" s="51"/>
      <c r="M126" s="52"/>
      <c r="N126" s="51"/>
      <c r="O126" s="51"/>
      <c r="P126" s="51"/>
      <c r="Q126" s="51"/>
      <c r="R126" s="51"/>
      <c r="S126" s="51"/>
      <c r="T126" s="51"/>
      <c r="U126" s="51"/>
      <c r="V126" s="53"/>
      <c r="W126" s="51"/>
      <c r="X126" s="51"/>
      <c r="Y126" s="54"/>
      <c r="Z126" s="44"/>
    </row>
    <row r="127" ht="15.75" customHeight="1">
      <c r="I127" s="55"/>
      <c r="Y127" s="54"/>
      <c r="Z127" s="44"/>
    </row>
    <row r="128" ht="15.75" customHeight="1">
      <c r="I128" s="55"/>
      <c r="Y128" s="54"/>
      <c r="Z128" s="44"/>
    </row>
    <row r="129" ht="15.75" customHeight="1">
      <c r="I129" s="55"/>
      <c r="Y129" s="54"/>
      <c r="Z129" s="44"/>
    </row>
    <row r="130" ht="15.75" customHeight="1">
      <c r="I130" s="55"/>
      <c r="Y130" s="54"/>
      <c r="Z130" s="44"/>
    </row>
    <row r="131" ht="15.75" customHeight="1">
      <c r="I131" s="55"/>
      <c r="Y131" s="54"/>
      <c r="Z131" s="44"/>
    </row>
    <row r="132" ht="15.75" customHeight="1">
      <c r="I132" s="55"/>
      <c r="Y132" s="54"/>
      <c r="Z132" s="44"/>
    </row>
    <row r="133" ht="15.75" customHeight="1">
      <c r="I133" s="55"/>
      <c r="Y133" s="54"/>
      <c r="Z133" s="44"/>
    </row>
    <row r="134" ht="15.75" customHeight="1">
      <c r="I134" s="55"/>
      <c r="Y134" s="54"/>
      <c r="Z134" s="44"/>
    </row>
    <row r="135" ht="15.75" customHeight="1">
      <c r="I135" s="55"/>
      <c r="Y135" s="54"/>
      <c r="Z135" s="44"/>
    </row>
    <row r="136" ht="15.75" customHeight="1">
      <c r="I136" s="55"/>
      <c r="Y136" s="54"/>
      <c r="Z136" s="44"/>
    </row>
    <row r="137" ht="15.75" customHeight="1">
      <c r="I137" s="55"/>
      <c r="Y137" s="54"/>
      <c r="Z137" s="44"/>
    </row>
    <row r="138" ht="15.75" customHeight="1">
      <c r="I138" s="55"/>
      <c r="Y138" s="54"/>
      <c r="Z138" s="44"/>
    </row>
    <row r="139" ht="15.75" customHeight="1">
      <c r="I139" s="55"/>
      <c r="Y139" s="54"/>
      <c r="Z139" s="44"/>
    </row>
    <row r="140" ht="15.75" customHeight="1">
      <c r="I140" s="55"/>
      <c r="Y140" s="54"/>
      <c r="Z140" s="44"/>
    </row>
    <row r="141" ht="15.75" customHeight="1">
      <c r="I141" s="55"/>
      <c r="Y141" s="54"/>
      <c r="Z141" s="44"/>
    </row>
    <row r="142" ht="15.75" customHeight="1">
      <c r="I142" s="55"/>
      <c r="Y142" s="54"/>
      <c r="Z142" s="44"/>
    </row>
    <row r="143" ht="15.75" customHeight="1">
      <c r="I143" s="55"/>
      <c r="Y143" s="54"/>
      <c r="Z143" s="44"/>
    </row>
    <row r="144" ht="15.75" customHeight="1">
      <c r="I144" s="55"/>
      <c r="Y144" s="54"/>
      <c r="Z144" s="44"/>
    </row>
    <row r="145" ht="15.75" customHeight="1">
      <c r="I145" s="55"/>
      <c r="Y145" s="54"/>
      <c r="Z145" s="44"/>
    </row>
    <row r="146" ht="15.75" customHeight="1">
      <c r="I146" s="55"/>
      <c r="Y146" s="54"/>
      <c r="Z146" s="44"/>
    </row>
    <row r="147" ht="15.75" customHeight="1">
      <c r="I147" s="55"/>
      <c r="Y147" s="54"/>
      <c r="Z147" s="44"/>
    </row>
    <row r="148" ht="15.75" customHeight="1">
      <c r="I148" s="55"/>
      <c r="Y148" s="54"/>
      <c r="Z148" s="44"/>
    </row>
    <row r="149" ht="15.75" customHeight="1">
      <c r="I149" s="55"/>
      <c r="Y149" s="54"/>
      <c r="Z149" s="44"/>
    </row>
    <row r="150" ht="15.75" customHeight="1">
      <c r="I150" s="55"/>
      <c r="Y150" s="54"/>
      <c r="Z150" s="44"/>
    </row>
    <row r="151" ht="15.75" customHeight="1">
      <c r="I151" s="55"/>
      <c r="Y151" s="54"/>
      <c r="Z151" s="44"/>
    </row>
    <row r="152" ht="15.75" customHeight="1">
      <c r="I152" s="55"/>
      <c r="Y152" s="54"/>
      <c r="Z152" s="44"/>
    </row>
    <row r="153" ht="15.75" customHeight="1">
      <c r="I153" s="55"/>
      <c r="Y153" s="54"/>
      <c r="Z153" s="44"/>
    </row>
    <row r="154" ht="15.75" customHeight="1">
      <c r="I154" s="55"/>
      <c r="Y154" s="54"/>
      <c r="Z154" s="44"/>
    </row>
    <row r="155" ht="15.75" customHeight="1">
      <c r="I155" s="55"/>
      <c r="Y155" s="54"/>
      <c r="Z155" s="44"/>
    </row>
    <row r="156" ht="15.75" customHeight="1">
      <c r="I156" s="55"/>
      <c r="Y156" s="54"/>
      <c r="Z156" s="44"/>
    </row>
    <row r="157" ht="15.75" customHeight="1">
      <c r="I157" s="55"/>
      <c r="Y157" s="54"/>
      <c r="Z157" s="44"/>
    </row>
    <row r="158" ht="15.75" customHeight="1">
      <c r="I158" s="55"/>
      <c r="Y158" s="54"/>
      <c r="Z158" s="44"/>
    </row>
    <row r="159" ht="15.75" customHeight="1">
      <c r="I159" s="55"/>
      <c r="Y159" s="54"/>
      <c r="Z159" s="44"/>
    </row>
    <row r="160" ht="15.75" customHeight="1">
      <c r="I160" s="55"/>
      <c r="Y160" s="54"/>
      <c r="Z160" s="44"/>
    </row>
    <row r="161" ht="15.75" customHeight="1">
      <c r="I161" s="55"/>
      <c r="Y161" s="54"/>
      <c r="Z161" s="44"/>
    </row>
    <row r="162" ht="15.75" customHeight="1">
      <c r="I162" s="55"/>
      <c r="Y162" s="54"/>
      <c r="Z162" s="44"/>
    </row>
    <row r="163" ht="15.75" customHeight="1">
      <c r="I163" s="55"/>
      <c r="Y163" s="54"/>
      <c r="Z163" s="44"/>
    </row>
    <row r="164" ht="15.75" customHeight="1">
      <c r="I164" s="55"/>
      <c r="Y164" s="54"/>
      <c r="Z164" s="44"/>
    </row>
    <row r="165" ht="15.75" customHeight="1">
      <c r="I165" s="55"/>
      <c r="Y165" s="54"/>
      <c r="Z165" s="44"/>
    </row>
    <row r="166" ht="15.75" customHeight="1">
      <c r="I166" s="55"/>
      <c r="Y166" s="54"/>
      <c r="Z166" s="44"/>
    </row>
    <row r="167" ht="15.75" customHeight="1">
      <c r="I167" s="55"/>
      <c r="Y167" s="54"/>
      <c r="Z167" s="44"/>
    </row>
    <row r="168" ht="15.75" customHeight="1">
      <c r="I168" s="55"/>
      <c r="Y168" s="54"/>
      <c r="Z168" s="44"/>
    </row>
    <row r="169" ht="15.75" customHeight="1">
      <c r="I169" s="55"/>
      <c r="Y169" s="54"/>
      <c r="Z169" s="44"/>
    </row>
    <row r="170" ht="15.75" customHeight="1">
      <c r="I170" s="55"/>
      <c r="Y170" s="54"/>
      <c r="Z170" s="44"/>
    </row>
    <row r="171" ht="15.75" customHeight="1">
      <c r="I171" s="55"/>
      <c r="Y171" s="54"/>
      <c r="Z171" s="44"/>
    </row>
    <row r="172" ht="15.75" customHeight="1">
      <c r="I172" s="55"/>
      <c r="Y172" s="54"/>
      <c r="Z172" s="44"/>
    </row>
    <row r="173" ht="15.75" customHeight="1">
      <c r="I173" s="55"/>
      <c r="Y173" s="54"/>
      <c r="Z173" s="44"/>
    </row>
    <row r="174" ht="15.75" customHeight="1">
      <c r="I174" s="55"/>
      <c r="Y174" s="54"/>
      <c r="Z174" s="44"/>
    </row>
    <row r="175" ht="15.75" customHeight="1">
      <c r="I175" s="55"/>
      <c r="Y175" s="54"/>
      <c r="Z175" s="44"/>
    </row>
    <row r="176" ht="15.75" customHeight="1">
      <c r="I176" s="55"/>
      <c r="Y176" s="54"/>
      <c r="Z176" s="44"/>
    </row>
    <row r="177" ht="15.75" customHeight="1">
      <c r="I177" s="55"/>
      <c r="Y177" s="54"/>
      <c r="Z177" s="44"/>
    </row>
    <row r="178" ht="15.75" customHeight="1">
      <c r="I178" s="55"/>
      <c r="Y178" s="54"/>
      <c r="Z178" s="44"/>
    </row>
    <row r="179" ht="15.75" customHeight="1">
      <c r="I179" s="55"/>
      <c r="Y179" s="54"/>
      <c r="Z179" s="44"/>
    </row>
    <row r="180" ht="15.75" customHeight="1">
      <c r="I180" s="55"/>
      <c r="Y180" s="54"/>
      <c r="Z180" s="44"/>
    </row>
    <row r="181" ht="15.75" customHeight="1">
      <c r="I181" s="55"/>
      <c r="Y181" s="54"/>
      <c r="Z181" s="44"/>
    </row>
    <row r="182" ht="15.75" customHeight="1">
      <c r="I182" s="55"/>
      <c r="Y182" s="54"/>
      <c r="Z182" s="44"/>
    </row>
    <row r="183" ht="15.75" customHeight="1">
      <c r="I183" s="55"/>
      <c r="Y183" s="54"/>
      <c r="Z183" s="44"/>
    </row>
    <row r="184" ht="15.75" customHeight="1">
      <c r="I184" s="55"/>
      <c r="Y184" s="54"/>
      <c r="Z184" s="44"/>
    </row>
    <row r="185" ht="15.75" customHeight="1">
      <c r="I185" s="55"/>
      <c r="Y185" s="54"/>
      <c r="Z185" s="44"/>
    </row>
    <row r="186" ht="15.75" customHeight="1">
      <c r="I186" s="55"/>
      <c r="Y186" s="54"/>
      <c r="Z186" s="44"/>
    </row>
    <row r="187" ht="15.75" customHeight="1">
      <c r="I187" s="55"/>
      <c r="Y187" s="54"/>
      <c r="Z187" s="44"/>
    </row>
    <row r="188" ht="15.75" customHeight="1">
      <c r="I188" s="55"/>
      <c r="Y188" s="54"/>
      <c r="Z188" s="44"/>
    </row>
    <row r="189" ht="15.75" customHeight="1">
      <c r="I189" s="55"/>
      <c r="Y189" s="54"/>
      <c r="Z189" s="44"/>
    </row>
    <row r="190" ht="15.75" customHeight="1">
      <c r="I190" s="55"/>
      <c r="Y190" s="54"/>
      <c r="Z190" s="44"/>
    </row>
    <row r="191" ht="15.75" customHeight="1">
      <c r="I191" s="55"/>
      <c r="Y191" s="54"/>
      <c r="Z191" s="44"/>
    </row>
    <row r="192" ht="15.75" customHeight="1">
      <c r="I192" s="55"/>
      <c r="Y192" s="54"/>
      <c r="Z192" s="44"/>
    </row>
    <row r="193" ht="15.75" customHeight="1">
      <c r="I193" s="55"/>
      <c r="Y193" s="54"/>
      <c r="Z193" s="44"/>
    </row>
    <row r="194" ht="15.75" customHeight="1">
      <c r="I194" s="55"/>
      <c r="Y194" s="54"/>
      <c r="Z194" s="44"/>
    </row>
    <row r="195" ht="15.75" customHeight="1">
      <c r="I195" s="55"/>
      <c r="Y195" s="54"/>
      <c r="Z195" s="44"/>
    </row>
    <row r="196" ht="15.75" customHeight="1">
      <c r="I196" s="55"/>
      <c r="Y196" s="54"/>
      <c r="Z196" s="44"/>
    </row>
    <row r="197" ht="15.75" customHeight="1">
      <c r="I197" s="55"/>
      <c r="Y197" s="54"/>
      <c r="Z197" s="44"/>
    </row>
    <row r="198" ht="15.75" customHeight="1">
      <c r="I198" s="55"/>
      <c r="Y198" s="54"/>
      <c r="Z198" s="44"/>
    </row>
    <row r="199" ht="15.75" customHeight="1">
      <c r="I199" s="55"/>
      <c r="Y199" s="54"/>
      <c r="Z199" s="44"/>
    </row>
    <row r="200" ht="15.75" customHeight="1">
      <c r="I200" s="55"/>
      <c r="Y200" s="54"/>
      <c r="Z200" s="44"/>
    </row>
    <row r="201" ht="15.75" customHeight="1">
      <c r="I201" s="55"/>
      <c r="Y201" s="54"/>
      <c r="Z201" s="44"/>
    </row>
    <row r="202" ht="15.75" customHeight="1">
      <c r="I202" s="55"/>
      <c r="Y202" s="54"/>
      <c r="Z202" s="44"/>
    </row>
    <row r="203" ht="15.75" customHeight="1">
      <c r="I203" s="55"/>
      <c r="Y203" s="54"/>
      <c r="Z203" s="44"/>
    </row>
    <row r="204" ht="15.75" customHeight="1">
      <c r="I204" s="55"/>
      <c r="Y204" s="54"/>
      <c r="Z204" s="44"/>
    </row>
    <row r="205" ht="15.75" customHeight="1">
      <c r="I205" s="55"/>
      <c r="Y205" s="54"/>
      <c r="Z205" s="44"/>
    </row>
    <row r="206" ht="15.75" customHeight="1">
      <c r="I206" s="55"/>
      <c r="Y206" s="54"/>
      <c r="Z206" s="44"/>
    </row>
    <row r="207" ht="15.75" customHeight="1">
      <c r="I207" s="55"/>
      <c r="Y207" s="54"/>
      <c r="Z207" s="44"/>
    </row>
    <row r="208" ht="15.75" customHeight="1">
      <c r="I208" s="55"/>
      <c r="Y208" s="54"/>
      <c r="Z208" s="44"/>
    </row>
    <row r="209" ht="15.75" customHeight="1">
      <c r="I209" s="55"/>
      <c r="Y209" s="54"/>
      <c r="Z209" s="44"/>
    </row>
    <row r="210" ht="15.75" customHeight="1">
      <c r="I210" s="55"/>
      <c r="Y210" s="54"/>
      <c r="Z210" s="44"/>
    </row>
    <row r="211" ht="15.75" customHeight="1">
      <c r="I211" s="55"/>
      <c r="Y211" s="54"/>
      <c r="Z211" s="44"/>
    </row>
    <row r="212" ht="15.75" customHeight="1">
      <c r="I212" s="55"/>
      <c r="Y212" s="54"/>
      <c r="Z212" s="44"/>
    </row>
    <row r="213" ht="15.75" customHeight="1">
      <c r="I213" s="55"/>
      <c r="Y213" s="54"/>
      <c r="Z213" s="44"/>
    </row>
    <row r="214" ht="15.75" customHeight="1">
      <c r="I214" s="55"/>
      <c r="Y214" s="54"/>
      <c r="Z214" s="44"/>
    </row>
    <row r="215" ht="15.75" customHeight="1">
      <c r="I215" s="55"/>
      <c r="Y215" s="54"/>
      <c r="Z215" s="44"/>
    </row>
    <row r="216" ht="15.75" customHeight="1">
      <c r="I216" s="55"/>
      <c r="Y216" s="54"/>
      <c r="Z216" s="44"/>
    </row>
    <row r="217" ht="15.75" customHeight="1">
      <c r="I217" s="55"/>
      <c r="Y217" s="54"/>
      <c r="Z217" s="44"/>
    </row>
    <row r="218" ht="15.75" customHeight="1">
      <c r="I218" s="55"/>
      <c r="Y218" s="54"/>
      <c r="Z218" s="44"/>
    </row>
    <row r="219" ht="15.75" customHeight="1">
      <c r="I219" s="55"/>
      <c r="Y219" s="54"/>
      <c r="Z219" s="44"/>
    </row>
    <row r="220" ht="15.75" customHeight="1">
      <c r="I220" s="55"/>
      <c r="Y220" s="54"/>
      <c r="Z220" s="44"/>
    </row>
    <row r="221" ht="15.75" customHeight="1">
      <c r="I221" s="55"/>
      <c r="Y221" s="54"/>
      <c r="Z221" s="44"/>
    </row>
    <row r="222" ht="15.75" customHeight="1">
      <c r="I222" s="55"/>
      <c r="Y222" s="54"/>
      <c r="Z222" s="44"/>
    </row>
    <row r="223" ht="15.75" customHeight="1">
      <c r="I223" s="55"/>
      <c r="Y223" s="54"/>
      <c r="Z223" s="44"/>
    </row>
    <row r="224" ht="15.75" customHeight="1">
      <c r="I224" s="55"/>
      <c r="Y224" s="54"/>
      <c r="Z224" s="44"/>
    </row>
    <row r="225" ht="15.75" customHeight="1">
      <c r="I225" s="55"/>
      <c r="Y225" s="54"/>
      <c r="Z225" s="44"/>
    </row>
    <row r="226" ht="15.75" customHeight="1">
      <c r="I226" s="55"/>
      <c r="Y226" s="54"/>
      <c r="Z226" s="44"/>
    </row>
    <row r="227" ht="15.75" customHeight="1">
      <c r="I227" s="55"/>
      <c r="Y227" s="54"/>
      <c r="Z227" s="44"/>
    </row>
    <row r="228" ht="15.75" customHeight="1">
      <c r="I228" s="55"/>
      <c r="Y228" s="54"/>
      <c r="Z228" s="44"/>
    </row>
    <row r="229" ht="15.75" customHeight="1">
      <c r="I229" s="55"/>
      <c r="Y229" s="54"/>
      <c r="Z229" s="44"/>
    </row>
    <row r="230" ht="15.75" customHeight="1">
      <c r="I230" s="55"/>
      <c r="Y230" s="54"/>
      <c r="Z230" s="44"/>
    </row>
    <row r="231" ht="15.75" customHeight="1">
      <c r="I231" s="55"/>
      <c r="Y231" s="54"/>
      <c r="Z231" s="44"/>
    </row>
    <row r="232" ht="15.75" customHeight="1">
      <c r="I232" s="55"/>
      <c r="Y232" s="54"/>
      <c r="Z232" s="44"/>
    </row>
    <row r="233" ht="15.75" customHeight="1">
      <c r="I233" s="55"/>
      <c r="Y233" s="54"/>
      <c r="Z233" s="44"/>
    </row>
    <row r="234" ht="15.75" customHeight="1">
      <c r="I234" s="55"/>
      <c r="Y234" s="54"/>
      <c r="Z234" s="44"/>
    </row>
    <row r="235" ht="15.75" customHeight="1">
      <c r="I235" s="55"/>
      <c r="Y235" s="54"/>
      <c r="Z235" s="44"/>
    </row>
    <row r="236" ht="15.75" customHeight="1">
      <c r="I236" s="55"/>
      <c r="Y236" s="54"/>
      <c r="Z236" s="44"/>
    </row>
    <row r="237" ht="15.75" customHeight="1">
      <c r="I237" s="55"/>
      <c r="Y237" s="54"/>
      <c r="Z237" s="44"/>
    </row>
    <row r="238" ht="15.75" customHeight="1">
      <c r="I238" s="55"/>
      <c r="Y238" s="54"/>
      <c r="Z238" s="44"/>
    </row>
    <row r="239" ht="15.75" customHeight="1">
      <c r="I239" s="55"/>
      <c r="Y239" s="54"/>
      <c r="Z239" s="44"/>
    </row>
    <row r="240" ht="15.75" customHeight="1">
      <c r="I240" s="55"/>
      <c r="Y240" s="54"/>
      <c r="Z240" s="44"/>
    </row>
    <row r="241" ht="15.75" customHeight="1">
      <c r="I241" s="55"/>
      <c r="Y241" s="54"/>
      <c r="Z241" s="44"/>
    </row>
    <row r="242" ht="15.75" customHeight="1">
      <c r="I242" s="55"/>
      <c r="Y242" s="54"/>
      <c r="Z242" s="44"/>
    </row>
    <row r="243" ht="15.75" customHeight="1">
      <c r="I243" s="55"/>
      <c r="Y243" s="54"/>
      <c r="Z243" s="44"/>
    </row>
    <row r="244" ht="15.75" customHeight="1">
      <c r="I244" s="55"/>
      <c r="Y244" s="54"/>
      <c r="Z244" s="44"/>
    </row>
    <row r="245" ht="15.75" customHeight="1">
      <c r="I245" s="55"/>
      <c r="Y245" s="54"/>
      <c r="Z245" s="44"/>
    </row>
    <row r="246" ht="15.75" customHeight="1">
      <c r="I246" s="55"/>
      <c r="Y246" s="54"/>
      <c r="Z246" s="44"/>
    </row>
    <row r="247" ht="15.75" customHeight="1">
      <c r="I247" s="55"/>
      <c r="Y247" s="54"/>
      <c r="Z247" s="44"/>
    </row>
    <row r="248" ht="15.75" customHeight="1">
      <c r="I248" s="55"/>
      <c r="Y248" s="54"/>
      <c r="Z248" s="44"/>
    </row>
    <row r="249" ht="15.75" customHeight="1">
      <c r="I249" s="55"/>
      <c r="Y249" s="54"/>
      <c r="Z249" s="44"/>
    </row>
    <row r="250" ht="15.75" customHeight="1">
      <c r="I250" s="55"/>
      <c r="Y250" s="54"/>
      <c r="Z250" s="44"/>
    </row>
    <row r="251" ht="15.75" customHeight="1">
      <c r="I251" s="55"/>
      <c r="Y251" s="54"/>
      <c r="Z251" s="44"/>
    </row>
    <row r="252" ht="15.75" customHeight="1">
      <c r="I252" s="55"/>
      <c r="Y252" s="54"/>
      <c r="Z252" s="44"/>
    </row>
    <row r="253" ht="15.75" customHeight="1">
      <c r="I253" s="55"/>
      <c r="Y253" s="54"/>
      <c r="Z253" s="44"/>
    </row>
    <row r="254" ht="15.75" customHeight="1">
      <c r="I254" s="55"/>
      <c r="Y254" s="54"/>
      <c r="Z254" s="44"/>
    </row>
    <row r="255" ht="15.75" customHeight="1">
      <c r="I255" s="55"/>
      <c r="Y255" s="54"/>
      <c r="Z255" s="44"/>
    </row>
    <row r="256" ht="15.75" customHeight="1">
      <c r="I256" s="55"/>
      <c r="Y256" s="54"/>
      <c r="Z256" s="44"/>
    </row>
    <row r="257" ht="15.75" customHeight="1">
      <c r="I257" s="55"/>
      <c r="Y257" s="54"/>
      <c r="Z257" s="44"/>
    </row>
    <row r="258" ht="15.75" customHeight="1">
      <c r="I258" s="55"/>
      <c r="Y258" s="54"/>
      <c r="Z258" s="44"/>
    </row>
    <row r="259" ht="15.75" customHeight="1">
      <c r="I259" s="55"/>
      <c r="Y259" s="54"/>
      <c r="Z259" s="44"/>
    </row>
    <row r="260" ht="15.75" customHeight="1">
      <c r="I260" s="55"/>
      <c r="Y260" s="54"/>
      <c r="Z260" s="44"/>
    </row>
    <row r="261" ht="15.75" customHeight="1">
      <c r="I261" s="55"/>
      <c r="Y261" s="54"/>
      <c r="Z261" s="44"/>
    </row>
    <row r="262" ht="15.75" customHeight="1">
      <c r="I262" s="55"/>
      <c r="Y262" s="54"/>
      <c r="Z262" s="44"/>
    </row>
    <row r="263" ht="15.75" customHeight="1">
      <c r="I263" s="55"/>
      <c r="Y263" s="54"/>
      <c r="Z263" s="44"/>
    </row>
    <row r="264" ht="15.75" customHeight="1">
      <c r="I264" s="55"/>
      <c r="Y264" s="54"/>
      <c r="Z264" s="44"/>
    </row>
    <row r="265" ht="15.75" customHeight="1">
      <c r="I265" s="55"/>
      <c r="Y265" s="54"/>
      <c r="Z265" s="44"/>
    </row>
    <row r="266" ht="15.75" customHeight="1">
      <c r="I266" s="55"/>
      <c r="Y266" s="54"/>
      <c r="Z266" s="44"/>
    </row>
    <row r="267" ht="15.75" customHeight="1">
      <c r="I267" s="55"/>
      <c r="Y267" s="54"/>
      <c r="Z267" s="44"/>
    </row>
    <row r="268" ht="15.75" customHeight="1">
      <c r="I268" s="55"/>
      <c r="Y268" s="54"/>
      <c r="Z268" s="44"/>
    </row>
    <row r="269" ht="15.75" customHeight="1">
      <c r="I269" s="55"/>
      <c r="Y269" s="54"/>
      <c r="Z269" s="44"/>
    </row>
    <row r="270" ht="15.75" customHeight="1">
      <c r="I270" s="55"/>
      <c r="Y270" s="54"/>
      <c r="Z270" s="44"/>
    </row>
    <row r="271" ht="15.75" customHeight="1">
      <c r="I271" s="55"/>
      <c r="Y271" s="54"/>
      <c r="Z271" s="44"/>
    </row>
    <row r="272" ht="15.75" customHeight="1">
      <c r="I272" s="55"/>
      <c r="Y272" s="54"/>
      <c r="Z272" s="44"/>
    </row>
    <row r="273" ht="15.75" customHeight="1">
      <c r="I273" s="55"/>
      <c r="Y273" s="54"/>
      <c r="Z273" s="44"/>
    </row>
    <row r="274" ht="15.75" customHeight="1">
      <c r="I274" s="55"/>
      <c r="Y274" s="54"/>
      <c r="Z274" s="44"/>
    </row>
    <row r="275" ht="15.75" customHeight="1">
      <c r="I275" s="55"/>
      <c r="Y275" s="54"/>
      <c r="Z275" s="44"/>
    </row>
    <row r="276" ht="15.75" customHeight="1">
      <c r="I276" s="55"/>
      <c r="Y276" s="54"/>
      <c r="Z276" s="44"/>
    </row>
    <row r="277" ht="15.75" customHeight="1">
      <c r="I277" s="55"/>
      <c r="Y277" s="54"/>
      <c r="Z277" s="44"/>
    </row>
    <row r="278" ht="15.75" customHeight="1">
      <c r="I278" s="55"/>
      <c r="Y278" s="54"/>
      <c r="Z278" s="44"/>
    </row>
    <row r="279" ht="15.75" customHeight="1">
      <c r="I279" s="55"/>
      <c r="Y279" s="54"/>
      <c r="Z279" s="44"/>
    </row>
    <row r="280" ht="15.75" customHeight="1">
      <c r="I280" s="55"/>
      <c r="Y280" s="54"/>
      <c r="Z280" s="44"/>
    </row>
    <row r="281" ht="15.75" customHeight="1">
      <c r="I281" s="55"/>
      <c r="Y281" s="54"/>
      <c r="Z281" s="44"/>
    </row>
    <row r="282" ht="15.75" customHeight="1">
      <c r="I282" s="55"/>
      <c r="Y282" s="54"/>
      <c r="Z282" s="44"/>
    </row>
    <row r="283" ht="15.75" customHeight="1">
      <c r="I283" s="55"/>
      <c r="Y283" s="54"/>
      <c r="Z283" s="44"/>
    </row>
    <row r="284" ht="15.75" customHeight="1">
      <c r="I284" s="55"/>
      <c r="Y284" s="54"/>
      <c r="Z284" s="44"/>
    </row>
    <row r="285" ht="15.75" customHeight="1">
      <c r="I285" s="55"/>
      <c r="Y285" s="54"/>
      <c r="Z285" s="44"/>
    </row>
    <row r="286" ht="15.75" customHeight="1">
      <c r="I286" s="55"/>
      <c r="Y286" s="54"/>
      <c r="Z286" s="44"/>
    </row>
    <row r="287" ht="15.75" customHeight="1">
      <c r="I287" s="55"/>
      <c r="Y287" s="54"/>
      <c r="Z287" s="44"/>
    </row>
    <row r="288" ht="15.75" customHeight="1">
      <c r="I288" s="55"/>
      <c r="Y288" s="54"/>
      <c r="Z288" s="44"/>
    </row>
    <row r="289" ht="15.75" customHeight="1">
      <c r="I289" s="55"/>
      <c r="Y289" s="54"/>
      <c r="Z289" s="44"/>
    </row>
    <row r="290" ht="15.75" customHeight="1">
      <c r="I290" s="55"/>
      <c r="Y290" s="54"/>
      <c r="Z290" s="44"/>
    </row>
    <row r="291" ht="15.75" customHeight="1">
      <c r="I291" s="55"/>
      <c r="Y291" s="54"/>
      <c r="Z291" s="44"/>
    </row>
    <row r="292" ht="15.75" customHeight="1">
      <c r="I292" s="55"/>
      <c r="Y292" s="54"/>
      <c r="Z292" s="44"/>
    </row>
    <row r="293" ht="15.75" customHeight="1">
      <c r="I293" s="55"/>
      <c r="Y293" s="54"/>
      <c r="Z293" s="44"/>
    </row>
    <row r="294" ht="15.75" customHeight="1">
      <c r="I294" s="55"/>
      <c r="Y294" s="54"/>
      <c r="Z294" s="44"/>
    </row>
    <row r="295" ht="15.75" customHeight="1">
      <c r="I295" s="55"/>
      <c r="Y295" s="54"/>
      <c r="Z295" s="44"/>
    </row>
    <row r="296" ht="15.75" customHeight="1">
      <c r="I296" s="55"/>
      <c r="Y296" s="54"/>
      <c r="Z296" s="44"/>
    </row>
    <row r="297" ht="15.75" customHeight="1">
      <c r="I297" s="55"/>
      <c r="Y297" s="54"/>
      <c r="Z297" s="44"/>
    </row>
    <row r="298" ht="15.75" customHeight="1">
      <c r="I298" s="55"/>
      <c r="Y298" s="54"/>
      <c r="Z298" s="44"/>
    </row>
    <row r="299" ht="15.75" customHeight="1">
      <c r="I299" s="55"/>
      <c r="Y299" s="54"/>
      <c r="Z299" s="44"/>
    </row>
    <row r="300" ht="15.75" customHeight="1">
      <c r="I300" s="55"/>
      <c r="Y300" s="54"/>
      <c r="Z300" s="44"/>
    </row>
    <row r="301" ht="15.75" customHeight="1">
      <c r="I301" s="55"/>
      <c r="Y301" s="54"/>
      <c r="Z301" s="44"/>
    </row>
    <row r="302" ht="15.75" customHeight="1">
      <c r="I302" s="55"/>
      <c r="Y302" s="54"/>
      <c r="Z302" s="44"/>
    </row>
    <row r="303" ht="15.75" customHeight="1">
      <c r="I303" s="55"/>
      <c r="Y303" s="54"/>
      <c r="Z303" s="44"/>
    </row>
    <row r="304" ht="15.75" customHeight="1">
      <c r="I304" s="55"/>
      <c r="Y304" s="54"/>
      <c r="Z304" s="44"/>
    </row>
    <row r="305" ht="15.75" customHeight="1">
      <c r="I305" s="55"/>
      <c r="Y305" s="54"/>
      <c r="Z305" s="44"/>
    </row>
    <row r="306" ht="15.75" customHeight="1">
      <c r="I306" s="55"/>
      <c r="Y306" s="54"/>
      <c r="Z306" s="44"/>
    </row>
    <row r="307" ht="15.75" customHeight="1">
      <c r="I307" s="55"/>
      <c r="Y307" s="54"/>
      <c r="Z307" s="44"/>
    </row>
    <row r="308" ht="15.75" customHeight="1">
      <c r="I308" s="55"/>
      <c r="Y308" s="54"/>
      <c r="Z308" s="44"/>
    </row>
    <row r="309" ht="15.75" customHeight="1">
      <c r="I309" s="55"/>
      <c r="Y309" s="54"/>
      <c r="Z309" s="44"/>
    </row>
    <row r="310" ht="15.75" customHeight="1">
      <c r="I310" s="55"/>
      <c r="Y310" s="54"/>
      <c r="Z310" s="44"/>
    </row>
    <row r="311" ht="15.75" customHeight="1">
      <c r="I311" s="55"/>
      <c r="Y311" s="54"/>
      <c r="Z311" s="44"/>
    </row>
    <row r="312" ht="15.75" customHeight="1">
      <c r="I312" s="55"/>
      <c r="Y312" s="54"/>
      <c r="Z312" s="44"/>
    </row>
    <row r="313" ht="15.75" customHeight="1">
      <c r="I313" s="55"/>
      <c r="Y313" s="54"/>
      <c r="Z313" s="44"/>
    </row>
    <row r="314" ht="15.75" customHeight="1">
      <c r="I314" s="55"/>
      <c r="Y314" s="54"/>
      <c r="Z314" s="44"/>
    </row>
    <row r="315" ht="15.75" customHeight="1">
      <c r="I315" s="55"/>
      <c r="Y315" s="54"/>
      <c r="Z315" s="44"/>
    </row>
    <row r="316" ht="15.75" customHeight="1">
      <c r="I316" s="55"/>
      <c r="Y316" s="54"/>
      <c r="Z316" s="44"/>
    </row>
    <row r="317" ht="15.75" customHeight="1">
      <c r="I317" s="55"/>
      <c r="Y317" s="54"/>
      <c r="Z317" s="44"/>
    </row>
    <row r="318" ht="15.75" customHeight="1">
      <c r="I318" s="55"/>
      <c r="Y318" s="54"/>
      <c r="Z318" s="44"/>
    </row>
    <row r="319" ht="15.75" customHeight="1">
      <c r="I319" s="55"/>
      <c r="Y319" s="54"/>
      <c r="Z319" s="44"/>
    </row>
    <row r="320" ht="15.75" customHeight="1">
      <c r="I320" s="55"/>
      <c r="Y320" s="54"/>
      <c r="Z320" s="44"/>
    </row>
    <row r="321" ht="15.75" customHeight="1">
      <c r="I321" s="55"/>
      <c r="Y321" s="54"/>
      <c r="Z321" s="44"/>
    </row>
    <row r="322" ht="15.75" customHeight="1">
      <c r="I322" s="55"/>
      <c r="Y322" s="54"/>
      <c r="Z322" s="44"/>
    </row>
    <row r="323" ht="15.75" customHeight="1">
      <c r="I323" s="55"/>
      <c r="Y323" s="54"/>
      <c r="Z323" s="44"/>
    </row>
    <row r="324" ht="15.75" customHeight="1">
      <c r="I324" s="55"/>
      <c r="Y324" s="54"/>
      <c r="Z324" s="44"/>
    </row>
    <row r="325" ht="15.75" customHeight="1">
      <c r="I325" s="55"/>
      <c r="Y325" s="54"/>
      <c r="Z325" s="44"/>
    </row>
    <row r="326" ht="15.75" customHeight="1">
      <c r="I326" s="55"/>
      <c r="Y326" s="54"/>
      <c r="Z326" s="44"/>
    </row>
    <row r="327" ht="15.75" customHeight="1">
      <c r="I327" s="55"/>
      <c r="Y327" s="54"/>
      <c r="Z327" s="44"/>
    </row>
    <row r="328" ht="15.75" customHeight="1">
      <c r="I328" s="55"/>
      <c r="Y328" s="54"/>
      <c r="Z328" s="44"/>
    </row>
    <row r="329" ht="15.75" customHeight="1">
      <c r="I329" s="55"/>
      <c r="Y329" s="54"/>
      <c r="Z329" s="44"/>
    </row>
    <row r="330" ht="15.75" customHeight="1">
      <c r="I330" s="55"/>
      <c r="Y330" s="54"/>
      <c r="Z330" s="44"/>
    </row>
    <row r="331" ht="15.75" customHeight="1">
      <c r="I331" s="55"/>
      <c r="Y331" s="54"/>
      <c r="Z331" s="44"/>
    </row>
    <row r="332" ht="15.75" customHeight="1">
      <c r="I332" s="55"/>
      <c r="Y332" s="54"/>
      <c r="Z332" s="44"/>
    </row>
    <row r="333" ht="15.75" customHeight="1">
      <c r="I333" s="55"/>
      <c r="Y333" s="54"/>
      <c r="Z333" s="44"/>
    </row>
    <row r="334" ht="15.75" customHeight="1">
      <c r="I334" s="55"/>
      <c r="Y334" s="54"/>
      <c r="Z334" s="44"/>
    </row>
    <row r="335" ht="15.75" customHeight="1">
      <c r="I335" s="55"/>
      <c r="Y335" s="54"/>
      <c r="Z335" s="44"/>
    </row>
    <row r="336" ht="15.75" customHeight="1">
      <c r="I336" s="55"/>
      <c r="Y336" s="54"/>
      <c r="Z336" s="44"/>
    </row>
    <row r="337" ht="15.75" customHeight="1">
      <c r="I337" s="55"/>
      <c r="Y337" s="54"/>
      <c r="Z337" s="44"/>
    </row>
    <row r="338" ht="15.75" customHeight="1">
      <c r="I338" s="55"/>
      <c r="Y338" s="54"/>
      <c r="Z338" s="44"/>
    </row>
    <row r="339" ht="15.75" customHeight="1">
      <c r="I339" s="55"/>
      <c r="Y339" s="54"/>
      <c r="Z339" s="44"/>
    </row>
    <row r="340" ht="15.75" customHeight="1">
      <c r="I340" s="55"/>
      <c r="Y340" s="54"/>
      <c r="Z340" s="44"/>
    </row>
    <row r="341" ht="15.75" customHeight="1">
      <c r="I341" s="55"/>
      <c r="Y341" s="54"/>
      <c r="Z341" s="44"/>
    </row>
    <row r="342" ht="15.75" customHeight="1">
      <c r="I342" s="55"/>
      <c r="Y342" s="54"/>
      <c r="Z342" s="44"/>
    </row>
    <row r="343" ht="15.75" customHeight="1">
      <c r="I343" s="55"/>
      <c r="Y343" s="54"/>
      <c r="Z343" s="44"/>
    </row>
    <row r="344" ht="15.75" customHeight="1">
      <c r="I344" s="55"/>
      <c r="Y344" s="54"/>
      <c r="Z344" s="44"/>
    </row>
    <row r="345" ht="15.75" customHeight="1">
      <c r="I345" s="55"/>
      <c r="Y345" s="54"/>
      <c r="Z345" s="44"/>
    </row>
    <row r="346" ht="15.75" customHeight="1">
      <c r="I346" s="55"/>
      <c r="Y346" s="54"/>
      <c r="Z346" s="44"/>
    </row>
    <row r="347" ht="15.75" customHeight="1">
      <c r="I347" s="55"/>
      <c r="Y347" s="54"/>
      <c r="Z347" s="44"/>
    </row>
    <row r="348" ht="15.75" customHeight="1">
      <c r="I348" s="55"/>
      <c r="Y348" s="54"/>
      <c r="Z348" s="44"/>
    </row>
    <row r="349" ht="15.75" customHeight="1">
      <c r="I349" s="55"/>
      <c r="Y349" s="54"/>
      <c r="Z349" s="44"/>
    </row>
    <row r="350" ht="15.75" customHeight="1">
      <c r="I350" s="55"/>
      <c r="Y350" s="54"/>
      <c r="Z350" s="44"/>
    </row>
    <row r="351" ht="15.75" customHeight="1">
      <c r="I351" s="55"/>
      <c r="Y351" s="54"/>
      <c r="Z351" s="44"/>
    </row>
    <row r="352" ht="15.75" customHeight="1">
      <c r="I352" s="55"/>
      <c r="Y352" s="54"/>
      <c r="Z352" s="44"/>
    </row>
    <row r="353" ht="15.75" customHeight="1">
      <c r="I353" s="55"/>
      <c r="Y353" s="54"/>
      <c r="Z353" s="44"/>
    </row>
    <row r="354" ht="15.75" customHeight="1">
      <c r="I354" s="55"/>
      <c r="Y354" s="54"/>
      <c r="Z354" s="44"/>
    </row>
    <row r="355" ht="15.75" customHeight="1">
      <c r="I355" s="55"/>
      <c r="Y355" s="54"/>
      <c r="Z355" s="44"/>
    </row>
    <row r="356" ht="15.75" customHeight="1">
      <c r="I356" s="55"/>
      <c r="Y356" s="54"/>
      <c r="Z356" s="44"/>
    </row>
    <row r="357" ht="15.75" customHeight="1">
      <c r="I357" s="55"/>
      <c r="Y357" s="54"/>
      <c r="Z357" s="44"/>
    </row>
    <row r="358" ht="15.75" customHeight="1">
      <c r="I358" s="55"/>
      <c r="Y358" s="54"/>
      <c r="Z358" s="44"/>
    </row>
    <row r="359" ht="15.75" customHeight="1">
      <c r="I359" s="55"/>
      <c r="Y359" s="54"/>
      <c r="Z359" s="44"/>
    </row>
    <row r="360" ht="15.75" customHeight="1">
      <c r="I360" s="55"/>
      <c r="Y360" s="54"/>
      <c r="Z360" s="44"/>
    </row>
    <row r="361" ht="15.75" customHeight="1">
      <c r="I361" s="55"/>
      <c r="Y361" s="54"/>
      <c r="Z361" s="44"/>
    </row>
    <row r="362" ht="15.75" customHeight="1">
      <c r="I362" s="55"/>
      <c r="Y362" s="54"/>
      <c r="Z362" s="44"/>
    </row>
    <row r="363" ht="15.75" customHeight="1">
      <c r="I363" s="55"/>
      <c r="Y363" s="54"/>
      <c r="Z363" s="44"/>
    </row>
    <row r="364" ht="15.75" customHeight="1">
      <c r="I364" s="55"/>
      <c r="Y364" s="54"/>
      <c r="Z364" s="44"/>
    </row>
    <row r="365" ht="15.75" customHeight="1">
      <c r="I365" s="55"/>
      <c r="Y365" s="54"/>
      <c r="Z365" s="44"/>
    </row>
    <row r="366" ht="15.75" customHeight="1">
      <c r="I366" s="55"/>
      <c r="Y366" s="54"/>
      <c r="Z366" s="44"/>
    </row>
    <row r="367" ht="15.75" customHeight="1">
      <c r="I367" s="55"/>
      <c r="Y367" s="54"/>
      <c r="Z367" s="44"/>
    </row>
    <row r="368" ht="15.75" customHeight="1">
      <c r="I368" s="55"/>
      <c r="Y368" s="54"/>
      <c r="Z368" s="44"/>
    </row>
    <row r="369" ht="15.75" customHeight="1">
      <c r="I369" s="55"/>
      <c r="Y369" s="54"/>
      <c r="Z369" s="44"/>
    </row>
    <row r="370" ht="15.75" customHeight="1">
      <c r="I370" s="55"/>
      <c r="Y370" s="54"/>
      <c r="Z370" s="44"/>
    </row>
    <row r="371" ht="15.75" customHeight="1">
      <c r="I371" s="55"/>
      <c r="Y371" s="54"/>
      <c r="Z371" s="44"/>
    </row>
    <row r="372" ht="15.75" customHeight="1">
      <c r="I372" s="55"/>
      <c r="Y372" s="54"/>
      <c r="Z372" s="44"/>
    </row>
    <row r="373" ht="15.75" customHeight="1">
      <c r="I373" s="55"/>
      <c r="Y373" s="54"/>
      <c r="Z373" s="44"/>
    </row>
    <row r="374" ht="15.75" customHeight="1">
      <c r="I374" s="55"/>
      <c r="Y374" s="54"/>
      <c r="Z374" s="44"/>
    </row>
    <row r="375" ht="15.75" customHeight="1">
      <c r="I375" s="55"/>
      <c r="Y375" s="54"/>
      <c r="Z375" s="44"/>
    </row>
    <row r="376" ht="15.75" customHeight="1">
      <c r="I376" s="55"/>
      <c r="Y376" s="54"/>
      <c r="Z376" s="44"/>
    </row>
    <row r="377" ht="15.75" customHeight="1">
      <c r="I377" s="55"/>
      <c r="Y377" s="54"/>
      <c r="Z377" s="44"/>
    </row>
    <row r="378" ht="15.75" customHeight="1">
      <c r="I378" s="55"/>
      <c r="Y378" s="54"/>
      <c r="Z378" s="44"/>
    </row>
    <row r="379" ht="15.75" customHeight="1">
      <c r="I379" s="55"/>
      <c r="Y379" s="54"/>
      <c r="Z379" s="44"/>
    </row>
    <row r="380" ht="15.75" customHeight="1">
      <c r="I380" s="55"/>
      <c r="Y380" s="54"/>
      <c r="Z380" s="44"/>
    </row>
    <row r="381" ht="15.75" customHeight="1">
      <c r="I381" s="55"/>
      <c r="Y381" s="54"/>
      <c r="Z381" s="44"/>
    </row>
    <row r="382" ht="15.75" customHeight="1">
      <c r="I382" s="55"/>
      <c r="Y382" s="54"/>
      <c r="Z382" s="44"/>
    </row>
    <row r="383" ht="15.75" customHeight="1">
      <c r="I383" s="55"/>
      <c r="Y383" s="54"/>
      <c r="Z383" s="44"/>
    </row>
    <row r="384" ht="15.75" customHeight="1">
      <c r="I384" s="55"/>
      <c r="Y384" s="54"/>
      <c r="Z384" s="44"/>
    </row>
    <row r="385" ht="15.75" customHeight="1">
      <c r="I385" s="55"/>
      <c r="Y385" s="54"/>
      <c r="Z385" s="44"/>
    </row>
    <row r="386" ht="15.75" customHeight="1">
      <c r="I386" s="55"/>
      <c r="Y386" s="54"/>
      <c r="Z386" s="44"/>
    </row>
    <row r="387" ht="15.75" customHeight="1">
      <c r="I387" s="55"/>
      <c r="Y387" s="54"/>
      <c r="Z387" s="44"/>
    </row>
    <row r="388" ht="15.75" customHeight="1">
      <c r="I388" s="55"/>
      <c r="Y388" s="54"/>
      <c r="Z388" s="44"/>
    </row>
    <row r="389" ht="15.75" customHeight="1">
      <c r="I389" s="55"/>
      <c r="Y389" s="54"/>
      <c r="Z389" s="44"/>
    </row>
    <row r="390" ht="15.75" customHeight="1">
      <c r="I390" s="55"/>
      <c r="Y390" s="54"/>
      <c r="Z390" s="44"/>
    </row>
    <row r="391" ht="15.75" customHeight="1">
      <c r="I391" s="55"/>
      <c r="Y391" s="54"/>
      <c r="Z391" s="44"/>
    </row>
    <row r="392" ht="15.75" customHeight="1">
      <c r="I392" s="55"/>
      <c r="Y392" s="54"/>
      <c r="Z392" s="44"/>
    </row>
    <row r="393" ht="15.75" customHeight="1">
      <c r="I393" s="55"/>
      <c r="Y393" s="54"/>
      <c r="Z393" s="44"/>
    </row>
    <row r="394" ht="15.75" customHeight="1">
      <c r="I394" s="55"/>
      <c r="Y394" s="54"/>
      <c r="Z394" s="44"/>
    </row>
    <row r="395" ht="15.75" customHeight="1">
      <c r="I395" s="55"/>
      <c r="Y395" s="54"/>
      <c r="Z395" s="44"/>
    </row>
    <row r="396" ht="15.75" customHeight="1">
      <c r="I396" s="55"/>
      <c r="Y396" s="54"/>
      <c r="Z396" s="44"/>
    </row>
    <row r="397" ht="15.75" customHeight="1">
      <c r="I397" s="55"/>
      <c r="Y397" s="54"/>
      <c r="Z397" s="44"/>
    </row>
    <row r="398" ht="15.75" customHeight="1">
      <c r="I398" s="55"/>
      <c r="Y398" s="54"/>
      <c r="Z398" s="44"/>
    </row>
    <row r="399" ht="15.75" customHeight="1">
      <c r="I399" s="55"/>
      <c r="Y399" s="54"/>
      <c r="Z399" s="44"/>
    </row>
    <row r="400" ht="15.75" customHeight="1">
      <c r="I400" s="55"/>
      <c r="Y400" s="54"/>
      <c r="Z400" s="44"/>
    </row>
    <row r="401" ht="15.75" customHeight="1">
      <c r="I401" s="55"/>
      <c r="Y401" s="54"/>
      <c r="Z401" s="44"/>
    </row>
    <row r="402" ht="15.75" customHeight="1">
      <c r="I402" s="55"/>
      <c r="Y402" s="54"/>
      <c r="Z402" s="44"/>
    </row>
    <row r="403" ht="15.75" customHeight="1">
      <c r="I403" s="55"/>
      <c r="Y403" s="54"/>
      <c r="Z403" s="44"/>
    </row>
    <row r="404" ht="15.75" customHeight="1">
      <c r="I404" s="55"/>
      <c r="Y404" s="54"/>
      <c r="Z404" s="44"/>
    </row>
    <row r="405" ht="15.75" customHeight="1">
      <c r="I405" s="55"/>
      <c r="Y405" s="54"/>
      <c r="Z405" s="44"/>
    </row>
    <row r="406" ht="15.75" customHeight="1">
      <c r="I406" s="55"/>
      <c r="Y406" s="54"/>
      <c r="Z406" s="44"/>
    </row>
    <row r="407" ht="15.75" customHeight="1">
      <c r="I407" s="55"/>
      <c r="Y407" s="54"/>
      <c r="Z407" s="44"/>
    </row>
    <row r="408" ht="15.75" customHeight="1">
      <c r="I408" s="55"/>
      <c r="Y408" s="54"/>
      <c r="Z408" s="44"/>
    </row>
    <row r="409" ht="15.75" customHeight="1">
      <c r="I409" s="55"/>
      <c r="Y409" s="54"/>
      <c r="Z409" s="44"/>
    </row>
    <row r="410" ht="15.75" customHeight="1">
      <c r="I410" s="55"/>
      <c r="Y410" s="54"/>
      <c r="Z410" s="44"/>
    </row>
    <row r="411" ht="15.75" customHeight="1">
      <c r="I411" s="55"/>
      <c r="Y411" s="54"/>
      <c r="Z411" s="44"/>
    </row>
    <row r="412" ht="15.75" customHeight="1">
      <c r="I412" s="55"/>
      <c r="Y412" s="54"/>
      <c r="Z412" s="44"/>
    </row>
    <row r="413" ht="15.75" customHeight="1">
      <c r="I413" s="55"/>
      <c r="Y413" s="54"/>
      <c r="Z413" s="44"/>
    </row>
    <row r="414" ht="15.75" customHeight="1">
      <c r="I414" s="55"/>
      <c r="Y414" s="54"/>
      <c r="Z414" s="44"/>
    </row>
    <row r="415" ht="15.75" customHeight="1">
      <c r="I415" s="55"/>
      <c r="Y415" s="54"/>
      <c r="Z415" s="44"/>
    </row>
    <row r="416" ht="15.75" customHeight="1">
      <c r="I416" s="55"/>
      <c r="Y416" s="54"/>
      <c r="Z416" s="44"/>
    </row>
    <row r="417" ht="15.75" customHeight="1">
      <c r="I417" s="55"/>
      <c r="Y417" s="54"/>
      <c r="Z417" s="44"/>
    </row>
    <row r="418" ht="15.75" customHeight="1">
      <c r="I418" s="55"/>
      <c r="Y418" s="54"/>
      <c r="Z418" s="44"/>
    </row>
    <row r="419" ht="15.75" customHeight="1">
      <c r="I419" s="55"/>
      <c r="Y419" s="54"/>
      <c r="Z419" s="44"/>
    </row>
    <row r="420" ht="15.75" customHeight="1">
      <c r="I420" s="55"/>
      <c r="Y420" s="54"/>
      <c r="Z420" s="44"/>
    </row>
    <row r="421" ht="15.75" customHeight="1">
      <c r="I421" s="55"/>
      <c r="Y421" s="54"/>
      <c r="Z421" s="44"/>
    </row>
    <row r="422" ht="15.75" customHeight="1">
      <c r="I422" s="55"/>
      <c r="Y422" s="54"/>
      <c r="Z422" s="44"/>
    </row>
    <row r="423" ht="15.75" customHeight="1">
      <c r="I423" s="55"/>
      <c r="Y423" s="54"/>
      <c r="Z423" s="44"/>
    </row>
    <row r="424" ht="15.75" customHeight="1">
      <c r="I424" s="55"/>
      <c r="Y424" s="54"/>
      <c r="Z424" s="44"/>
    </row>
    <row r="425" ht="15.75" customHeight="1">
      <c r="I425" s="55"/>
      <c r="Y425" s="54"/>
      <c r="Z425" s="44"/>
    </row>
    <row r="426" ht="15.75" customHeight="1">
      <c r="I426" s="55"/>
      <c r="Y426" s="54"/>
      <c r="Z426" s="44"/>
    </row>
    <row r="427" ht="15.75" customHeight="1">
      <c r="I427" s="55"/>
      <c r="Y427" s="54"/>
      <c r="Z427" s="44"/>
    </row>
    <row r="428" ht="15.75" customHeight="1">
      <c r="I428" s="55"/>
      <c r="Y428" s="54"/>
      <c r="Z428" s="44"/>
    </row>
    <row r="429" ht="15.75" customHeight="1">
      <c r="I429" s="55"/>
      <c r="Y429" s="54"/>
      <c r="Z429" s="44"/>
    </row>
    <row r="430" ht="15.75" customHeight="1">
      <c r="I430" s="55"/>
      <c r="Y430" s="54"/>
      <c r="Z430" s="44"/>
    </row>
    <row r="431" ht="15.75" customHeight="1">
      <c r="I431" s="55"/>
      <c r="Y431" s="54"/>
      <c r="Z431" s="44"/>
    </row>
    <row r="432" ht="15.75" customHeight="1">
      <c r="I432" s="55"/>
      <c r="Y432" s="54"/>
      <c r="Z432" s="44"/>
    </row>
    <row r="433" ht="15.75" customHeight="1">
      <c r="I433" s="55"/>
      <c r="Y433" s="54"/>
      <c r="Z433" s="44"/>
    </row>
    <row r="434" ht="15.75" customHeight="1">
      <c r="I434" s="55"/>
      <c r="Y434" s="54"/>
      <c r="Z434" s="44"/>
    </row>
    <row r="435" ht="15.75" customHeight="1">
      <c r="I435" s="55"/>
      <c r="Y435" s="54"/>
      <c r="Z435" s="44"/>
    </row>
    <row r="436" ht="15.75" customHeight="1">
      <c r="I436" s="55"/>
      <c r="Y436" s="54"/>
      <c r="Z436" s="44"/>
    </row>
    <row r="437" ht="15.75" customHeight="1">
      <c r="I437" s="55"/>
      <c r="Y437" s="54"/>
      <c r="Z437" s="44"/>
    </row>
    <row r="438" ht="15.75" customHeight="1">
      <c r="I438" s="55"/>
      <c r="Y438" s="54"/>
      <c r="Z438" s="44"/>
    </row>
    <row r="439" ht="15.75" customHeight="1">
      <c r="I439" s="55"/>
      <c r="Y439" s="54"/>
      <c r="Z439" s="44"/>
    </row>
    <row r="440" ht="15.75" customHeight="1">
      <c r="I440" s="55"/>
      <c r="Y440" s="54"/>
      <c r="Z440" s="44"/>
    </row>
    <row r="441" ht="15.75" customHeight="1">
      <c r="I441" s="55"/>
      <c r="Y441" s="54"/>
      <c r="Z441" s="44"/>
    </row>
    <row r="442" ht="15.75" customHeight="1">
      <c r="I442" s="55"/>
      <c r="Y442" s="54"/>
      <c r="Z442" s="44"/>
    </row>
    <row r="443" ht="15.75" customHeight="1">
      <c r="I443" s="55"/>
      <c r="Y443" s="54"/>
      <c r="Z443" s="44"/>
    </row>
    <row r="444" ht="15.75" customHeight="1">
      <c r="I444" s="55"/>
      <c r="Y444" s="54"/>
      <c r="Z444" s="44"/>
    </row>
    <row r="445" ht="15.75" customHeight="1">
      <c r="I445" s="55"/>
      <c r="Y445" s="54"/>
      <c r="Z445" s="44"/>
    </row>
    <row r="446" ht="15.75" customHeight="1">
      <c r="I446" s="55"/>
      <c r="Y446" s="54"/>
      <c r="Z446" s="44"/>
    </row>
    <row r="447" ht="15.75" customHeight="1">
      <c r="I447" s="55"/>
      <c r="Y447" s="54"/>
      <c r="Z447" s="44"/>
    </row>
    <row r="448" ht="15.75" customHeight="1">
      <c r="I448" s="55"/>
      <c r="Y448" s="54"/>
      <c r="Z448" s="44"/>
    </row>
    <row r="449" ht="15.75" customHeight="1">
      <c r="I449" s="55"/>
      <c r="Y449" s="54"/>
      <c r="Z449" s="44"/>
    </row>
    <row r="450" ht="15.75" customHeight="1">
      <c r="I450" s="55"/>
      <c r="Y450" s="54"/>
      <c r="Z450" s="44"/>
    </row>
    <row r="451" ht="15.75" customHeight="1">
      <c r="I451" s="55"/>
      <c r="Y451" s="54"/>
      <c r="Z451" s="44"/>
    </row>
    <row r="452" ht="15.75" customHeight="1">
      <c r="I452" s="55"/>
      <c r="Y452" s="54"/>
      <c r="Z452" s="44"/>
    </row>
    <row r="453" ht="15.75" customHeight="1">
      <c r="I453" s="55"/>
      <c r="Y453" s="54"/>
      <c r="Z453" s="44"/>
    </row>
    <row r="454" ht="15.75" customHeight="1">
      <c r="I454" s="55"/>
      <c r="Y454" s="54"/>
      <c r="Z454" s="44"/>
    </row>
    <row r="455" ht="15.75" customHeight="1">
      <c r="I455" s="55"/>
      <c r="Y455" s="54"/>
      <c r="Z455" s="44"/>
    </row>
    <row r="456" ht="15.75" customHeight="1">
      <c r="I456" s="55"/>
      <c r="Y456" s="54"/>
      <c r="Z456" s="44"/>
    </row>
    <row r="457" ht="15.75" customHeight="1">
      <c r="I457" s="55"/>
      <c r="Y457" s="54"/>
      <c r="Z457" s="44"/>
    </row>
    <row r="458" ht="15.75" customHeight="1">
      <c r="I458" s="55"/>
      <c r="Y458" s="54"/>
      <c r="Z458" s="44"/>
    </row>
    <row r="459" ht="15.75" customHeight="1">
      <c r="I459" s="55"/>
      <c r="Y459" s="54"/>
      <c r="Z459" s="44"/>
    </row>
    <row r="460" ht="15.75" customHeight="1">
      <c r="I460" s="55"/>
      <c r="Y460" s="54"/>
      <c r="Z460" s="44"/>
    </row>
    <row r="461" ht="15.75" customHeight="1">
      <c r="I461" s="55"/>
      <c r="Y461" s="54"/>
      <c r="Z461" s="44"/>
    </row>
    <row r="462" ht="15.75" customHeight="1">
      <c r="I462" s="55"/>
      <c r="Y462" s="54"/>
      <c r="Z462" s="44"/>
    </row>
    <row r="463" ht="15.75" customHeight="1">
      <c r="I463" s="55"/>
      <c r="Y463" s="54"/>
      <c r="Z463" s="44"/>
    </row>
    <row r="464" ht="15.75" customHeight="1">
      <c r="I464" s="55"/>
      <c r="Y464" s="54"/>
      <c r="Z464" s="44"/>
    </row>
    <row r="465" ht="15.75" customHeight="1">
      <c r="I465" s="55"/>
      <c r="Y465" s="54"/>
      <c r="Z465" s="44"/>
    </row>
    <row r="466" ht="15.75" customHeight="1">
      <c r="I466" s="55"/>
      <c r="Y466" s="54"/>
      <c r="Z466" s="44"/>
    </row>
    <row r="467" ht="15.75" customHeight="1">
      <c r="I467" s="55"/>
      <c r="Y467" s="54"/>
      <c r="Z467" s="44"/>
    </row>
    <row r="468" ht="15.75" customHeight="1">
      <c r="I468" s="55"/>
      <c r="Y468" s="54"/>
      <c r="Z468" s="44"/>
    </row>
    <row r="469" ht="15.75" customHeight="1">
      <c r="I469" s="55"/>
      <c r="Y469" s="54"/>
      <c r="Z469" s="44"/>
    </row>
    <row r="470" ht="15.75" customHeight="1">
      <c r="I470" s="55"/>
      <c r="Y470" s="54"/>
      <c r="Z470" s="44"/>
    </row>
    <row r="471" ht="15.75" customHeight="1">
      <c r="I471" s="55"/>
      <c r="Y471" s="54"/>
      <c r="Z471" s="44"/>
    </row>
    <row r="472" ht="15.75" customHeight="1">
      <c r="I472" s="55"/>
      <c r="Y472" s="54"/>
      <c r="Z472" s="44"/>
    </row>
    <row r="473" ht="15.75" customHeight="1">
      <c r="I473" s="55"/>
      <c r="Y473" s="54"/>
      <c r="Z473" s="44"/>
    </row>
    <row r="474" ht="15.75" customHeight="1">
      <c r="I474" s="55"/>
      <c r="Y474" s="54"/>
      <c r="Z474" s="44"/>
    </row>
    <row r="475" ht="15.75" customHeight="1">
      <c r="I475" s="55"/>
      <c r="Y475" s="54"/>
      <c r="Z475" s="44"/>
    </row>
    <row r="476" ht="15.75" customHeight="1">
      <c r="I476" s="55"/>
      <c r="Y476" s="54"/>
      <c r="Z476" s="44"/>
    </row>
    <row r="477" ht="15.75" customHeight="1">
      <c r="I477" s="55"/>
      <c r="Y477" s="54"/>
      <c r="Z477" s="44"/>
    </row>
    <row r="478" ht="15.75" customHeight="1">
      <c r="I478" s="55"/>
      <c r="Y478" s="54"/>
      <c r="Z478" s="44"/>
    </row>
    <row r="479" ht="15.75" customHeight="1">
      <c r="I479" s="55"/>
      <c r="Y479" s="54"/>
      <c r="Z479" s="44"/>
    </row>
    <row r="480" ht="15.75" customHeight="1">
      <c r="I480" s="55"/>
      <c r="Y480" s="54"/>
      <c r="Z480" s="44"/>
    </row>
    <row r="481" ht="15.75" customHeight="1">
      <c r="I481" s="55"/>
      <c r="Y481" s="54"/>
      <c r="Z481" s="44"/>
    </row>
    <row r="482" ht="15.75" customHeight="1">
      <c r="I482" s="55"/>
      <c r="Y482" s="54"/>
      <c r="Z482" s="44"/>
    </row>
    <row r="483" ht="15.75" customHeight="1">
      <c r="I483" s="55"/>
      <c r="Y483" s="54"/>
      <c r="Z483" s="44"/>
    </row>
    <row r="484" ht="15.75" customHeight="1">
      <c r="I484" s="55"/>
      <c r="Y484" s="54"/>
      <c r="Z484" s="44"/>
    </row>
    <row r="485" ht="15.75" customHeight="1">
      <c r="I485" s="55"/>
      <c r="Y485" s="54"/>
      <c r="Z485" s="44"/>
    </row>
    <row r="486" ht="15.75" customHeight="1">
      <c r="I486" s="55"/>
      <c r="Y486" s="54"/>
      <c r="Z486" s="44"/>
    </row>
    <row r="487" ht="15.75" customHeight="1">
      <c r="I487" s="55"/>
      <c r="Y487" s="54"/>
      <c r="Z487" s="44"/>
    </row>
    <row r="488" ht="15.75" customHeight="1">
      <c r="I488" s="55"/>
      <c r="Y488" s="54"/>
      <c r="Z488" s="44"/>
    </row>
    <row r="489" ht="15.75" customHeight="1">
      <c r="I489" s="55"/>
      <c r="Y489" s="54"/>
      <c r="Z489" s="44"/>
    </row>
    <row r="490" ht="15.75" customHeight="1">
      <c r="I490" s="55"/>
      <c r="Y490" s="54"/>
      <c r="Z490" s="44"/>
    </row>
    <row r="491" ht="15.75" customHeight="1">
      <c r="I491" s="55"/>
      <c r="Y491" s="54"/>
      <c r="Z491" s="44"/>
    </row>
    <row r="492" ht="15.75" customHeight="1">
      <c r="I492" s="55"/>
      <c r="Y492" s="54"/>
      <c r="Z492" s="44"/>
    </row>
    <row r="493" ht="15.75" customHeight="1">
      <c r="I493" s="55"/>
      <c r="Y493" s="54"/>
      <c r="Z493" s="44"/>
    </row>
    <row r="494" ht="15.75" customHeight="1">
      <c r="I494" s="55"/>
      <c r="Y494" s="54"/>
      <c r="Z494" s="44"/>
    </row>
    <row r="495" ht="15.75" customHeight="1">
      <c r="I495" s="55"/>
      <c r="Y495" s="54"/>
      <c r="Z495" s="44"/>
    </row>
    <row r="496" ht="15.75" customHeight="1">
      <c r="I496" s="55"/>
      <c r="Y496" s="54"/>
      <c r="Z496" s="44"/>
    </row>
    <row r="497" ht="15.75" customHeight="1">
      <c r="I497" s="55"/>
      <c r="Y497" s="54"/>
      <c r="Z497" s="44"/>
    </row>
    <row r="498" ht="15.75" customHeight="1">
      <c r="I498" s="55"/>
      <c r="Y498" s="54"/>
      <c r="Z498" s="44"/>
    </row>
    <row r="499" ht="15.75" customHeight="1">
      <c r="I499" s="55"/>
      <c r="Y499" s="54"/>
      <c r="Z499" s="44"/>
    </row>
    <row r="500" ht="15.75" customHeight="1">
      <c r="I500" s="55"/>
      <c r="Y500" s="54"/>
      <c r="Z500" s="44"/>
    </row>
    <row r="501" ht="15.75" customHeight="1">
      <c r="I501" s="55"/>
      <c r="Y501" s="54"/>
      <c r="Z501" s="44"/>
    </row>
    <row r="502" ht="15.75" customHeight="1">
      <c r="I502" s="55"/>
      <c r="Y502" s="54"/>
      <c r="Z502" s="44"/>
    </row>
    <row r="503" ht="15.75" customHeight="1">
      <c r="I503" s="55"/>
      <c r="Y503" s="54"/>
      <c r="Z503" s="44"/>
    </row>
    <row r="504" ht="15.75" customHeight="1">
      <c r="I504" s="55"/>
      <c r="Y504" s="54"/>
      <c r="Z504" s="44"/>
    </row>
    <row r="505" ht="15.75" customHeight="1">
      <c r="I505" s="55"/>
      <c r="Y505" s="54"/>
      <c r="Z505" s="44"/>
    </row>
    <row r="506" ht="15.75" customHeight="1">
      <c r="I506" s="55"/>
      <c r="Y506" s="54"/>
      <c r="Z506" s="44"/>
    </row>
    <row r="507" ht="15.75" customHeight="1">
      <c r="I507" s="55"/>
      <c r="Y507" s="54"/>
      <c r="Z507" s="44"/>
    </row>
    <row r="508" ht="15.75" customHeight="1">
      <c r="I508" s="55"/>
      <c r="Y508" s="54"/>
      <c r="Z508" s="44"/>
    </row>
    <row r="509" ht="15.75" customHeight="1">
      <c r="I509" s="55"/>
      <c r="Y509" s="54"/>
      <c r="Z509" s="44"/>
    </row>
    <row r="510" ht="15.75" customHeight="1">
      <c r="I510" s="55"/>
      <c r="Y510" s="54"/>
      <c r="Z510" s="44"/>
    </row>
    <row r="511" ht="15.75" customHeight="1">
      <c r="I511" s="55"/>
      <c r="Y511" s="54"/>
      <c r="Z511" s="44"/>
    </row>
    <row r="512" ht="15.75" customHeight="1">
      <c r="I512" s="55"/>
      <c r="Y512" s="54"/>
      <c r="Z512" s="44"/>
    </row>
    <row r="513" ht="15.75" customHeight="1">
      <c r="I513" s="55"/>
      <c r="Y513" s="54"/>
      <c r="Z513" s="44"/>
    </row>
    <row r="514" ht="15.75" customHeight="1">
      <c r="I514" s="55"/>
      <c r="Y514" s="54"/>
      <c r="Z514" s="44"/>
    </row>
    <row r="515" ht="15.75" customHeight="1">
      <c r="I515" s="55"/>
      <c r="Y515" s="54"/>
      <c r="Z515" s="44"/>
    </row>
    <row r="516" ht="15.75" customHeight="1">
      <c r="I516" s="55"/>
      <c r="Y516" s="54"/>
      <c r="Z516" s="44"/>
    </row>
    <row r="517" ht="15.75" customHeight="1">
      <c r="I517" s="55"/>
      <c r="Y517" s="54"/>
      <c r="Z517" s="44"/>
    </row>
    <row r="518" ht="15.75" customHeight="1">
      <c r="I518" s="55"/>
      <c r="Y518" s="54"/>
      <c r="Z518" s="44"/>
    </row>
    <row r="519" ht="15.75" customHeight="1">
      <c r="I519" s="55"/>
      <c r="Y519" s="54"/>
      <c r="Z519" s="44"/>
    </row>
    <row r="520" ht="15.75" customHeight="1">
      <c r="I520" s="55"/>
      <c r="Y520" s="54"/>
      <c r="Z520" s="44"/>
    </row>
    <row r="521" ht="15.75" customHeight="1">
      <c r="I521" s="55"/>
      <c r="Y521" s="54"/>
      <c r="Z521" s="44"/>
    </row>
    <row r="522" ht="15.75" customHeight="1">
      <c r="I522" s="55"/>
      <c r="Y522" s="54"/>
      <c r="Z522" s="44"/>
    </row>
    <row r="523" ht="15.75" customHeight="1">
      <c r="I523" s="55"/>
      <c r="Y523" s="54"/>
      <c r="Z523" s="44"/>
    </row>
    <row r="524" ht="15.75" customHeight="1">
      <c r="I524" s="55"/>
      <c r="Y524" s="54"/>
      <c r="Z524" s="44"/>
    </row>
    <row r="525" ht="15.75" customHeight="1">
      <c r="I525" s="55"/>
      <c r="Y525" s="54"/>
      <c r="Z525" s="44"/>
    </row>
    <row r="526" ht="15.75" customHeight="1">
      <c r="I526" s="55"/>
      <c r="Y526" s="54"/>
      <c r="Z526" s="44"/>
    </row>
    <row r="527" ht="15.75" customHeight="1">
      <c r="I527" s="55"/>
      <c r="Y527" s="54"/>
      <c r="Z527" s="44"/>
    </row>
    <row r="528" ht="15.75" customHeight="1">
      <c r="I528" s="55"/>
      <c r="Y528" s="54"/>
      <c r="Z528" s="44"/>
    </row>
    <row r="529" ht="15.75" customHeight="1">
      <c r="I529" s="55"/>
      <c r="Y529" s="54"/>
      <c r="Z529" s="44"/>
    </row>
    <row r="530" ht="15.75" customHeight="1">
      <c r="I530" s="55"/>
      <c r="Y530" s="54"/>
      <c r="Z530" s="44"/>
    </row>
    <row r="531" ht="15.75" customHeight="1">
      <c r="I531" s="55"/>
      <c r="Y531" s="54"/>
      <c r="Z531" s="44"/>
    </row>
    <row r="532" ht="15.75" customHeight="1">
      <c r="I532" s="55"/>
      <c r="Y532" s="54"/>
      <c r="Z532" s="44"/>
    </row>
    <row r="533" ht="15.75" customHeight="1">
      <c r="I533" s="55"/>
      <c r="Y533" s="54"/>
      <c r="Z533" s="44"/>
    </row>
    <row r="534" ht="15.75" customHeight="1">
      <c r="I534" s="55"/>
      <c r="Y534" s="54"/>
      <c r="Z534" s="44"/>
    </row>
    <row r="535" ht="15.75" customHeight="1">
      <c r="I535" s="55"/>
      <c r="Y535" s="54"/>
      <c r="Z535" s="44"/>
    </row>
    <row r="536" ht="15.75" customHeight="1">
      <c r="I536" s="55"/>
      <c r="Y536" s="54"/>
      <c r="Z536" s="44"/>
    </row>
    <row r="537" ht="15.75" customHeight="1">
      <c r="I537" s="55"/>
      <c r="Y537" s="54"/>
      <c r="Z537" s="44"/>
    </row>
    <row r="538" ht="15.75" customHeight="1">
      <c r="I538" s="55"/>
      <c r="Y538" s="54"/>
      <c r="Z538" s="44"/>
    </row>
    <row r="539" ht="15.75" customHeight="1">
      <c r="I539" s="55"/>
      <c r="Y539" s="54"/>
      <c r="Z539" s="44"/>
    </row>
    <row r="540" ht="15.75" customHeight="1">
      <c r="I540" s="55"/>
      <c r="Y540" s="54"/>
      <c r="Z540" s="44"/>
    </row>
    <row r="541" ht="15.75" customHeight="1">
      <c r="I541" s="55"/>
      <c r="Y541" s="54"/>
      <c r="Z541" s="44"/>
    </row>
    <row r="542" ht="15.75" customHeight="1">
      <c r="I542" s="55"/>
      <c r="Y542" s="54"/>
      <c r="Z542" s="44"/>
    </row>
    <row r="543" ht="15.75" customHeight="1">
      <c r="I543" s="55"/>
      <c r="Y543" s="54"/>
      <c r="Z543" s="44"/>
    </row>
    <row r="544" ht="15.75" customHeight="1">
      <c r="I544" s="55"/>
      <c r="Y544" s="54"/>
      <c r="Z544" s="44"/>
    </row>
    <row r="545" ht="15.75" customHeight="1">
      <c r="I545" s="55"/>
      <c r="Y545" s="54"/>
      <c r="Z545" s="44"/>
    </row>
    <row r="546" ht="15.75" customHeight="1">
      <c r="I546" s="55"/>
      <c r="Y546" s="54"/>
      <c r="Z546" s="44"/>
    </row>
    <row r="547" ht="15.75" customHeight="1">
      <c r="I547" s="55"/>
      <c r="Y547" s="54"/>
      <c r="Z547" s="44"/>
    </row>
    <row r="548" ht="15.75" customHeight="1">
      <c r="I548" s="55"/>
      <c r="Y548" s="54"/>
      <c r="Z548" s="44"/>
    </row>
    <row r="549" ht="15.75" customHeight="1">
      <c r="I549" s="55"/>
      <c r="Y549" s="54"/>
      <c r="Z549" s="44"/>
    </row>
    <row r="550" ht="15.75" customHeight="1">
      <c r="I550" s="55"/>
      <c r="Y550" s="54"/>
      <c r="Z550" s="44"/>
    </row>
    <row r="551" ht="15.75" customHeight="1">
      <c r="I551" s="55"/>
      <c r="Y551" s="54"/>
      <c r="Z551" s="44"/>
    </row>
    <row r="552" ht="15.75" customHeight="1">
      <c r="I552" s="55"/>
      <c r="Y552" s="54"/>
      <c r="Z552" s="44"/>
    </row>
    <row r="553" ht="15.75" customHeight="1">
      <c r="I553" s="55"/>
      <c r="Y553" s="54"/>
      <c r="Z553" s="44"/>
    </row>
    <row r="554" ht="15.75" customHeight="1">
      <c r="I554" s="55"/>
      <c r="Y554" s="54"/>
      <c r="Z554" s="44"/>
    </row>
    <row r="555" ht="15.75" customHeight="1">
      <c r="I555" s="55"/>
      <c r="Y555" s="54"/>
      <c r="Z555" s="44"/>
    </row>
    <row r="556" ht="15.75" customHeight="1">
      <c r="I556" s="55"/>
      <c r="Y556" s="54"/>
      <c r="Z556" s="44"/>
    </row>
    <row r="557" ht="15.75" customHeight="1">
      <c r="I557" s="55"/>
      <c r="Y557" s="54"/>
      <c r="Z557" s="44"/>
    </row>
    <row r="558" ht="15.75" customHeight="1">
      <c r="I558" s="55"/>
      <c r="Y558" s="54"/>
      <c r="Z558" s="44"/>
    </row>
    <row r="559" ht="15.75" customHeight="1">
      <c r="I559" s="55"/>
      <c r="Y559" s="54"/>
      <c r="Z559" s="44"/>
    </row>
    <row r="560" ht="15.75" customHeight="1">
      <c r="I560" s="55"/>
      <c r="Y560" s="54"/>
      <c r="Z560" s="44"/>
    </row>
    <row r="561" ht="15.75" customHeight="1">
      <c r="I561" s="55"/>
      <c r="Y561" s="54"/>
      <c r="Z561" s="44"/>
    </row>
    <row r="562" ht="15.75" customHeight="1">
      <c r="I562" s="55"/>
      <c r="Y562" s="54"/>
      <c r="Z562" s="44"/>
    </row>
    <row r="563" ht="15.75" customHeight="1">
      <c r="I563" s="55"/>
      <c r="Y563" s="54"/>
      <c r="Z563" s="44"/>
    </row>
    <row r="564" ht="15.75" customHeight="1">
      <c r="I564" s="55"/>
      <c r="Y564" s="54"/>
      <c r="Z564" s="44"/>
    </row>
    <row r="565" ht="15.75" customHeight="1">
      <c r="I565" s="55"/>
      <c r="Y565" s="54"/>
      <c r="Z565" s="44"/>
    </row>
    <row r="566" ht="15.75" customHeight="1">
      <c r="I566" s="55"/>
      <c r="Y566" s="54"/>
      <c r="Z566" s="44"/>
    </row>
    <row r="567" ht="15.75" customHeight="1">
      <c r="I567" s="55"/>
      <c r="Y567" s="54"/>
      <c r="Z567" s="44"/>
    </row>
    <row r="568" ht="15.75" customHeight="1">
      <c r="I568" s="55"/>
      <c r="Y568" s="54"/>
      <c r="Z568" s="44"/>
    </row>
    <row r="569" ht="15.75" customHeight="1">
      <c r="I569" s="55"/>
      <c r="Y569" s="54"/>
      <c r="Z569" s="44"/>
    </row>
    <row r="570" ht="15.75" customHeight="1">
      <c r="I570" s="55"/>
      <c r="Y570" s="54"/>
      <c r="Z570" s="44"/>
    </row>
    <row r="571" ht="15.75" customHeight="1">
      <c r="I571" s="55"/>
      <c r="Y571" s="54"/>
      <c r="Z571" s="44"/>
    </row>
    <row r="572" ht="15.75" customHeight="1">
      <c r="I572" s="55"/>
      <c r="Y572" s="54"/>
      <c r="Z572" s="44"/>
    </row>
    <row r="573" ht="15.75" customHeight="1">
      <c r="I573" s="55"/>
      <c r="Y573" s="54"/>
      <c r="Z573" s="44"/>
    </row>
    <row r="574" ht="15.75" customHeight="1">
      <c r="I574" s="55"/>
      <c r="Y574" s="54"/>
      <c r="Z574" s="44"/>
    </row>
    <row r="575" ht="15.75" customHeight="1">
      <c r="I575" s="55"/>
      <c r="Y575" s="54"/>
      <c r="Z575" s="44"/>
    </row>
    <row r="576" ht="15.75" customHeight="1">
      <c r="I576" s="55"/>
      <c r="Y576" s="54"/>
      <c r="Z576" s="44"/>
    </row>
    <row r="577" ht="15.75" customHeight="1">
      <c r="I577" s="55"/>
      <c r="Y577" s="54"/>
      <c r="Z577" s="44"/>
    </row>
    <row r="578" ht="15.75" customHeight="1">
      <c r="I578" s="55"/>
      <c r="Y578" s="54"/>
      <c r="Z578" s="44"/>
    </row>
    <row r="579" ht="15.75" customHeight="1">
      <c r="I579" s="55"/>
      <c r="Y579" s="54"/>
      <c r="Z579" s="44"/>
    </row>
    <row r="580" ht="15.75" customHeight="1">
      <c r="I580" s="55"/>
      <c r="Y580" s="54"/>
      <c r="Z580" s="44"/>
    </row>
    <row r="581" ht="15.75" customHeight="1">
      <c r="I581" s="55"/>
      <c r="Y581" s="54"/>
      <c r="Z581" s="44"/>
    </row>
    <row r="582" ht="15.75" customHeight="1">
      <c r="I582" s="55"/>
      <c r="Y582" s="54"/>
      <c r="Z582" s="44"/>
    </row>
    <row r="583" ht="15.75" customHeight="1">
      <c r="I583" s="55"/>
      <c r="Y583" s="54"/>
      <c r="Z583" s="44"/>
    </row>
    <row r="584" ht="15.75" customHeight="1">
      <c r="I584" s="55"/>
      <c r="Y584" s="54"/>
      <c r="Z584" s="44"/>
    </row>
    <row r="585" ht="15.75" customHeight="1">
      <c r="I585" s="55"/>
      <c r="Y585" s="54"/>
      <c r="Z585" s="44"/>
    </row>
    <row r="586" ht="15.75" customHeight="1">
      <c r="I586" s="55"/>
      <c r="Y586" s="54"/>
      <c r="Z586" s="44"/>
    </row>
    <row r="587" ht="15.75" customHeight="1">
      <c r="I587" s="55"/>
      <c r="Y587" s="54"/>
      <c r="Z587" s="44"/>
    </row>
    <row r="588" ht="15.75" customHeight="1">
      <c r="I588" s="55"/>
      <c r="Y588" s="54"/>
      <c r="Z588" s="44"/>
    </row>
    <row r="589" ht="15.75" customHeight="1">
      <c r="I589" s="55"/>
      <c r="Y589" s="54"/>
      <c r="Z589" s="44"/>
    </row>
    <row r="590" ht="15.75" customHeight="1">
      <c r="I590" s="55"/>
      <c r="Y590" s="54"/>
      <c r="Z590" s="44"/>
    </row>
    <row r="591" ht="15.75" customHeight="1">
      <c r="I591" s="55"/>
      <c r="Y591" s="54"/>
      <c r="Z591" s="44"/>
    </row>
    <row r="592" ht="15.75" customHeight="1">
      <c r="I592" s="55"/>
      <c r="Y592" s="54"/>
      <c r="Z592" s="44"/>
    </row>
    <row r="593" ht="15.75" customHeight="1">
      <c r="I593" s="55"/>
      <c r="Y593" s="54"/>
      <c r="Z593" s="44"/>
    </row>
    <row r="594" ht="15.75" customHeight="1">
      <c r="I594" s="55"/>
      <c r="Y594" s="54"/>
      <c r="Z594" s="44"/>
    </row>
    <row r="595" ht="15.75" customHeight="1">
      <c r="I595" s="55"/>
      <c r="Y595" s="54"/>
      <c r="Z595" s="44"/>
    </row>
    <row r="596" ht="15.75" customHeight="1">
      <c r="I596" s="55"/>
      <c r="Y596" s="54"/>
      <c r="Z596" s="44"/>
    </row>
    <row r="597" ht="15.75" customHeight="1">
      <c r="I597" s="55"/>
      <c r="Y597" s="54"/>
      <c r="Z597" s="44"/>
    </row>
    <row r="598" ht="15.75" customHeight="1">
      <c r="I598" s="55"/>
      <c r="Y598" s="54"/>
      <c r="Z598" s="44"/>
    </row>
    <row r="599" ht="15.75" customHeight="1">
      <c r="I599" s="55"/>
      <c r="Y599" s="54"/>
      <c r="Z599" s="44"/>
    </row>
    <row r="600" ht="15.75" customHeight="1">
      <c r="I600" s="55"/>
      <c r="Y600" s="54"/>
      <c r="Z600" s="44"/>
    </row>
    <row r="601" ht="15.75" customHeight="1">
      <c r="I601" s="55"/>
      <c r="Y601" s="54"/>
      <c r="Z601" s="44"/>
    </row>
    <row r="602" ht="15.75" customHeight="1">
      <c r="I602" s="55"/>
      <c r="Y602" s="54"/>
      <c r="Z602" s="44"/>
    </row>
    <row r="603" ht="15.75" customHeight="1">
      <c r="I603" s="55"/>
      <c r="Y603" s="54"/>
      <c r="Z603" s="44"/>
    </row>
    <row r="604" ht="15.75" customHeight="1">
      <c r="I604" s="55"/>
      <c r="Y604" s="54"/>
      <c r="Z604" s="44"/>
    </row>
    <row r="605" ht="15.75" customHeight="1">
      <c r="I605" s="55"/>
      <c r="Y605" s="54"/>
      <c r="Z605" s="44"/>
    </row>
    <row r="606" ht="15.75" customHeight="1">
      <c r="I606" s="55"/>
      <c r="Y606" s="54"/>
      <c r="Z606" s="44"/>
    </row>
    <row r="607" ht="15.75" customHeight="1">
      <c r="I607" s="55"/>
      <c r="Y607" s="54"/>
      <c r="Z607" s="44"/>
    </row>
    <row r="608" ht="15.75" customHeight="1">
      <c r="I608" s="55"/>
      <c r="Y608" s="54"/>
      <c r="Z608" s="44"/>
    </row>
    <row r="609" ht="15.75" customHeight="1">
      <c r="I609" s="55"/>
      <c r="Y609" s="54"/>
      <c r="Z609" s="44"/>
    </row>
    <row r="610" ht="15.75" customHeight="1">
      <c r="I610" s="55"/>
      <c r="Y610" s="54"/>
      <c r="Z610" s="44"/>
    </row>
    <row r="611" ht="15.75" customHeight="1">
      <c r="I611" s="55"/>
      <c r="Y611" s="54"/>
      <c r="Z611" s="44"/>
    </row>
    <row r="612" ht="15.75" customHeight="1">
      <c r="I612" s="55"/>
      <c r="Y612" s="54"/>
      <c r="Z612" s="44"/>
    </row>
    <row r="613" ht="15.75" customHeight="1">
      <c r="I613" s="55"/>
      <c r="Y613" s="54"/>
      <c r="Z613" s="44"/>
    </row>
    <row r="614" ht="15.75" customHeight="1">
      <c r="I614" s="55"/>
      <c r="Y614" s="54"/>
      <c r="Z614" s="44"/>
    </row>
    <row r="615" ht="15.75" customHeight="1">
      <c r="I615" s="55"/>
      <c r="Y615" s="54"/>
      <c r="Z615" s="44"/>
    </row>
    <row r="616" ht="15.75" customHeight="1">
      <c r="I616" s="55"/>
      <c r="Y616" s="54"/>
      <c r="Z616" s="44"/>
    </row>
    <row r="617" ht="15.75" customHeight="1">
      <c r="I617" s="55"/>
      <c r="Y617" s="54"/>
      <c r="Z617" s="44"/>
    </row>
    <row r="618" ht="15.75" customHeight="1">
      <c r="I618" s="55"/>
      <c r="Y618" s="54"/>
      <c r="Z618" s="44"/>
    </row>
    <row r="619" ht="15.75" customHeight="1">
      <c r="I619" s="55"/>
      <c r="Y619" s="54"/>
      <c r="Z619" s="44"/>
    </row>
    <row r="620" ht="15.75" customHeight="1">
      <c r="I620" s="55"/>
      <c r="Y620" s="54"/>
      <c r="Z620" s="44"/>
    </row>
    <row r="621" ht="15.75" customHeight="1">
      <c r="I621" s="55"/>
      <c r="Y621" s="54"/>
      <c r="Z621" s="44"/>
    </row>
    <row r="622" ht="15.75" customHeight="1">
      <c r="I622" s="55"/>
      <c r="Y622" s="54"/>
      <c r="Z622" s="44"/>
    </row>
    <row r="623" ht="15.75" customHeight="1">
      <c r="I623" s="55"/>
      <c r="Y623" s="54"/>
      <c r="Z623" s="44"/>
    </row>
    <row r="624" ht="15.75" customHeight="1">
      <c r="I624" s="55"/>
      <c r="Y624" s="54"/>
      <c r="Z624" s="44"/>
    </row>
    <row r="625" ht="15.75" customHeight="1">
      <c r="I625" s="55"/>
      <c r="Y625" s="54"/>
      <c r="Z625" s="44"/>
    </row>
    <row r="626" ht="15.75" customHeight="1">
      <c r="I626" s="55"/>
      <c r="Y626" s="54"/>
      <c r="Z626" s="44"/>
    </row>
    <row r="627" ht="15.75" customHeight="1">
      <c r="I627" s="55"/>
      <c r="Y627" s="54"/>
      <c r="Z627" s="44"/>
    </row>
    <row r="628" ht="15.75" customHeight="1">
      <c r="I628" s="55"/>
      <c r="Y628" s="54"/>
      <c r="Z628" s="44"/>
    </row>
    <row r="629" ht="15.75" customHeight="1">
      <c r="I629" s="55"/>
      <c r="Y629" s="54"/>
      <c r="Z629" s="44"/>
    </row>
    <row r="630" ht="15.75" customHeight="1">
      <c r="I630" s="55"/>
      <c r="Y630" s="54"/>
      <c r="Z630" s="44"/>
    </row>
    <row r="631" ht="15.75" customHeight="1">
      <c r="I631" s="55"/>
      <c r="Y631" s="54"/>
      <c r="Z631" s="44"/>
    </row>
    <row r="632" ht="15.75" customHeight="1">
      <c r="I632" s="55"/>
      <c r="Y632" s="54"/>
      <c r="Z632" s="44"/>
    </row>
    <row r="633" ht="15.75" customHeight="1">
      <c r="I633" s="55"/>
      <c r="Y633" s="54"/>
      <c r="Z633" s="44"/>
    </row>
    <row r="634" ht="15.75" customHeight="1">
      <c r="I634" s="55"/>
      <c r="Y634" s="54"/>
      <c r="Z634" s="44"/>
    </row>
    <row r="635" ht="15.75" customHeight="1">
      <c r="I635" s="55"/>
      <c r="Y635" s="54"/>
      <c r="Z635" s="44"/>
    </row>
    <row r="636" ht="15.75" customHeight="1">
      <c r="I636" s="55"/>
      <c r="Y636" s="54"/>
      <c r="Z636" s="44"/>
    </row>
    <row r="637" ht="15.75" customHeight="1">
      <c r="I637" s="55"/>
      <c r="Y637" s="54"/>
      <c r="Z637" s="44"/>
    </row>
    <row r="638" ht="15.75" customHeight="1">
      <c r="I638" s="55"/>
      <c r="Y638" s="54"/>
      <c r="Z638" s="44"/>
    </row>
    <row r="639" ht="15.75" customHeight="1">
      <c r="I639" s="55"/>
      <c r="Y639" s="54"/>
      <c r="Z639" s="44"/>
    </row>
    <row r="640" ht="15.75" customHeight="1">
      <c r="I640" s="55"/>
      <c r="Y640" s="54"/>
      <c r="Z640" s="44"/>
    </row>
    <row r="641" ht="15.75" customHeight="1">
      <c r="I641" s="55"/>
      <c r="Y641" s="54"/>
      <c r="Z641" s="44"/>
    </row>
    <row r="642" ht="15.75" customHeight="1">
      <c r="I642" s="55"/>
      <c r="Y642" s="54"/>
      <c r="Z642" s="44"/>
    </row>
    <row r="643" ht="15.75" customHeight="1">
      <c r="I643" s="55"/>
      <c r="Y643" s="54"/>
      <c r="Z643" s="44"/>
    </row>
    <row r="644" ht="15.75" customHeight="1">
      <c r="I644" s="55"/>
      <c r="Y644" s="54"/>
      <c r="Z644" s="44"/>
    </row>
    <row r="645" ht="15.75" customHeight="1">
      <c r="I645" s="55"/>
      <c r="Y645" s="54"/>
      <c r="Z645" s="44"/>
    </row>
    <row r="646" ht="15.75" customHeight="1">
      <c r="I646" s="55"/>
      <c r="Y646" s="54"/>
      <c r="Z646" s="44"/>
    </row>
    <row r="647" ht="15.75" customHeight="1">
      <c r="I647" s="55"/>
      <c r="Y647" s="54"/>
      <c r="Z647" s="44"/>
    </row>
    <row r="648" ht="15.75" customHeight="1">
      <c r="I648" s="55"/>
      <c r="Y648" s="54"/>
      <c r="Z648" s="44"/>
    </row>
    <row r="649" ht="15.75" customHeight="1">
      <c r="I649" s="55"/>
      <c r="Y649" s="54"/>
      <c r="Z649" s="44"/>
    </row>
    <row r="650" ht="15.75" customHeight="1">
      <c r="I650" s="55"/>
      <c r="Y650" s="54"/>
      <c r="Z650" s="44"/>
    </row>
    <row r="651" ht="15.75" customHeight="1">
      <c r="I651" s="55"/>
      <c r="Y651" s="54"/>
      <c r="Z651" s="44"/>
    </row>
    <row r="652" ht="15.75" customHeight="1">
      <c r="I652" s="55"/>
      <c r="Y652" s="54"/>
      <c r="Z652" s="44"/>
    </row>
    <row r="653" ht="15.75" customHeight="1">
      <c r="I653" s="55"/>
      <c r="Y653" s="54"/>
      <c r="Z653" s="44"/>
    </row>
    <row r="654" ht="15.75" customHeight="1">
      <c r="I654" s="55"/>
      <c r="Y654" s="54"/>
      <c r="Z654" s="44"/>
    </row>
    <row r="655" ht="15.75" customHeight="1">
      <c r="I655" s="55"/>
      <c r="Y655" s="54"/>
      <c r="Z655" s="44"/>
    </row>
    <row r="656" ht="15.75" customHeight="1">
      <c r="I656" s="55"/>
      <c r="Y656" s="54"/>
      <c r="Z656" s="44"/>
    </row>
    <row r="657" ht="15.75" customHeight="1">
      <c r="I657" s="55"/>
      <c r="Y657" s="54"/>
      <c r="Z657" s="44"/>
    </row>
    <row r="658" ht="15.75" customHeight="1">
      <c r="I658" s="55"/>
      <c r="Y658" s="54"/>
      <c r="Z658" s="44"/>
    </row>
    <row r="659" ht="15.75" customHeight="1">
      <c r="I659" s="55"/>
      <c r="Y659" s="54"/>
      <c r="Z659" s="44"/>
    </row>
    <row r="660" ht="15.75" customHeight="1">
      <c r="I660" s="55"/>
      <c r="Y660" s="54"/>
      <c r="Z660" s="44"/>
    </row>
    <row r="661" ht="15.75" customHeight="1">
      <c r="I661" s="55"/>
      <c r="Y661" s="54"/>
      <c r="Z661" s="44"/>
    </row>
    <row r="662" ht="15.75" customHeight="1">
      <c r="I662" s="55"/>
      <c r="Y662" s="54"/>
      <c r="Z662" s="44"/>
    </row>
    <row r="663" ht="15.75" customHeight="1">
      <c r="I663" s="55"/>
      <c r="Y663" s="54"/>
      <c r="Z663" s="44"/>
    </row>
    <row r="664" ht="15.75" customHeight="1">
      <c r="I664" s="55"/>
      <c r="Y664" s="54"/>
      <c r="Z664" s="44"/>
    </row>
    <row r="665" ht="15.75" customHeight="1">
      <c r="I665" s="55"/>
      <c r="Y665" s="54"/>
      <c r="Z665" s="44"/>
    </row>
    <row r="666" ht="15.75" customHeight="1">
      <c r="I666" s="55"/>
      <c r="Y666" s="54"/>
      <c r="Z666" s="44"/>
    </row>
    <row r="667" ht="15.75" customHeight="1">
      <c r="I667" s="55"/>
      <c r="Y667" s="54"/>
      <c r="Z667" s="44"/>
    </row>
    <row r="668" ht="15.75" customHeight="1">
      <c r="I668" s="55"/>
      <c r="Y668" s="54"/>
      <c r="Z668" s="44"/>
    </row>
    <row r="669" ht="15.75" customHeight="1">
      <c r="I669" s="55"/>
      <c r="Y669" s="54"/>
      <c r="Z669" s="44"/>
    </row>
    <row r="670" ht="15.75" customHeight="1">
      <c r="I670" s="55"/>
      <c r="Y670" s="54"/>
      <c r="Z670" s="44"/>
    </row>
    <row r="671" ht="15.75" customHeight="1">
      <c r="I671" s="55"/>
      <c r="Y671" s="54"/>
      <c r="Z671" s="44"/>
    </row>
    <row r="672" ht="15.75" customHeight="1">
      <c r="I672" s="55"/>
      <c r="Y672" s="54"/>
      <c r="Z672" s="44"/>
    </row>
    <row r="673" ht="15.75" customHeight="1">
      <c r="I673" s="55"/>
      <c r="Y673" s="54"/>
      <c r="Z673" s="44"/>
    </row>
    <row r="674" ht="15.75" customHeight="1">
      <c r="I674" s="55"/>
      <c r="Y674" s="54"/>
      <c r="Z674" s="44"/>
    </row>
    <row r="675" ht="15.75" customHeight="1">
      <c r="I675" s="55"/>
      <c r="Y675" s="54"/>
      <c r="Z675" s="44"/>
    </row>
    <row r="676" ht="15.75" customHeight="1">
      <c r="I676" s="55"/>
      <c r="Y676" s="54"/>
      <c r="Z676" s="44"/>
    </row>
    <row r="677" ht="15.75" customHeight="1">
      <c r="I677" s="55"/>
      <c r="Y677" s="54"/>
      <c r="Z677" s="44"/>
    </row>
    <row r="678" ht="15.75" customHeight="1">
      <c r="I678" s="55"/>
      <c r="Y678" s="54"/>
      <c r="Z678" s="44"/>
    </row>
    <row r="679" ht="15.75" customHeight="1">
      <c r="I679" s="55"/>
      <c r="Y679" s="54"/>
      <c r="Z679" s="44"/>
    </row>
    <row r="680" ht="15.75" customHeight="1">
      <c r="I680" s="55"/>
      <c r="Y680" s="54"/>
      <c r="Z680" s="44"/>
    </row>
    <row r="681" ht="15.75" customHeight="1">
      <c r="I681" s="55"/>
      <c r="Y681" s="54"/>
      <c r="Z681" s="44"/>
    </row>
    <row r="682" ht="15.75" customHeight="1">
      <c r="I682" s="55"/>
      <c r="Y682" s="54"/>
      <c r="Z682" s="44"/>
    </row>
    <row r="683" ht="15.75" customHeight="1">
      <c r="I683" s="55"/>
      <c r="Y683" s="54"/>
      <c r="Z683" s="44"/>
    </row>
    <row r="684" ht="15.75" customHeight="1">
      <c r="I684" s="55"/>
      <c r="Y684" s="54"/>
      <c r="Z684" s="44"/>
    </row>
    <row r="685" ht="15.75" customHeight="1">
      <c r="I685" s="55"/>
      <c r="Y685" s="54"/>
      <c r="Z685" s="44"/>
    </row>
    <row r="686" ht="15.75" customHeight="1">
      <c r="I686" s="55"/>
      <c r="Y686" s="54"/>
      <c r="Z686" s="44"/>
    </row>
    <row r="687" ht="15.75" customHeight="1">
      <c r="I687" s="55"/>
      <c r="Y687" s="54"/>
      <c r="Z687" s="44"/>
    </row>
    <row r="688" ht="15.75" customHeight="1">
      <c r="I688" s="55"/>
      <c r="Y688" s="54"/>
      <c r="Z688" s="44"/>
    </row>
    <row r="689" ht="15.75" customHeight="1">
      <c r="I689" s="55"/>
      <c r="Y689" s="54"/>
      <c r="Z689" s="44"/>
    </row>
    <row r="690" ht="15.75" customHeight="1">
      <c r="I690" s="55"/>
      <c r="Y690" s="54"/>
      <c r="Z690" s="44"/>
    </row>
    <row r="691" ht="15.75" customHeight="1">
      <c r="I691" s="55"/>
      <c r="Y691" s="54"/>
      <c r="Z691" s="44"/>
    </row>
    <row r="692" ht="15.75" customHeight="1">
      <c r="I692" s="55"/>
      <c r="Y692" s="54"/>
      <c r="Z692" s="44"/>
    </row>
    <row r="693" ht="15.75" customHeight="1">
      <c r="I693" s="55"/>
      <c r="Y693" s="54"/>
      <c r="Z693" s="44"/>
    </row>
    <row r="694" ht="15.75" customHeight="1">
      <c r="I694" s="55"/>
      <c r="Y694" s="54"/>
      <c r="Z694" s="44"/>
    </row>
    <row r="695" ht="15.75" customHeight="1">
      <c r="I695" s="55"/>
      <c r="Y695" s="54"/>
      <c r="Z695" s="44"/>
    </row>
    <row r="696" ht="15.75" customHeight="1">
      <c r="I696" s="55"/>
      <c r="Y696" s="54"/>
      <c r="Z696" s="44"/>
    </row>
    <row r="697" ht="15.75" customHeight="1">
      <c r="I697" s="55"/>
      <c r="Y697" s="54"/>
      <c r="Z697" s="44"/>
    </row>
    <row r="698" ht="15.75" customHeight="1">
      <c r="I698" s="55"/>
      <c r="Y698" s="54"/>
      <c r="Z698" s="44"/>
    </row>
    <row r="699" ht="15.75" customHeight="1">
      <c r="I699" s="55"/>
      <c r="Y699" s="54"/>
      <c r="Z699" s="44"/>
    </row>
    <row r="700" ht="15.75" customHeight="1">
      <c r="I700" s="55"/>
      <c r="Y700" s="54"/>
      <c r="Z700" s="44"/>
    </row>
    <row r="701" ht="15.75" customHeight="1">
      <c r="I701" s="55"/>
      <c r="Y701" s="54"/>
      <c r="Z701" s="44"/>
    </row>
    <row r="702" ht="15.75" customHeight="1">
      <c r="I702" s="55"/>
      <c r="Y702" s="54"/>
      <c r="Z702" s="44"/>
    </row>
    <row r="703" ht="15.75" customHeight="1">
      <c r="I703" s="55"/>
      <c r="Y703" s="54"/>
      <c r="Z703" s="44"/>
    </row>
    <row r="704" ht="15.75" customHeight="1">
      <c r="I704" s="55"/>
      <c r="Y704" s="54"/>
      <c r="Z704" s="44"/>
    </row>
    <row r="705" ht="15.75" customHeight="1">
      <c r="I705" s="55"/>
      <c r="Y705" s="54"/>
      <c r="Z705" s="44"/>
    </row>
    <row r="706" ht="15.75" customHeight="1">
      <c r="I706" s="55"/>
      <c r="Y706" s="54"/>
      <c r="Z706" s="44"/>
    </row>
    <row r="707" ht="15.75" customHeight="1">
      <c r="I707" s="55"/>
      <c r="Y707" s="54"/>
      <c r="Z707" s="44"/>
    </row>
    <row r="708" ht="15.75" customHeight="1">
      <c r="I708" s="55"/>
      <c r="Y708" s="54"/>
      <c r="Z708" s="44"/>
    </row>
    <row r="709" ht="15.75" customHeight="1">
      <c r="I709" s="55"/>
      <c r="Y709" s="54"/>
      <c r="Z709" s="44"/>
    </row>
    <row r="710" ht="15.75" customHeight="1">
      <c r="I710" s="55"/>
      <c r="Y710" s="54"/>
      <c r="Z710" s="44"/>
    </row>
    <row r="711" ht="15.75" customHeight="1">
      <c r="I711" s="55"/>
      <c r="Y711" s="54"/>
      <c r="Z711" s="44"/>
    </row>
    <row r="712" ht="15.75" customHeight="1">
      <c r="I712" s="55"/>
      <c r="Y712" s="54"/>
      <c r="Z712" s="44"/>
    </row>
    <row r="713" ht="15.75" customHeight="1">
      <c r="I713" s="55"/>
      <c r="Y713" s="54"/>
      <c r="Z713" s="44"/>
    </row>
    <row r="714" ht="15.75" customHeight="1">
      <c r="I714" s="55"/>
      <c r="Y714" s="54"/>
      <c r="Z714" s="44"/>
    </row>
    <row r="715" ht="15.75" customHeight="1">
      <c r="I715" s="55"/>
      <c r="Y715" s="54"/>
      <c r="Z715" s="44"/>
    </row>
    <row r="716" ht="15.75" customHeight="1">
      <c r="I716" s="55"/>
      <c r="Y716" s="54"/>
      <c r="Z716" s="44"/>
    </row>
    <row r="717" ht="15.75" customHeight="1">
      <c r="I717" s="55"/>
      <c r="Y717" s="54"/>
      <c r="Z717" s="44"/>
    </row>
    <row r="718" ht="15.75" customHeight="1">
      <c r="I718" s="55"/>
      <c r="Y718" s="54"/>
      <c r="Z718" s="44"/>
    </row>
    <row r="719" ht="15.75" customHeight="1">
      <c r="I719" s="55"/>
      <c r="Y719" s="54"/>
      <c r="Z719" s="44"/>
    </row>
    <row r="720" ht="15.75" customHeight="1">
      <c r="I720" s="55"/>
      <c r="Y720" s="54"/>
      <c r="Z720" s="44"/>
    </row>
    <row r="721" ht="15.75" customHeight="1">
      <c r="I721" s="55"/>
      <c r="Y721" s="54"/>
      <c r="Z721" s="44"/>
    </row>
    <row r="722" ht="15.75" customHeight="1">
      <c r="I722" s="55"/>
      <c r="Y722" s="54"/>
      <c r="Z722" s="44"/>
    </row>
    <row r="723" ht="15.75" customHeight="1">
      <c r="I723" s="55"/>
      <c r="Y723" s="54"/>
      <c r="Z723" s="44"/>
    </row>
    <row r="724" ht="15.75" customHeight="1">
      <c r="I724" s="55"/>
      <c r="Y724" s="54"/>
      <c r="Z724" s="44"/>
    </row>
    <row r="725" ht="15.75" customHeight="1">
      <c r="I725" s="55"/>
      <c r="Y725" s="54"/>
      <c r="Z725" s="44"/>
    </row>
    <row r="726" ht="15.75" customHeight="1">
      <c r="I726" s="55"/>
      <c r="Y726" s="54"/>
      <c r="Z726" s="44"/>
    </row>
    <row r="727" ht="15.75" customHeight="1">
      <c r="I727" s="55"/>
      <c r="Y727" s="54"/>
      <c r="Z727" s="44"/>
    </row>
    <row r="728" ht="15.75" customHeight="1">
      <c r="I728" s="55"/>
      <c r="Y728" s="54"/>
      <c r="Z728" s="44"/>
    </row>
    <row r="729" ht="15.75" customHeight="1">
      <c r="I729" s="55"/>
      <c r="Y729" s="54"/>
      <c r="Z729" s="44"/>
    </row>
    <row r="730" ht="15.75" customHeight="1">
      <c r="I730" s="55"/>
      <c r="Y730" s="54"/>
      <c r="Z730" s="44"/>
    </row>
    <row r="731" ht="15.75" customHeight="1">
      <c r="I731" s="55"/>
      <c r="Y731" s="54"/>
      <c r="Z731" s="44"/>
    </row>
    <row r="732" ht="15.75" customHeight="1">
      <c r="I732" s="55"/>
      <c r="Y732" s="54"/>
      <c r="Z732" s="44"/>
    </row>
    <row r="733" ht="15.75" customHeight="1">
      <c r="I733" s="55"/>
      <c r="Y733" s="54"/>
      <c r="Z733" s="44"/>
    </row>
    <row r="734" ht="15.75" customHeight="1">
      <c r="I734" s="55"/>
      <c r="Y734" s="54"/>
      <c r="Z734" s="44"/>
    </row>
    <row r="735" ht="15.75" customHeight="1">
      <c r="I735" s="55"/>
      <c r="Y735" s="54"/>
      <c r="Z735" s="44"/>
    </row>
    <row r="736" ht="15.75" customHeight="1">
      <c r="I736" s="55"/>
      <c r="Y736" s="54"/>
      <c r="Z736" s="44"/>
    </row>
    <row r="737" ht="15.75" customHeight="1">
      <c r="I737" s="55"/>
      <c r="Y737" s="54"/>
      <c r="Z737" s="44"/>
    </row>
    <row r="738" ht="15.75" customHeight="1">
      <c r="I738" s="55"/>
      <c r="Y738" s="54"/>
      <c r="Z738" s="44"/>
    </row>
    <row r="739" ht="15.75" customHeight="1">
      <c r="I739" s="55"/>
      <c r="Y739" s="54"/>
      <c r="Z739" s="44"/>
    </row>
    <row r="740" ht="15.75" customHeight="1">
      <c r="I740" s="55"/>
      <c r="Y740" s="54"/>
      <c r="Z740" s="44"/>
    </row>
    <row r="741" ht="15.75" customHeight="1">
      <c r="I741" s="55"/>
      <c r="Y741" s="54"/>
      <c r="Z741" s="44"/>
    </row>
    <row r="742" ht="15.75" customHeight="1">
      <c r="I742" s="55"/>
      <c r="Y742" s="54"/>
      <c r="Z742" s="44"/>
    </row>
    <row r="743" ht="15.75" customHeight="1">
      <c r="I743" s="55"/>
      <c r="Y743" s="54"/>
      <c r="Z743" s="44"/>
    </row>
    <row r="744" ht="15.75" customHeight="1">
      <c r="I744" s="55"/>
      <c r="Y744" s="54"/>
      <c r="Z744" s="44"/>
    </row>
    <row r="745" ht="15.75" customHeight="1">
      <c r="I745" s="55"/>
      <c r="Y745" s="54"/>
      <c r="Z745" s="44"/>
    </row>
    <row r="746" ht="15.75" customHeight="1">
      <c r="I746" s="55"/>
      <c r="Y746" s="54"/>
      <c r="Z746" s="44"/>
    </row>
    <row r="747" ht="15.75" customHeight="1">
      <c r="I747" s="55"/>
      <c r="Y747" s="54"/>
      <c r="Z747" s="44"/>
    </row>
    <row r="748" ht="15.75" customHeight="1">
      <c r="I748" s="55"/>
      <c r="Y748" s="54"/>
      <c r="Z748" s="44"/>
    </row>
    <row r="749" ht="15.75" customHeight="1">
      <c r="I749" s="55"/>
      <c r="Y749" s="54"/>
      <c r="Z749" s="44"/>
    </row>
    <row r="750" ht="15.75" customHeight="1">
      <c r="I750" s="55"/>
      <c r="Y750" s="54"/>
      <c r="Z750" s="44"/>
    </row>
    <row r="751" ht="15.75" customHeight="1">
      <c r="I751" s="55"/>
      <c r="Y751" s="54"/>
      <c r="Z751" s="44"/>
    </row>
    <row r="752" ht="15.75" customHeight="1">
      <c r="I752" s="55"/>
      <c r="Y752" s="54"/>
      <c r="Z752" s="44"/>
    </row>
    <row r="753" ht="15.75" customHeight="1">
      <c r="I753" s="55"/>
      <c r="Y753" s="54"/>
      <c r="Z753" s="44"/>
    </row>
    <row r="754" ht="15.75" customHeight="1">
      <c r="I754" s="55"/>
      <c r="Y754" s="54"/>
      <c r="Z754" s="44"/>
    </row>
    <row r="755" ht="15.75" customHeight="1">
      <c r="I755" s="55"/>
      <c r="Y755" s="54"/>
      <c r="Z755" s="44"/>
    </row>
    <row r="756" ht="15.75" customHeight="1">
      <c r="I756" s="55"/>
      <c r="Y756" s="54"/>
      <c r="Z756" s="44"/>
    </row>
    <row r="757" ht="15.75" customHeight="1">
      <c r="I757" s="55"/>
      <c r="Y757" s="54"/>
      <c r="Z757" s="44"/>
    </row>
    <row r="758" ht="15.75" customHeight="1">
      <c r="I758" s="55"/>
      <c r="Y758" s="54"/>
      <c r="Z758" s="44"/>
    </row>
    <row r="759" ht="15.75" customHeight="1">
      <c r="I759" s="55"/>
      <c r="Y759" s="54"/>
      <c r="Z759" s="44"/>
    </row>
    <row r="760" ht="15.75" customHeight="1">
      <c r="I760" s="55"/>
      <c r="Y760" s="54"/>
      <c r="Z760" s="44"/>
    </row>
    <row r="761" ht="15.75" customHeight="1">
      <c r="I761" s="55"/>
      <c r="Y761" s="54"/>
      <c r="Z761" s="44"/>
    </row>
    <row r="762" ht="15.75" customHeight="1">
      <c r="I762" s="55"/>
      <c r="Y762" s="54"/>
      <c r="Z762" s="44"/>
    </row>
    <row r="763" ht="15.75" customHeight="1">
      <c r="I763" s="55"/>
      <c r="Y763" s="54"/>
      <c r="Z763" s="44"/>
    </row>
    <row r="764" ht="15.75" customHeight="1">
      <c r="I764" s="55"/>
      <c r="Y764" s="54"/>
      <c r="Z764" s="44"/>
    </row>
    <row r="765" ht="15.75" customHeight="1">
      <c r="I765" s="55"/>
      <c r="Y765" s="54"/>
      <c r="Z765" s="44"/>
    </row>
    <row r="766" ht="15.75" customHeight="1">
      <c r="I766" s="55"/>
      <c r="Y766" s="54"/>
      <c r="Z766" s="44"/>
    </row>
    <row r="767" ht="15.75" customHeight="1">
      <c r="I767" s="55"/>
      <c r="Y767" s="54"/>
      <c r="Z767" s="44"/>
    </row>
    <row r="768" ht="15.75" customHeight="1">
      <c r="I768" s="55"/>
      <c r="Y768" s="54"/>
      <c r="Z768" s="44"/>
    </row>
    <row r="769" ht="15.75" customHeight="1">
      <c r="I769" s="55"/>
      <c r="Y769" s="54"/>
      <c r="Z769" s="44"/>
    </row>
    <row r="770" ht="15.75" customHeight="1">
      <c r="I770" s="55"/>
      <c r="Y770" s="54"/>
      <c r="Z770" s="44"/>
    </row>
    <row r="771" ht="15.75" customHeight="1">
      <c r="I771" s="55"/>
      <c r="Y771" s="54"/>
      <c r="Z771" s="44"/>
    </row>
    <row r="772" ht="15.75" customHeight="1">
      <c r="I772" s="55"/>
      <c r="Y772" s="54"/>
      <c r="Z772" s="44"/>
    </row>
    <row r="773" ht="15.75" customHeight="1">
      <c r="I773" s="55"/>
      <c r="Y773" s="54"/>
      <c r="Z773" s="44"/>
    </row>
    <row r="774" ht="15.75" customHeight="1">
      <c r="I774" s="55"/>
      <c r="Y774" s="54"/>
      <c r="Z774" s="44"/>
    </row>
    <row r="775" ht="15.75" customHeight="1">
      <c r="I775" s="55"/>
      <c r="Y775" s="54"/>
      <c r="Z775" s="44"/>
    </row>
    <row r="776" ht="15.75" customHeight="1">
      <c r="I776" s="55"/>
      <c r="Y776" s="54"/>
      <c r="Z776" s="44"/>
    </row>
    <row r="777" ht="15.75" customHeight="1">
      <c r="I777" s="55"/>
      <c r="Y777" s="54"/>
      <c r="Z777" s="44"/>
    </row>
    <row r="778" ht="15.75" customHeight="1">
      <c r="I778" s="55"/>
      <c r="Y778" s="54"/>
      <c r="Z778" s="44"/>
    </row>
    <row r="779" ht="15.75" customHeight="1">
      <c r="I779" s="55"/>
      <c r="Y779" s="54"/>
      <c r="Z779" s="44"/>
    </row>
    <row r="780" ht="15.75" customHeight="1">
      <c r="I780" s="55"/>
      <c r="Y780" s="54"/>
      <c r="Z780" s="44"/>
    </row>
    <row r="781" ht="15.75" customHeight="1">
      <c r="I781" s="55"/>
      <c r="Y781" s="54"/>
      <c r="Z781" s="44"/>
    </row>
    <row r="782" ht="15.75" customHeight="1">
      <c r="I782" s="55"/>
      <c r="Y782" s="54"/>
      <c r="Z782" s="44"/>
    </row>
    <row r="783" ht="15.75" customHeight="1">
      <c r="I783" s="55"/>
      <c r="Y783" s="54"/>
      <c r="Z783" s="44"/>
    </row>
    <row r="784" ht="15.75" customHeight="1">
      <c r="I784" s="55"/>
      <c r="Y784" s="54"/>
      <c r="Z784" s="44"/>
    </row>
    <row r="785" ht="15.75" customHeight="1">
      <c r="I785" s="55"/>
      <c r="Y785" s="54"/>
      <c r="Z785" s="44"/>
    </row>
    <row r="786" ht="15.75" customHeight="1">
      <c r="I786" s="55"/>
      <c r="Y786" s="54"/>
      <c r="Z786" s="44"/>
    </row>
    <row r="787" ht="15.75" customHeight="1">
      <c r="I787" s="55"/>
      <c r="Y787" s="54"/>
      <c r="Z787" s="44"/>
    </row>
    <row r="788" ht="15.75" customHeight="1">
      <c r="I788" s="55"/>
      <c r="Y788" s="54"/>
      <c r="Z788" s="44"/>
    </row>
    <row r="789" ht="15.75" customHeight="1">
      <c r="I789" s="55"/>
      <c r="Y789" s="54"/>
      <c r="Z789" s="44"/>
    </row>
    <row r="790" ht="15.75" customHeight="1">
      <c r="I790" s="55"/>
      <c r="Y790" s="54"/>
      <c r="Z790" s="44"/>
    </row>
    <row r="791" ht="15.75" customHeight="1">
      <c r="I791" s="55"/>
      <c r="Y791" s="54"/>
      <c r="Z791" s="44"/>
    </row>
    <row r="792" ht="15.75" customHeight="1">
      <c r="I792" s="55"/>
      <c r="Y792" s="54"/>
      <c r="Z792" s="44"/>
    </row>
    <row r="793" ht="15.75" customHeight="1">
      <c r="I793" s="55"/>
      <c r="Y793" s="54"/>
      <c r="Z793" s="44"/>
    </row>
    <row r="794" ht="15.75" customHeight="1">
      <c r="I794" s="55"/>
      <c r="Y794" s="54"/>
      <c r="Z794" s="44"/>
    </row>
    <row r="795" ht="15.75" customHeight="1">
      <c r="I795" s="55"/>
      <c r="Y795" s="54"/>
      <c r="Z795" s="44"/>
    </row>
    <row r="796" ht="15.75" customHeight="1">
      <c r="I796" s="55"/>
      <c r="Y796" s="54"/>
      <c r="Z796" s="44"/>
    </row>
    <row r="797" ht="15.75" customHeight="1">
      <c r="I797" s="55"/>
      <c r="Y797" s="54"/>
      <c r="Z797" s="44"/>
    </row>
    <row r="798" ht="15.75" customHeight="1">
      <c r="I798" s="55"/>
      <c r="Y798" s="54"/>
      <c r="Z798" s="44"/>
    </row>
    <row r="799" ht="15.75" customHeight="1">
      <c r="I799" s="55"/>
      <c r="Y799" s="54"/>
      <c r="Z799" s="44"/>
    </row>
    <row r="800" ht="15.75" customHeight="1">
      <c r="I800" s="55"/>
      <c r="Y800" s="54"/>
      <c r="Z800" s="44"/>
    </row>
    <row r="801" ht="15.75" customHeight="1">
      <c r="I801" s="55"/>
      <c r="Y801" s="54"/>
      <c r="Z801" s="44"/>
    </row>
    <row r="802" ht="15.75" customHeight="1">
      <c r="I802" s="55"/>
      <c r="Y802" s="54"/>
      <c r="Z802" s="44"/>
    </row>
    <row r="803" ht="15.75" customHeight="1">
      <c r="I803" s="55"/>
      <c r="Y803" s="54"/>
      <c r="Z803" s="44"/>
    </row>
    <row r="804" ht="15.75" customHeight="1">
      <c r="I804" s="55"/>
      <c r="Y804" s="54"/>
      <c r="Z804" s="44"/>
    </row>
    <row r="805" ht="15.75" customHeight="1">
      <c r="I805" s="55"/>
      <c r="Y805" s="54"/>
      <c r="Z805" s="44"/>
    </row>
    <row r="806" ht="15.75" customHeight="1">
      <c r="I806" s="55"/>
      <c r="Y806" s="54"/>
      <c r="Z806" s="44"/>
    </row>
    <row r="807" ht="15.75" customHeight="1">
      <c r="I807" s="55"/>
      <c r="Y807" s="54"/>
      <c r="Z807" s="44"/>
    </row>
    <row r="808" ht="15.75" customHeight="1">
      <c r="I808" s="55"/>
      <c r="Y808" s="54"/>
      <c r="Z808" s="44"/>
    </row>
    <row r="809" ht="15.75" customHeight="1">
      <c r="I809" s="55"/>
      <c r="Y809" s="54"/>
      <c r="Z809" s="44"/>
    </row>
    <row r="810" ht="15.75" customHeight="1">
      <c r="I810" s="55"/>
      <c r="Y810" s="54"/>
      <c r="Z810" s="44"/>
    </row>
    <row r="811" ht="15.75" customHeight="1">
      <c r="I811" s="55"/>
      <c r="Y811" s="54"/>
      <c r="Z811" s="44"/>
    </row>
    <row r="812" ht="15.75" customHeight="1">
      <c r="I812" s="55"/>
      <c r="Y812" s="54"/>
      <c r="Z812" s="44"/>
    </row>
    <row r="813" ht="15.75" customHeight="1">
      <c r="I813" s="55"/>
      <c r="Y813" s="54"/>
      <c r="Z813" s="44"/>
    </row>
    <row r="814" ht="15.75" customHeight="1">
      <c r="I814" s="55"/>
      <c r="Y814" s="54"/>
      <c r="Z814" s="44"/>
    </row>
    <row r="815" ht="15.75" customHeight="1">
      <c r="I815" s="55"/>
      <c r="Y815" s="54"/>
      <c r="Z815" s="44"/>
    </row>
    <row r="816" ht="15.75" customHeight="1">
      <c r="I816" s="55"/>
      <c r="Y816" s="54"/>
      <c r="Z816" s="44"/>
    </row>
    <row r="817" ht="15.75" customHeight="1">
      <c r="I817" s="55"/>
      <c r="Y817" s="54"/>
      <c r="Z817" s="44"/>
    </row>
    <row r="818" ht="15.75" customHeight="1">
      <c r="I818" s="55"/>
      <c r="Y818" s="54"/>
      <c r="Z818" s="44"/>
    </row>
    <row r="819" ht="15.75" customHeight="1">
      <c r="I819" s="55"/>
      <c r="Y819" s="54"/>
      <c r="Z819" s="44"/>
    </row>
    <row r="820" ht="15.75" customHeight="1">
      <c r="I820" s="55"/>
      <c r="Y820" s="54"/>
      <c r="Z820" s="44"/>
    </row>
    <row r="821" ht="15.75" customHeight="1">
      <c r="I821" s="55"/>
      <c r="Y821" s="54"/>
      <c r="Z821" s="44"/>
    </row>
    <row r="822" ht="15.75" customHeight="1">
      <c r="I822" s="55"/>
      <c r="Y822" s="54"/>
      <c r="Z822" s="44"/>
    </row>
    <row r="823" ht="15.75" customHeight="1">
      <c r="I823" s="55"/>
      <c r="Y823" s="54"/>
      <c r="Z823" s="44"/>
    </row>
    <row r="824" ht="15.75" customHeight="1">
      <c r="I824" s="55"/>
      <c r="Y824" s="54"/>
      <c r="Z824" s="44"/>
    </row>
    <row r="825" ht="15.75" customHeight="1">
      <c r="I825" s="55"/>
      <c r="Y825" s="54"/>
      <c r="Z825" s="44"/>
    </row>
    <row r="826" ht="15.75" customHeight="1">
      <c r="I826" s="55"/>
      <c r="Y826" s="54"/>
      <c r="Z826" s="44"/>
    </row>
    <row r="827" ht="15.75" customHeight="1">
      <c r="I827" s="55"/>
      <c r="Y827" s="54"/>
      <c r="Z827" s="44"/>
    </row>
    <row r="828" ht="15.75" customHeight="1">
      <c r="I828" s="55"/>
      <c r="Y828" s="54"/>
      <c r="Z828" s="44"/>
    </row>
    <row r="829" ht="15.75" customHeight="1">
      <c r="I829" s="55"/>
      <c r="Y829" s="54"/>
      <c r="Z829" s="44"/>
    </row>
    <row r="830" ht="15.75" customHeight="1">
      <c r="I830" s="55"/>
      <c r="Y830" s="54"/>
      <c r="Z830" s="44"/>
    </row>
    <row r="831" ht="15.75" customHeight="1">
      <c r="I831" s="55"/>
      <c r="Y831" s="54"/>
      <c r="Z831" s="44"/>
    </row>
    <row r="832" ht="15.75" customHeight="1">
      <c r="I832" s="55"/>
      <c r="Y832" s="54"/>
      <c r="Z832" s="44"/>
    </row>
    <row r="833" ht="15.75" customHeight="1">
      <c r="I833" s="55"/>
      <c r="Y833" s="54"/>
      <c r="Z833" s="44"/>
    </row>
    <row r="834" ht="15.75" customHeight="1">
      <c r="I834" s="55"/>
      <c r="Y834" s="54"/>
      <c r="Z834" s="44"/>
    </row>
    <row r="835" ht="15.75" customHeight="1">
      <c r="I835" s="55"/>
      <c r="Y835" s="54"/>
      <c r="Z835" s="44"/>
    </row>
    <row r="836" ht="15.75" customHeight="1">
      <c r="I836" s="55"/>
      <c r="Y836" s="54"/>
      <c r="Z836" s="44"/>
    </row>
    <row r="837" ht="15.75" customHeight="1">
      <c r="I837" s="55"/>
      <c r="Y837" s="54"/>
      <c r="Z837" s="44"/>
    </row>
    <row r="838" ht="15.75" customHeight="1">
      <c r="I838" s="55"/>
      <c r="Y838" s="54"/>
      <c r="Z838" s="44"/>
    </row>
    <row r="839" ht="15.75" customHeight="1">
      <c r="I839" s="55"/>
      <c r="Y839" s="54"/>
      <c r="Z839" s="44"/>
    </row>
    <row r="840" ht="15.75" customHeight="1">
      <c r="I840" s="55"/>
      <c r="Y840" s="54"/>
      <c r="Z840" s="44"/>
    </row>
    <row r="841" ht="15.75" customHeight="1">
      <c r="I841" s="55"/>
      <c r="Y841" s="54"/>
      <c r="Z841" s="44"/>
    </row>
    <row r="842" ht="15.75" customHeight="1">
      <c r="I842" s="55"/>
      <c r="Y842" s="54"/>
      <c r="Z842" s="44"/>
    </row>
    <row r="843" ht="15.75" customHeight="1">
      <c r="I843" s="55"/>
      <c r="Y843" s="54"/>
      <c r="Z843" s="44"/>
    </row>
    <row r="844" ht="15.75" customHeight="1">
      <c r="I844" s="55"/>
      <c r="Y844" s="54"/>
      <c r="Z844" s="44"/>
    </row>
    <row r="845" ht="15.75" customHeight="1">
      <c r="I845" s="55"/>
      <c r="Y845" s="54"/>
      <c r="Z845" s="44"/>
    </row>
    <row r="846" ht="15.75" customHeight="1">
      <c r="I846" s="55"/>
      <c r="Y846" s="54"/>
      <c r="Z846" s="44"/>
    </row>
    <row r="847" ht="15.75" customHeight="1">
      <c r="I847" s="55"/>
      <c r="Y847" s="54"/>
      <c r="Z847" s="44"/>
    </row>
    <row r="848" ht="15.75" customHeight="1">
      <c r="I848" s="55"/>
      <c r="Y848" s="54"/>
      <c r="Z848" s="44"/>
    </row>
    <row r="849" ht="15.75" customHeight="1">
      <c r="I849" s="55"/>
      <c r="Y849" s="54"/>
      <c r="Z849" s="44"/>
    </row>
    <row r="850" ht="15.75" customHeight="1">
      <c r="I850" s="55"/>
      <c r="Y850" s="54"/>
      <c r="Z850" s="44"/>
    </row>
    <row r="851" ht="15.75" customHeight="1">
      <c r="I851" s="55"/>
      <c r="Y851" s="54"/>
      <c r="Z851" s="44"/>
    </row>
    <row r="852" ht="15.75" customHeight="1">
      <c r="I852" s="55"/>
      <c r="Y852" s="54"/>
      <c r="Z852" s="44"/>
    </row>
    <row r="853" ht="15.75" customHeight="1">
      <c r="I853" s="55"/>
      <c r="Y853" s="54"/>
      <c r="Z853" s="44"/>
    </row>
    <row r="854" ht="15.75" customHeight="1">
      <c r="I854" s="55"/>
      <c r="Y854" s="54"/>
      <c r="Z854" s="44"/>
    </row>
    <row r="855" ht="15.75" customHeight="1">
      <c r="I855" s="55"/>
      <c r="Y855" s="54"/>
      <c r="Z855" s="44"/>
    </row>
    <row r="856" ht="15.75" customHeight="1">
      <c r="I856" s="55"/>
      <c r="Y856" s="54"/>
      <c r="Z856" s="44"/>
    </row>
    <row r="857" ht="15.75" customHeight="1">
      <c r="I857" s="55"/>
      <c r="Y857" s="54"/>
      <c r="Z857" s="44"/>
    </row>
    <row r="858" ht="15.75" customHeight="1">
      <c r="I858" s="55"/>
      <c r="Y858" s="54"/>
      <c r="Z858" s="44"/>
    </row>
    <row r="859" ht="15.75" customHeight="1">
      <c r="I859" s="55"/>
      <c r="Y859" s="54"/>
      <c r="Z859" s="44"/>
    </row>
    <row r="860" ht="15.75" customHeight="1">
      <c r="I860" s="55"/>
      <c r="Y860" s="54"/>
      <c r="Z860" s="44"/>
    </row>
    <row r="861" ht="15.75" customHeight="1">
      <c r="I861" s="55"/>
      <c r="Y861" s="54"/>
      <c r="Z861" s="44"/>
    </row>
    <row r="862" ht="15.75" customHeight="1">
      <c r="I862" s="55"/>
      <c r="Y862" s="54"/>
      <c r="Z862" s="44"/>
    </row>
    <row r="863" ht="15.75" customHeight="1">
      <c r="I863" s="55"/>
      <c r="Y863" s="54"/>
      <c r="Z863" s="44"/>
    </row>
    <row r="864" ht="15.75" customHeight="1">
      <c r="I864" s="55"/>
      <c r="Y864" s="54"/>
      <c r="Z864" s="44"/>
    </row>
    <row r="865" ht="15.75" customHeight="1">
      <c r="I865" s="55"/>
      <c r="Y865" s="54"/>
      <c r="Z865" s="44"/>
    </row>
    <row r="866" ht="15.75" customHeight="1">
      <c r="I866" s="55"/>
      <c r="Y866" s="54"/>
      <c r="Z866" s="44"/>
    </row>
    <row r="867" ht="15.75" customHeight="1">
      <c r="I867" s="55"/>
      <c r="Y867" s="54"/>
      <c r="Z867" s="44"/>
    </row>
    <row r="868" ht="15.75" customHeight="1">
      <c r="I868" s="55"/>
      <c r="Y868" s="54"/>
      <c r="Z868" s="44"/>
    </row>
    <row r="869" ht="15.75" customHeight="1">
      <c r="I869" s="55"/>
      <c r="Y869" s="54"/>
      <c r="Z869" s="44"/>
    </row>
    <row r="870" ht="15.75" customHeight="1">
      <c r="I870" s="55"/>
      <c r="Y870" s="54"/>
      <c r="Z870" s="44"/>
    </row>
    <row r="871" ht="15.75" customHeight="1">
      <c r="I871" s="55"/>
      <c r="Y871" s="54"/>
      <c r="Z871" s="44"/>
    </row>
    <row r="872" ht="15.75" customHeight="1">
      <c r="I872" s="55"/>
      <c r="Y872" s="54"/>
      <c r="Z872" s="44"/>
    </row>
    <row r="873" ht="15.75" customHeight="1">
      <c r="I873" s="55"/>
      <c r="Y873" s="54"/>
      <c r="Z873" s="44"/>
    </row>
    <row r="874" ht="15.75" customHeight="1">
      <c r="I874" s="55"/>
      <c r="Y874" s="54"/>
      <c r="Z874" s="44"/>
    </row>
    <row r="875" ht="15.75" customHeight="1">
      <c r="I875" s="55"/>
      <c r="Y875" s="54"/>
      <c r="Z875" s="44"/>
    </row>
    <row r="876" ht="15.75" customHeight="1">
      <c r="I876" s="55"/>
      <c r="Y876" s="54"/>
      <c r="Z876" s="44"/>
    </row>
    <row r="877" ht="15.75" customHeight="1">
      <c r="I877" s="55"/>
      <c r="Y877" s="54"/>
      <c r="Z877" s="44"/>
    </row>
    <row r="878" ht="15.75" customHeight="1">
      <c r="I878" s="55"/>
      <c r="Y878" s="54"/>
      <c r="Z878" s="44"/>
    </row>
    <row r="879" ht="15.75" customHeight="1">
      <c r="I879" s="55"/>
      <c r="Y879" s="54"/>
      <c r="Z879" s="44"/>
    </row>
    <row r="880" ht="15.75" customHeight="1">
      <c r="I880" s="55"/>
      <c r="Y880" s="54"/>
      <c r="Z880" s="44"/>
    </row>
    <row r="881" ht="15.75" customHeight="1">
      <c r="I881" s="55"/>
      <c r="Y881" s="54"/>
      <c r="Z881" s="44"/>
    </row>
    <row r="882" ht="15.75" customHeight="1">
      <c r="I882" s="55"/>
      <c r="Y882" s="54"/>
      <c r="Z882" s="44"/>
    </row>
    <row r="883" ht="15.75" customHeight="1">
      <c r="I883" s="55"/>
      <c r="Y883" s="54"/>
      <c r="Z883" s="44"/>
    </row>
    <row r="884" ht="15.75" customHeight="1">
      <c r="I884" s="55"/>
      <c r="Y884" s="54"/>
      <c r="Z884" s="44"/>
    </row>
    <row r="885" ht="15.75" customHeight="1">
      <c r="I885" s="55"/>
      <c r="Y885" s="54"/>
      <c r="Z885" s="44"/>
    </row>
    <row r="886" ht="15.75" customHeight="1">
      <c r="I886" s="55"/>
      <c r="Y886" s="54"/>
      <c r="Z886" s="44"/>
    </row>
    <row r="887" ht="15.75" customHeight="1">
      <c r="I887" s="55"/>
      <c r="Y887" s="54"/>
      <c r="Z887" s="44"/>
    </row>
    <row r="888" ht="15.75" customHeight="1">
      <c r="I888" s="55"/>
      <c r="Y888" s="54"/>
      <c r="Z888" s="44"/>
    </row>
    <row r="889" ht="15.75" customHeight="1">
      <c r="I889" s="55"/>
      <c r="Y889" s="54"/>
      <c r="Z889" s="44"/>
    </row>
    <row r="890" ht="15.75" customHeight="1">
      <c r="I890" s="55"/>
      <c r="Y890" s="54"/>
      <c r="Z890" s="44"/>
    </row>
    <row r="891" ht="15.75" customHeight="1">
      <c r="I891" s="55"/>
      <c r="Y891" s="54"/>
      <c r="Z891" s="44"/>
    </row>
    <row r="892" ht="15.75" customHeight="1">
      <c r="I892" s="55"/>
      <c r="Y892" s="54"/>
      <c r="Z892" s="44"/>
    </row>
    <row r="893" ht="15.75" customHeight="1">
      <c r="I893" s="55"/>
      <c r="Y893" s="54"/>
      <c r="Z893" s="44"/>
    </row>
    <row r="894" ht="15.75" customHeight="1">
      <c r="I894" s="55"/>
      <c r="Y894" s="54"/>
      <c r="Z894" s="44"/>
    </row>
    <row r="895" ht="15.75" customHeight="1">
      <c r="I895" s="55"/>
      <c r="Y895" s="54"/>
      <c r="Z895" s="44"/>
    </row>
    <row r="896" ht="15.75" customHeight="1">
      <c r="I896" s="55"/>
      <c r="Y896" s="54"/>
      <c r="Z896" s="44"/>
    </row>
    <row r="897" ht="15.75" customHeight="1">
      <c r="I897" s="55"/>
      <c r="Y897" s="54"/>
      <c r="Z897" s="44"/>
    </row>
    <row r="898" ht="15.75" customHeight="1">
      <c r="I898" s="55"/>
      <c r="Y898" s="54"/>
      <c r="Z898" s="44"/>
    </row>
    <row r="899" ht="15.75" customHeight="1">
      <c r="I899" s="55"/>
      <c r="Y899" s="54"/>
      <c r="Z899" s="44"/>
    </row>
    <row r="900" ht="15.75" customHeight="1">
      <c r="I900" s="55"/>
      <c r="Y900" s="54"/>
      <c r="Z900" s="44"/>
    </row>
    <row r="901" ht="15.75" customHeight="1">
      <c r="I901" s="55"/>
      <c r="Y901" s="54"/>
      <c r="Z901" s="44"/>
    </row>
    <row r="902" ht="15.75" customHeight="1">
      <c r="I902" s="55"/>
      <c r="Y902" s="54"/>
      <c r="Z902" s="44"/>
    </row>
    <row r="903" ht="15.75" customHeight="1">
      <c r="I903" s="55"/>
      <c r="Y903" s="54"/>
      <c r="Z903" s="44"/>
    </row>
    <row r="904" ht="15.75" customHeight="1">
      <c r="I904" s="55"/>
      <c r="Y904" s="54"/>
      <c r="Z904" s="44"/>
    </row>
    <row r="905" ht="15.75" customHeight="1">
      <c r="I905" s="55"/>
      <c r="Y905" s="54"/>
      <c r="Z905" s="44"/>
    </row>
    <row r="906" ht="15.75" customHeight="1">
      <c r="I906" s="55"/>
      <c r="Y906" s="54"/>
      <c r="Z906" s="44"/>
    </row>
    <row r="907" ht="15.75" customHeight="1">
      <c r="I907" s="55"/>
      <c r="Y907" s="54"/>
      <c r="Z907" s="44"/>
    </row>
    <row r="908" ht="15.75" customHeight="1">
      <c r="I908" s="55"/>
      <c r="Y908" s="54"/>
      <c r="Z908" s="44"/>
    </row>
    <row r="909" ht="15.75" customHeight="1">
      <c r="I909" s="55"/>
      <c r="Y909" s="54"/>
      <c r="Z909" s="44"/>
    </row>
    <row r="910" ht="15.75" customHeight="1">
      <c r="I910" s="55"/>
      <c r="Y910" s="54"/>
      <c r="Z910" s="44"/>
    </row>
    <row r="911" ht="15.75" customHeight="1">
      <c r="I911" s="55"/>
      <c r="Y911" s="54"/>
      <c r="Z911" s="44"/>
    </row>
    <row r="912" ht="15.75" customHeight="1">
      <c r="I912" s="55"/>
      <c r="Y912" s="54"/>
      <c r="Z912" s="44"/>
    </row>
    <row r="913" ht="15.75" customHeight="1">
      <c r="I913" s="55"/>
      <c r="Y913" s="54"/>
      <c r="Z913" s="44"/>
    </row>
    <row r="914" ht="15.75" customHeight="1">
      <c r="I914" s="55"/>
      <c r="Y914" s="54"/>
      <c r="Z914" s="44"/>
    </row>
    <row r="915" ht="15.75" customHeight="1">
      <c r="I915" s="55"/>
      <c r="Y915" s="54"/>
      <c r="Z915" s="44"/>
    </row>
    <row r="916" ht="15.75" customHeight="1">
      <c r="I916" s="55"/>
      <c r="Y916" s="54"/>
      <c r="Z916" s="44"/>
    </row>
    <row r="917" ht="15.75" customHeight="1">
      <c r="I917" s="55"/>
      <c r="Y917" s="54"/>
      <c r="Z917" s="44"/>
    </row>
    <row r="918" ht="15.75" customHeight="1">
      <c r="I918" s="55"/>
      <c r="Y918" s="54"/>
      <c r="Z918" s="44"/>
    </row>
    <row r="919" ht="15.75" customHeight="1">
      <c r="I919" s="55"/>
      <c r="Y919" s="54"/>
      <c r="Z919" s="44"/>
    </row>
    <row r="920" ht="15.75" customHeight="1">
      <c r="I920" s="55"/>
      <c r="Y920" s="54"/>
      <c r="Z920" s="44"/>
    </row>
    <row r="921" ht="15.75" customHeight="1">
      <c r="I921" s="55"/>
      <c r="Y921" s="54"/>
      <c r="Z921" s="44"/>
    </row>
    <row r="922" ht="15.75" customHeight="1">
      <c r="I922" s="55"/>
      <c r="Y922" s="54"/>
      <c r="Z922" s="44"/>
    </row>
    <row r="923" ht="15.75" customHeight="1">
      <c r="I923" s="55"/>
      <c r="Y923" s="54"/>
      <c r="Z923" s="44"/>
    </row>
    <row r="924" ht="15.75" customHeight="1">
      <c r="I924" s="55"/>
      <c r="Y924" s="54"/>
      <c r="Z924" s="44"/>
    </row>
    <row r="925" ht="15.75" customHeight="1">
      <c r="I925" s="55"/>
      <c r="Y925" s="54"/>
      <c r="Z925" s="44"/>
    </row>
    <row r="926" ht="15.75" customHeight="1">
      <c r="I926" s="55"/>
      <c r="Y926" s="54"/>
      <c r="Z926" s="44"/>
    </row>
    <row r="927" ht="15.75" customHeight="1">
      <c r="I927" s="55"/>
      <c r="Y927" s="54"/>
      <c r="Z927" s="44"/>
    </row>
    <row r="928" ht="15.75" customHeight="1">
      <c r="I928" s="55"/>
      <c r="Y928" s="54"/>
      <c r="Z928" s="44"/>
    </row>
    <row r="929" ht="15.75" customHeight="1">
      <c r="I929" s="55"/>
      <c r="Y929" s="54"/>
      <c r="Z929" s="44"/>
    </row>
    <row r="930" ht="15.75" customHeight="1">
      <c r="I930" s="55"/>
      <c r="Y930" s="54"/>
      <c r="Z930" s="44"/>
    </row>
    <row r="931" ht="15.75" customHeight="1">
      <c r="I931" s="55"/>
      <c r="Y931" s="54"/>
      <c r="Z931" s="44"/>
    </row>
    <row r="932" ht="15.75" customHeight="1">
      <c r="I932" s="55"/>
      <c r="Y932" s="54"/>
      <c r="Z932" s="44"/>
    </row>
    <row r="933" ht="15.75" customHeight="1">
      <c r="I933" s="55"/>
      <c r="Y933" s="54"/>
      <c r="Z933" s="44"/>
    </row>
    <row r="934" ht="15.75" customHeight="1">
      <c r="I934" s="55"/>
      <c r="Y934" s="54"/>
      <c r="Z934" s="44"/>
    </row>
    <row r="935" ht="15.75" customHeight="1">
      <c r="I935" s="55"/>
      <c r="Y935" s="54"/>
      <c r="Z935" s="44"/>
    </row>
    <row r="936" ht="15.75" customHeight="1">
      <c r="I936" s="55"/>
      <c r="Y936" s="54"/>
      <c r="Z936" s="44"/>
    </row>
    <row r="937" ht="15.75" customHeight="1">
      <c r="I937" s="55"/>
      <c r="Y937" s="54"/>
      <c r="Z937" s="44"/>
    </row>
    <row r="938" ht="15.75" customHeight="1">
      <c r="I938" s="55"/>
      <c r="Y938" s="54"/>
      <c r="Z938" s="44"/>
    </row>
    <row r="939" ht="15.75" customHeight="1">
      <c r="I939" s="55"/>
      <c r="Y939" s="54"/>
      <c r="Z939" s="44"/>
    </row>
    <row r="940" ht="15.75" customHeight="1">
      <c r="I940" s="55"/>
      <c r="Y940" s="54"/>
      <c r="Z940" s="44"/>
    </row>
    <row r="941" ht="15.75" customHeight="1">
      <c r="I941" s="55"/>
      <c r="Y941" s="54"/>
      <c r="Z941" s="44"/>
    </row>
    <row r="942" ht="15.75" customHeight="1">
      <c r="I942" s="55"/>
      <c r="Y942" s="54"/>
      <c r="Z942" s="44"/>
    </row>
    <row r="943" ht="15.75" customHeight="1">
      <c r="I943" s="55"/>
      <c r="Y943" s="54"/>
      <c r="Z943" s="44"/>
    </row>
    <row r="944" ht="15.75" customHeight="1">
      <c r="I944" s="55"/>
      <c r="Y944" s="54"/>
      <c r="Z944" s="44"/>
    </row>
    <row r="945" ht="15.75" customHeight="1">
      <c r="I945" s="55"/>
      <c r="Y945" s="54"/>
      <c r="Z945" s="44"/>
    </row>
    <row r="946" ht="15.75" customHeight="1">
      <c r="I946" s="55"/>
      <c r="Y946" s="54"/>
      <c r="Z946" s="44"/>
    </row>
    <row r="947" ht="15.75" customHeight="1">
      <c r="I947" s="55"/>
      <c r="Y947" s="54"/>
      <c r="Z947" s="44"/>
    </row>
    <row r="948" ht="15.75" customHeight="1">
      <c r="I948" s="55"/>
      <c r="Y948" s="54"/>
      <c r="Z948" s="44"/>
    </row>
    <row r="949" ht="15.75" customHeight="1">
      <c r="I949" s="55"/>
      <c r="Y949" s="54"/>
      <c r="Z949" s="44"/>
    </row>
    <row r="950" ht="15.75" customHeight="1">
      <c r="I950" s="55"/>
      <c r="Y950" s="54"/>
      <c r="Z950" s="44"/>
    </row>
    <row r="951" ht="15.75" customHeight="1">
      <c r="I951" s="55"/>
      <c r="Y951" s="54"/>
      <c r="Z951" s="44"/>
    </row>
    <row r="952" ht="15.75" customHeight="1">
      <c r="I952" s="55"/>
      <c r="Y952" s="54"/>
      <c r="Z952" s="44"/>
    </row>
    <row r="953" ht="15.75" customHeight="1">
      <c r="I953" s="55"/>
      <c r="Y953" s="54"/>
      <c r="Z953" s="44"/>
    </row>
    <row r="954" ht="15.75" customHeight="1">
      <c r="I954" s="55"/>
      <c r="Y954" s="54"/>
      <c r="Z954" s="44"/>
    </row>
    <row r="955" ht="15.75" customHeight="1">
      <c r="I955" s="55"/>
      <c r="Y955" s="54"/>
      <c r="Z955" s="44"/>
    </row>
    <row r="956" ht="15.75" customHeight="1">
      <c r="I956" s="55"/>
      <c r="Y956" s="54"/>
      <c r="Z956" s="44"/>
    </row>
    <row r="957" ht="15.75" customHeight="1">
      <c r="I957" s="55"/>
      <c r="Y957" s="54"/>
      <c r="Z957" s="44"/>
    </row>
    <row r="958" ht="15.75" customHeight="1">
      <c r="I958" s="55"/>
      <c r="Y958" s="54"/>
      <c r="Z958" s="44"/>
    </row>
    <row r="959" ht="15.75" customHeight="1">
      <c r="I959" s="55"/>
      <c r="Y959" s="54"/>
      <c r="Z959" s="44"/>
    </row>
    <row r="960" ht="15.75" customHeight="1">
      <c r="I960" s="55"/>
      <c r="Y960" s="54"/>
      <c r="Z960" s="44"/>
    </row>
    <row r="961" ht="15.75" customHeight="1">
      <c r="I961" s="55"/>
      <c r="Y961" s="54"/>
      <c r="Z961" s="44"/>
    </row>
    <row r="962" ht="15.75" customHeight="1">
      <c r="I962" s="55"/>
      <c r="Y962" s="54"/>
      <c r="Z962" s="44"/>
    </row>
    <row r="963" ht="15.75" customHeight="1">
      <c r="I963" s="55"/>
      <c r="Y963" s="54"/>
      <c r="Z963" s="44"/>
    </row>
    <row r="964" ht="15.75" customHeight="1">
      <c r="I964" s="55"/>
      <c r="Y964" s="54"/>
      <c r="Z964" s="44"/>
    </row>
    <row r="965" ht="15.75" customHeight="1">
      <c r="I965" s="55"/>
      <c r="Y965" s="54"/>
      <c r="Z965" s="44"/>
    </row>
    <row r="966" ht="15.75" customHeight="1">
      <c r="I966" s="55"/>
      <c r="Y966" s="54"/>
      <c r="Z966" s="44"/>
    </row>
    <row r="967" ht="15.75" customHeight="1">
      <c r="I967" s="55"/>
      <c r="Y967" s="54"/>
      <c r="Z967" s="44"/>
    </row>
    <row r="968" ht="15.75" customHeight="1">
      <c r="I968" s="55"/>
      <c r="Y968" s="54"/>
      <c r="Z968" s="44"/>
    </row>
    <row r="969" ht="15.75" customHeight="1">
      <c r="I969" s="55"/>
      <c r="Y969" s="54"/>
      <c r="Z969" s="44"/>
    </row>
    <row r="970" ht="15.75" customHeight="1">
      <c r="I970" s="55"/>
      <c r="Y970" s="54"/>
      <c r="Z970" s="44"/>
    </row>
    <row r="971" ht="15.75" customHeight="1">
      <c r="I971" s="55"/>
      <c r="Y971" s="54"/>
      <c r="Z971" s="44"/>
    </row>
    <row r="972" ht="15.75" customHeight="1">
      <c r="I972" s="55"/>
      <c r="Y972" s="54"/>
      <c r="Z972" s="44"/>
    </row>
    <row r="973" ht="15.75" customHeight="1">
      <c r="I973" s="55"/>
      <c r="Y973" s="54"/>
      <c r="Z973" s="44"/>
    </row>
    <row r="974" ht="15.75" customHeight="1">
      <c r="I974" s="55"/>
      <c r="Y974" s="54"/>
      <c r="Z974" s="44"/>
    </row>
    <row r="975" ht="15.75" customHeight="1">
      <c r="I975" s="55"/>
      <c r="Y975" s="54"/>
      <c r="Z975" s="44"/>
    </row>
    <row r="976" ht="15.75" customHeight="1">
      <c r="I976" s="55"/>
      <c r="Y976" s="54"/>
      <c r="Z976" s="44"/>
    </row>
    <row r="977" ht="15.75" customHeight="1">
      <c r="I977" s="55"/>
      <c r="Y977" s="54"/>
      <c r="Z977" s="44"/>
    </row>
    <row r="978" ht="15.75" customHeight="1">
      <c r="I978" s="55"/>
      <c r="Y978" s="54"/>
      <c r="Z978" s="44"/>
    </row>
    <row r="979" ht="15.75" customHeight="1">
      <c r="I979" s="55"/>
      <c r="Y979" s="54"/>
      <c r="Z979" s="44"/>
    </row>
    <row r="980" ht="15.75" customHeight="1">
      <c r="I980" s="55"/>
      <c r="Y980" s="54"/>
      <c r="Z980" s="44"/>
    </row>
    <row r="981" ht="15.75" customHeight="1">
      <c r="I981" s="55"/>
      <c r="Y981" s="54"/>
      <c r="Z981" s="44"/>
    </row>
    <row r="982" ht="15.75" customHeight="1">
      <c r="I982" s="55"/>
      <c r="Y982" s="54"/>
      <c r="Z982" s="44"/>
    </row>
    <row r="983" ht="15.75" customHeight="1">
      <c r="I983" s="55"/>
      <c r="Y983" s="54"/>
      <c r="Z983" s="44"/>
    </row>
    <row r="984" ht="15.75" customHeight="1">
      <c r="I984" s="55"/>
      <c r="Y984" s="54"/>
      <c r="Z984" s="44"/>
    </row>
    <row r="985" ht="15.75" customHeight="1">
      <c r="I985" s="55"/>
      <c r="Y985" s="54"/>
      <c r="Z985" s="44"/>
    </row>
    <row r="986" ht="15.75" customHeight="1">
      <c r="I986" s="55"/>
      <c r="Y986" s="54"/>
      <c r="Z986" s="44"/>
    </row>
    <row r="987" ht="15.75" customHeight="1">
      <c r="I987" s="55"/>
      <c r="Y987" s="54"/>
      <c r="Z987" s="44"/>
    </row>
    <row r="988" ht="15.75" customHeight="1">
      <c r="I988" s="55"/>
      <c r="Y988" s="54"/>
      <c r="Z988" s="44"/>
    </row>
    <row r="989" ht="15.75" customHeight="1">
      <c r="I989" s="55"/>
      <c r="Y989" s="54"/>
      <c r="Z989" s="44"/>
    </row>
    <row r="990" ht="15.75" customHeight="1">
      <c r="I990" s="55"/>
      <c r="Y990" s="54"/>
      <c r="Z990" s="44"/>
    </row>
    <row r="991" ht="15.75" customHeight="1">
      <c r="I991" s="55"/>
      <c r="Y991" s="54"/>
      <c r="Z991" s="44"/>
    </row>
    <row r="992" ht="15.75" customHeight="1">
      <c r="I992" s="55"/>
      <c r="Y992" s="54"/>
      <c r="Z992" s="44"/>
    </row>
    <row r="993" ht="15.75" customHeight="1">
      <c r="I993" s="55"/>
      <c r="Y993" s="54"/>
      <c r="Z993" s="44"/>
    </row>
    <row r="994" ht="15.75" customHeight="1">
      <c r="I994" s="55"/>
      <c r="Y994" s="54"/>
      <c r="Z994" s="44"/>
    </row>
    <row r="995" ht="15.75" customHeight="1">
      <c r="I995" s="55"/>
      <c r="Y995" s="54"/>
      <c r="Z995" s="44"/>
    </row>
    <row r="996" ht="15.75" customHeight="1">
      <c r="I996" s="55"/>
      <c r="Y996" s="54"/>
      <c r="Z996" s="44"/>
    </row>
    <row r="997" ht="15.75" customHeight="1">
      <c r="I997" s="55"/>
      <c r="Y997" s="54"/>
      <c r="Z997" s="44"/>
    </row>
    <row r="998" ht="15.75" customHeight="1">
      <c r="I998" s="55"/>
      <c r="Y998" s="54"/>
      <c r="Z998" s="44"/>
    </row>
    <row r="999" ht="15.75" customHeight="1">
      <c r="I999" s="55"/>
      <c r="Y999" s="54"/>
      <c r="Z999" s="44"/>
    </row>
    <row r="1000" ht="15.75" customHeight="1">
      <c r="I1000" s="55"/>
      <c r="Y1000" s="54"/>
      <c r="Z1000" s="44"/>
    </row>
    <row r="1001" ht="15.75" customHeight="1">
      <c r="I1001" s="55"/>
      <c r="T1001" s="56">
        <f>SUM(T5:T64)</f>
        <v>135</v>
      </c>
      <c r="Y1001" s="54"/>
      <c r="Z1001" s="4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71"/>
    <col customWidth="1" min="2" max="2" width="25.43"/>
    <col customWidth="1" min="3" max="6" width="14.43"/>
  </cols>
  <sheetData>
    <row r="1">
      <c r="A1" s="2" t="s">
        <v>153</v>
      </c>
      <c r="B1" s="2" t="s">
        <v>152</v>
      </c>
      <c r="C1" s="57" t="s">
        <v>11</v>
      </c>
    </row>
    <row r="2">
      <c r="A2" s="4" t="s">
        <v>141</v>
      </c>
      <c r="B2" s="4" t="s">
        <v>158</v>
      </c>
      <c r="C2" s="15" t="s">
        <v>150</v>
      </c>
    </row>
    <row r="3">
      <c r="A3" s="4" t="s">
        <v>138</v>
      </c>
      <c r="B3" s="4" t="s">
        <v>162</v>
      </c>
      <c r="C3" s="15" t="s">
        <v>149</v>
      </c>
    </row>
    <row r="4">
      <c r="A4" s="4" t="s">
        <v>135</v>
      </c>
      <c r="B4" s="4" t="s">
        <v>166</v>
      </c>
      <c r="C4" s="15" t="s">
        <v>149</v>
      </c>
    </row>
    <row r="5">
      <c r="A5" s="4" t="s">
        <v>133</v>
      </c>
      <c r="B5" s="4" t="s">
        <v>170</v>
      </c>
      <c r="C5" s="15" t="s">
        <v>149</v>
      </c>
    </row>
    <row r="6">
      <c r="A6" s="4" t="s">
        <v>113</v>
      </c>
      <c r="B6" s="4" t="s">
        <v>173</v>
      </c>
      <c r="C6" s="15" t="s">
        <v>150</v>
      </c>
    </row>
    <row r="7">
      <c r="A7" s="4" t="s">
        <v>125</v>
      </c>
      <c r="B7" s="4" t="s">
        <v>177</v>
      </c>
      <c r="C7" s="15" t="s">
        <v>149</v>
      </c>
    </row>
    <row r="8">
      <c r="A8" s="4" t="s">
        <v>116</v>
      </c>
      <c r="B8" s="4" t="s">
        <v>179</v>
      </c>
      <c r="C8" s="15" t="s">
        <v>149</v>
      </c>
    </row>
    <row r="9">
      <c r="A9" s="4" t="s">
        <v>111</v>
      </c>
      <c r="B9" s="4" t="s">
        <v>181</v>
      </c>
      <c r="C9" s="15" t="s">
        <v>150</v>
      </c>
    </row>
    <row r="10">
      <c r="A10" s="4" t="s">
        <v>109</v>
      </c>
      <c r="B10" s="4" t="s">
        <v>185</v>
      </c>
      <c r="C10" s="15" t="s">
        <v>149</v>
      </c>
    </row>
    <row r="11">
      <c r="A11" s="4" t="s">
        <v>107</v>
      </c>
      <c r="B11" s="4" t="s">
        <v>188</v>
      </c>
      <c r="C11" s="15" t="s">
        <v>149</v>
      </c>
    </row>
    <row r="12">
      <c r="A12" s="4" t="s">
        <v>99</v>
      </c>
      <c r="B12" s="4" t="s">
        <v>190</v>
      </c>
      <c r="C12" s="15" t="s">
        <v>149</v>
      </c>
    </row>
    <row r="13">
      <c r="A13" s="4" t="s">
        <v>96</v>
      </c>
      <c r="B13" s="4" t="s">
        <v>193</v>
      </c>
      <c r="C13" s="15" t="s">
        <v>150</v>
      </c>
    </row>
    <row r="14">
      <c r="A14" s="4" t="s">
        <v>95</v>
      </c>
      <c r="B14" s="4" t="s">
        <v>196</v>
      </c>
      <c r="C14" s="15" t="s">
        <v>150</v>
      </c>
    </row>
    <row r="15">
      <c r="A15" s="4" t="s">
        <v>94</v>
      </c>
      <c r="B15" s="4" t="s">
        <v>199</v>
      </c>
      <c r="C15" s="15" t="s">
        <v>149</v>
      </c>
    </row>
    <row r="16">
      <c r="A16" s="4" t="s">
        <v>97</v>
      </c>
      <c r="B16" s="4" t="s">
        <v>201</v>
      </c>
      <c r="C16" s="15" t="s">
        <v>150</v>
      </c>
    </row>
    <row r="17">
      <c r="A17" s="4" t="s">
        <v>90</v>
      </c>
      <c r="B17" s="4" t="s">
        <v>203</v>
      </c>
      <c r="C17" s="15" t="s">
        <v>149</v>
      </c>
    </row>
    <row r="18">
      <c r="A18" s="4" t="s">
        <v>89</v>
      </c>
      <c r="B18" s="4" t="s">
        <v>207</v>
      </c>
      <c r="C18" s="15" t="s">
        <v>150</v>
      </c>
    </row>
    <row r="19">
      <c r="A19" s="4" t="s">
        <v>88</v>
      </c>
      <c r="B19" s="4" t="s">
        <v>209</v>
      </c>
      <c r="C19" s="15" t="s">
        <v>150</v>
      </c>
    </row>
    <row r="20">
      <c r="A20" s="4" t="s">
        <v>86</v>
      </c>
      <c r="B20" s="4" t="s">
        <v>211</v>
      </c>
      <c r="C20" s="15" t="s">
        <v>149</v>
      </c>
    </row>
    <row r="21" ht="15.75" customHeight="1">
      <c r="A21" s="4" t="s">
        <v>84</v>
      </c>
      <c r="B21" s="4" t="s">
        <v>216</v>
      </c>
      <c r="C21" s="15" t="s">
        <v>149</v>
      </c>
    </row>
    <row r="22" ht="15.75" customHeight="1">
      <c r="A22" s="4" t="s">
        <v>83</v>
      </c>
      <c r="B22" s="4" t="s">
        <v>218</v>
      </c>
      <c r="C22" s="15" t="s">
        <v>149</v>
      </c>
    </row>
    <row r="23" ht="15.75" customHeight="1">
      <c r="A23" s="4" t="s">
        <v>81</v>
      </c>
      <c r="B23" s="4" t="s">
        <v>221</v>
      </c>
      <c r="C23" s="15" t="s">
        <v>149</v>
      </c>
    </row>
    <row r="24" ht="15.75" customHeight="1">
      <c r="A24" s="4" t="s">
        <v>92</v>
      </c>
      <c r="B24" s="4" t="s">
        <v>224</v>
      </c>
      <c r="C24" s="15" t="s">
        <v>149</v>
      </c>
    </row>
    <row r="25" ht="15.75" customHeight="1">
      <c r="A25" s="4" t="s">
        <v>47</v>
      </c>
      <c r="B25" s="4" t="s">
        <v>228</v>
      </c>
      <c r="C25" s="15" t="s">
        <v>150</v>
      </c>
    </row>
    <row r="26" ht="15.75" customHeight="1">
      <c r="A26" s="4" t="s">
        <v>40</v>
      </c>
      <c r="B26" s="4" t="s">
        <v>232</v>
      </c>
      <c r="C26" s="15" t="s">
        <v>150</v>
      </c>
    </row>
    <row r="27" ht="15.75" customHeight="1">
      <c r="A27" s="4" t="s">
        <v>37</v>
      </c>
      <c r="B27" s="4" t="s">
        <v>235</v>
      </c>
      <c r="C27" s="15" t="s">
        <v>150</v>
      </c>
    </row>
    <row r="28" ht="15.75" customHeight="1">
      <c r="A28" s="4" t="s">
        <v>36</v>
      </c>
      <c r="B28" s="4" t="s">
        <v>237</v>
      </c>
      <c r="C28" s="15" t="s">
        <v>150</v>
      </c>
    </row>
    <row r="29" ht="15.75" customHeight="1">
      <c r="A29" s="4" t="s">
        <v>31</v>
      </c>
      <c r="B29" s="4" t="s">
        <v>241</v>
      </c>
      <c r="C29" s="15" t="s">
        <v>150</v>
      </c>
    </row>
    <row r="30" ht="15.75" customHeight="1">
      <c r="A30" s="4" t="s">
        <v>38</v>
      </c>
      <c r="B30" s="4" t="s">
        <v>244</v>
      </c>
      <c r="C30" s="15" t="s">
        <v>150</v>
      </c>
    </row>
    <row r="31" ht="15.75" customHeight="1">
      <c r="A31" s="4" t="s">
        <v>21</v>
      </c>
      <c r="B31" s="4" t="s">
        <v>247</v>
      </c>
      <c r="C31" s="15" t="s">
        <v>150</v>
      </c>
    </row>
    <row r="32" ht="15.75" customHeight="1">
      <c r="A32" s="4" t="s">
        <v>18</v>
      </c>
      <c r="B32" s="4" t="s">
        <v>249</v>
      </c>
      <c r="C32" s="15" t="s">
        <v>149</v>
      </c>
    </row>
    <row r="33" ht="15.75" customHeight="1">
      <c r="A33" s="4" t="s">
        <v>58</v>
      </c>
      <c r="B33" s="4" t="s">
        <v>253</v>
      </c>
      <c r="C33" s="15" t="s">
        <v>149</v>
      </c>
    </row>
    <row r="34" ht="15.75" customHeight="1">
      <c r="A34" s="4" t="s">
        <v>68</v>
      </c>
      <c r="B34" s="4" t="s">
        <v>256</v>
      </c>
      <c r="C34" s="15" t="s">
        <v>149</v>
      </c>
    </row>
    <row r="35" ht="15.75" customHeight="1">
      <c r="A35" s="4" t="s">
        <v>144</v>
      </c>
      <c r="B35" s="4" t="s">
        <v>258</v>
      </c>
      <c r="C35" s="15" t="s">
        <v>150</v>
      </c>
    </row>
    <row r="36" ht="15.75" customHeight="1">
      <c r="A36" s="4" t="s">
        <v>143</v>
      </c>
      <c r="B36" s="4" t="s">
        <v>262</v>
      </c>
      <c r="C36" s="15" t="s">
        <v>149</v>
      </c>
    </row>
    <row r="37" ht="15.75" customHeight="1">
      <c r="A37" s="4" t="s">
        <v>142</v>
      </c>
      <c r="B37" s="4" t="s">
        <v>265</v>
      </c>
      <c r="C37" s="15" t="s">
        <v>149</v>
      </c>
    </row>
    <row r="38" ht="15.75" customHeight="1">
      <c r="A38" s="4" t="s">
        <v>140</v>
      </c>
      <c r="B38" s="4" t="s">
        <v>268</v>
      </c>
      <c r="C38" s="15" t="s">
        <v>150</v>
      </c>
    </row>
    <row r="39" ht="15.75" customHeight="1">
      <c r="A39" s="4" t="s">
        <v>139</v>
      </c>
      <c r="B39" s="4" t="s">
        <v>271</v>
      </c>
      <c r="C39" s="15" t="s">
        <v>149</v>
      </c>
    </row>
    <row r="40" ht="15.75" customHeight="1">
      <c r="A40" s="4" t="s">
        <v>136</v>
      </c>
      <c r="B40" s="4" t="s">
        <v>274</v>
      </c>
      <c r="C40" s="15" t="s">
        <v>150</v>
      </c>
    </row>
    <row r="41" ht="15.75" customHeight="1">
      <c r="A41" s="4" t="s">
        <v>134</v>
      </c>
      <c r="B41" s="4" t="s">
        <v>276</v>
      </c>
      <c r="C41" s="15" t="s">
        <v>150</v>
      </c>
    </row>
    <row r="42" ht="15.75" customHeight="1">
      <c r="A42" s="4" t="s">
        <v>131</v>
      </c>
      <c r="B42" s="4" t="s">
        <v>279</v>
      </c>
      <c r="C42" s="15" t="s">
        <v>149</v>
      </c>
    </row>
    <row r="43" ht="15.75" customHeight="1">
      <c r="A43" s="4" t="s">
        <v>130</v>
      </c>
      <c r="B43" s="4" t="s">
        <v>281</v>
      </c>
      <c r="C43" s="15" t="s">
        <v>150</v>
      </c>
    </row>
    <row r="44" ht="15.75" customHeight="1">
      <c r="A44" s="4" t="s">
        <v>129</v>
      </c>
      <c r="B44" s="4" t="s">
        <v>283</v>
      </c>
      <c r="C44" s="15" t="s">
        <v>150</v>
      </c>
    </row>
    <row r="45" ht="15.75" customHeight="1">
      <c r="A45" s="4" t="s">
        <v>128</v>
      </c>
      <c r="B45" s="4" t="s">
        <v>286</v>
      </c>
      <c r="C45" s="15" t="s">
        <v>150</v>
      </c>
    </row>
    <row r="46" ht="15.75" customHeight="1">
      <c r="A46" s="4" t="s">
        <v>127</v>
      </c>
      <c r="B46" s="4" t="s">
        <v>288</v>
      </c>
      <c r="C46" s="15" t="s">
        <v>150</v>
      </c>
    </row>
    <row r="47" ht="15.75" customHeight="1">
      <c r="A47" s="4" t="s">
        <v>126</v>
      </c>
      <c r="B47" s="4" t="s">
        <v>290</v>
      </c>
      <c r="C47" s="15" t="s">
        <v>150</v>
      </c>
    </row>
    <row r="48" ht="15.75" customHeight="1">
      <c r="A48" s="4" t="s">
        <v>123</v>
      </c>
      <c r="B48" s="4" t="s">
        <v>292</v>
      </c>
      <c r="C48" s="15" t="s">
        <v>149</v>
      </c>
    </row>
    <row r="49" ht="15.75" customHeight="1">
      <c r="A49" s="4" t="s">
        <v>122</v>
      </c>
      <c r="B49" s="4" t="s">
        <v>294</v>
      </c>
      <c r="C49" s="15" t="s">
        <v>149</v>
      </c>
    </row>
    <row r="50" ht="15.75" customHeight="1">
      <c r="A50" s="4" t="s">
        <v>124</v>
      </c>
      <c r="B50" s="4" t="s">
        <v>296</v>
      </c>
      <c r="C50" s="15" t="s">
        <v>150</v>
      </c>
    </row>
    <row r="51" ht="15.75" customHeight="1">
      <c r="A51" s="4" t="s">
        <v>120</v>
      </c>
      <c r="B51" s="4" t="s">
        <v>298</v>
      </c>
      <c r="C51" s="15" t="s">
        <v>149</v>
      </c>
    </row>
    <row r="52" ht="15.75" customHeight="1">
      <c r="A52" s="4" t="s">
        <v>119</v>
      </c>
      <c r="B52" s="4" t="s">
        <v>301</v>
      </c>
      <c r="C52" s="15" t="s">
        <v>150</v>
      </c>
    </row>
    <row r="53" ht="15.75" customHeight="1">
      <c r="A53" s="4" t="s">
        <v>114</v>
      </c>
      <c r="B53" s="4" t="s">
        <v>303</v>
      </c>
      <c r="C53" s="15" t="s">
        <v>149</v>
      </c>
    </row>
    <row r="54" ht="15.75" customHeight="1">
      <c r="A54" s="4" t="s">
        <v>112</v>
      </c>
      <c r="B54" s="4" t="s">
        <v>305</v>
      </c>
      <c r="C54" s="15" t="s">
        <v>150</v>
      </c>
    </row>
    <row r="55" ht="15.75" customHeight="1">
      <c r="A55" s="4" t="s">
        <v>110</v>
      </c>
      <c r="B55" s="4" t="s">
        <v>309</v>
      </c>
      <c r="C55" s="15" t="s">
        <v>149</v>
      </c>
    </row>
    <row r="56" ht="15.75" customHeight="1">
      <c r="A56" s="4" t="s">
        <v>103</v>
      </c>
      <c r="B56" s="4" t="s">
        <v>312</v>
      </c>
      <c r="C56" s="15" t="s">
        <v>150</v>
      </c>
    </row>
    <row r="57" ht="15.75" customHeight="1">
      <c r="A57" s="4" t="s">
        <v>102</v>
      </c>
      <c r="B57" s="4" t="s">
        <v>315</v>
      </c>
      <c r="C57" s="15" t="s">
        <v>149</v>
      </c>
    </row>
    <row r="58" ht="15.75" customHeight="1">
      <c r="A58" s="4" t="s">
        <v>71</v>
      </c>
      <c r="B58" s="4" t="s">
        <v>317</v>
      </c>
      <c r="C58" s="15" t="s">
        <v>150</v>
      </c>
    </row>
    <row r="59" ht="15.75" customHeight="1">
      <c r="A59" s="4" t="s">
        <v>70</v>
      </c>
      <c r="B59" s="4" t="s">
        <v>320</v>
      </c>
      <c r="C59" s="15" t="s">
        <v>151</v>
      </c>
    </row>
    <row r="60" ht="15.75" customHeight="1">
      <c r="A60" s="4" t="s">
        <v>69</v>
      </c>
      <c r="B60" s="4" t="s">
        <v>322</v>
      </c>
      <c r="C60" s="15" t="s">
        <v>150</v>
      </c>
    </row>
    <row r="61" ht="15.75" customHeight="1">
      <c r="A61" s="4" t="s">
        <v>132</v>
      </c>
      <c r="B61" s="4" t="s">
        <v>326</v>
      </c>
      <c r="C61" s="15" t="s">
        <v>150</v>
      </c>
    </row>
    <row r="62" ht="15.75" customHeight="1">
      <c r="A62" s="4" t="s">
        <v>108</v>
      </c>
      <c r="B62" s="4" t="s">
        <v>329</v>
      </c>
      <c r="C62" s="15" t="s">
        <v>149</v>
      </c>
    </row>
    <row r="63" ht="15.75" customHeight="1">
      <c r="A63" s="4" t="s">
        <v>91</v>
      </c>
      <c r="B63" s="4" t="s">
        <v>331</v>
      </c>
      <c r="C63" s="15" t="s">
        <v>151</v>
      </c>
    </row>
    <row r="64" ht="15.75" customHeight="1">
      <c r="A64" s="4" t="s">
        <v>87</v>
      </c>
      <c r="B64" s="4" t="s">
        <v>333</v>
      </c>
      <c r="C64" s="15" t="s">
        <v>150</v>
      </c>
    </row>
    <row r="65" ht="15.75" customHeight="1">
      <c r="A65" s="4" t="s">
        <v>78</v>
      </c>
      <c r="B65" s="4" t="s">
        <v>336</v>
      </c>
      <c r="C65" s="15" t="s">
        <v>150</v>
      </c>
    </row>
    <row r="66" ht="15.75" customHeight="1">
      <c r="A66" s="4" t="s">
        <v>66</v>
      </c>
      <c r="B66" s="4" t="s">
        <v>338</v>
      </c>
      <c r="C66" s="15" t="s">
        <v>150</v>
      </c>
    </row>
    <row r="67" ht="15.75" customHeight="1">
      <c r="A67" s="4" t="s">
        <v>59</v>
      </c>
      <c r="B67" s="4" t="s">
        <v>341</v>
      </c>
      <c r="C67" s="15" t="s">
        <v>150</v>
      </c>
    </row>
    <row r="68" ht="15.75" customHeight="1">
      <c r="A68" s="4" t="s">
        <v>57</v>
      </c>
      <c r="B68" s="4" t="s">
        <v>343</v>
      </c>
      <c r="C68" s="15" t="s">
        <v>150</v>
      </c>
    </row>
    <row r="69" ht="15.75" customHeight="1">
      <c r="A69" s="4" t="s">
        <v>54</v>
      </c>
      <c r="B69" s="4" t="s">
        <v>345</v>
      </c>
      <c r="C69" s="15" t="s">
        <v>150</v>
      </c>
    </row>
    <row r="70" ht="15.75" customHeight="1">
      <c r="A70" s="4" t="s">
        <v>53</v>
      </c>
      <c r="B70" s="4" t="s">
        <v>348</v>
      </c>
      <c r="C70" s="15" t="s">
        <v>150</v>
      </c>
    </row>
    <row r="71" ht="15.75" customHeight="1">
      <c r="A71" s="4" t="s">
        <v>50</v>
      </c>
      <c r="B71" s="4" t="s">
        <v>350</v>
      </c>
      <c r="C71" s="15" t="s">
        <v>150</v>
      </c>
    </row>
    <row r="72" ht="15.75" customHeight="1">
      <c r="A72" s="4" t="s">
        <v>46</v>
      </c>
      <c r="B72" s="4" t="s">
        <v>353</v>
      </c>
      <c r="C72" s="15" t="s">
        <v>150</v>
      </c>
    </row>
    <row r="73" ht="15.75" customHeight="1">
      <c r="A73" s="4" t="s">
        <v>44</v>
      </c>
      <c r="B73" s="4" t="s">
        <v>356</v>
      </c>
      <c r="C73" s="15" t="s">
        <v>150</v>
      </c>
    </row>
    <row r="74" ht="15.75" customHeight="1">
      <c r="A74" s="4" t="s">
        <v>48</v>
      </c>
      <c r="B74" s="4" t="s">
        <v>358</v>
      </c>
      <c r="C74" s="15" t="s">
        <v>150</v>
      </c>
    </row>
    <row r="75" ht="15.75" customHeight="1">
      <c r="A75" s="4" t="s">
        <v>43</v>
      </c>
      <c r="B75" s="4" t="s">
        <v>360</v>
      </c>
      <c r="C75" s="15" t="s">
        <v>149</v>
      </c>
    </row>
    <row r="76" ht="15.75" customHeight="1">
      <c r="A76" s="4" t="s">
        <v>42</v>
      </c>
      <c r="B76" s="4" t="s">
        <v>362</v>
      </c>
      <c r="C76" s="15" t="s">
        <v>149</v>
      </c>
    </row>
    <row r="77" ht="15.75" customHeight="1">
      <c r="A77" s="4" t="s">
        <v>41</v>
      </c>
      <c r="B77" s="4" t="s">
        <v>364</v>
      </c>
      <c r="C77" s="15" t="s">
        <v>149</v>
      </c>
    </row>
    <row r="78" ht="15.75" customHeight="1">
      <c r="A78" s="4" t="s">
        <v>39</v>
      </c>
      <c r="B78" s="4" t="s">
        <v>365</v>
      </c>
      <c r="C78" s="15" t="s">
        <v>150</v>
      </c>
    </row>
    <row r="79" ht="15.75" customHeight="1">
      <c r="A79" s="4" t="s">
        <v>32</v>
      </c>
      <c r="B79" s="4" t="s">
        <v>367</v>
      </c>
      <c r="C79" s="15" t="s">
        <v>150</v>
      </c>
    </row>
    <row r="80" ht="15.75" customHeight="1">
      <c r="A80" s="4" t="s">
        <v>30</v>
      </c>
      <c r="B80" s="4" t="s">
        <v>369</v>
      </c>
      <c r="C80" s="15" t="s">
        <v>150</v>
      </c>
    </row>
    <row r="81" ht="15.75" customHeight="1">
      <c r="A81" s="4" t="s">
        <v>28</v>
      </c>
      <c r="B81" s="4" t="s">
        <v>370</v>
      </c>
      <c r="C81" s="15" t="s">
        <v>150</v>
      </c>
    </row>
    <row r="82" ht="15.75" customHeight="1">
      <c r="A82" s="4" t="s">
        <v>27</v>
      </c>
      <c r="B82" s="4" t="s">
        <v>372</v>
      </c>
      <c r="C82" s="15" t="s">
        <v>150</v>
      </c>
    </row>
    <row r="83" ht="15.75" customHeight="1">
      <c r="A83" s="4" t="s">
        <v>26</v>
      </c>
      <c r="B83" s="4" t="s">
        <v>374</v>
      </c>
      <c r="C83" s="15" t="s">
        <v>150</v>
      </c>
    </row>
    <row r="84" ht="15.75" customHeight="1">
      <c r="A84" s="4" t="s">
        <v>25</v>
      </c>
      <c r="B84" s="4" t="s">
        <v>376</v>
      </c>
      <c r="C84" s="15" t="s">
        <v>150</v>
      </c>
    </row>
    <row r="85" ht="15.75" customHeight="1">
      <c r="A85" s="4" t="s">
        <v>24</v>
      </c>
      <c r="B85" s="4" t="s">
        <v>377</v>
      </c>
      <c r="C85" s="15" t="s">
        <v>150</v>
      </c>
    </row>
    <row r="86" ht="15.75" customHeight="1">
      <c r="A86" s="4" t="s">
        <v>29</v>
      </c>
      <c r="B86" s="4" t="s">
        <v>379</v>
      </c>
      <c r="C86" s="15" t="s">
        <v>150</v>
      </c>
    </row>
    <row r="87" ht="15.75" customHeight="1">
      <c r="A87" s="4" t="s">
        <v>22</v>
      </c>
      <c r="B87" s="4" t="s">
        <v>381</v>
      </c>
      <c r="C87" s="15" t="s">
        <v>149</v>
      </c>
    </row>
    <row r="88" ht="15.75" customHeight="1">
      <c r="A88" s="4" t="s">
        <v>34</v>
      </c>
      <c r="B88" s="4" t="s">
        <v>384</v>
      </c>
      <c r="C88" s="15" t="s">
        <v>150</v>
      </c>
    </row>
    <row r="89" ht="15.75" customHeight="1">
      <c r="A89" s="4" t="s">
        <v>51</v>
      </c>
      <c r="B89" s="4" t="s">
        <v>386</v>
      </c>
      <c r="C89" s="15" t="s">
        <v>150</v>
      </c>
    </row>
    <row r="90" ht="15.75" customHeight="1">
      <c r="A90" s="4" t="s">
        <v>35</v>
      </c>
      <c r="B90" s="4" t="s">
        <v>388</v>
      </c>
      <c r="C90" s="15" t="s">
        <v>150</v>
      </c>
    </row>
    <row r="91" ht="15.75" customHeight="1">
      <c r="A91" s="4" t="s">
        <v>15</v>
      </c>
      <c r="B91" s="4" t="s">
        <v>391</v>
      </c>
      <c r="C91" s="15" t="s">
        <v>150</v>
      </c>
    </row>
    <row r="92" ht="15.75" customHeight="1">
      <c r="A92" s="4" t="s">
        <v>137</v>
      </c>
      <c r="B92" s="4" t="s">
        <v>394</v>
      </c>
      <c r="C92" s="15" t="s">
        <v>150</v>
      </c>
    </row>
    <row r="93" ht="15.75" customHeight="1">
      <c r="A93" s="4" t="s">
        <v>121</v>
      </c>
      <c r="B93" s="4" t="s">
        <v>395</v>
      </c>
      <c r="C93" s="15" t="s">
        <v>151</v>
      </c>
    </row>
    <row r="94" ht="15.75" customHeight="1">
      <c r="A94" s="4" t="s">
        <v>118</v>
      </c>
      <c r="B94" s="4" t="s">
        <v>398</v>
      </c>
      <c r="C94" s="15" t="s">
        <v>151</v>
      </c>
    </row>
    <row r="95" ht="15.75" customHeight="1">
      <c r="A95" s="4" t="s">
        <v>117</v>
      </c>
      <c r="B95" s="4" t="s">
        <v>400</v>
      </c>
      <c r="C95" s="15" t="s">
        <v>150</v>
      </c>
    </row>
    <row r="96" ht="15.75" customHeight="1">
      <c r="A96" s="4" t="s">
        <v>115</v>
      </c>
      <c r="B96" s="4" t="s">
        <v>402</v>
      </c>
      <c r="C96" s="15" t="s">
        <v>150</v>
      </c>
    </row>
    <row r="97" ht="15.75" customHeight="1">
      <c r="A97" s="4" t="s">
        <v>106</v>
      </c>
      <c r="B97" s="4" t="s">
        <v>404</v>
      </c>
      <c r="C97" s="15" t="s">
        <v>150</v>
      </c>
    </row>
    <row r="98" ht="15.75" customHeight="1">
      <c r="A98" s="4" t="s">
        <v>100</v>
      </c>
      <c r="B98" s="4" t="s">
        <v>407</v>
      </c>
      <c r="C98" s="15" t="s">
        <v>150</v>
      </c>
    </row>
    <row r="99" ht="15.75" customHeight="1">
      <c r="A99" s="4" t="s">
        <v>98</v>
      </c>
      <c r="B99" s="4" t="s">
        <v>409</v>
      </c>
      <c r="C99" s="15" t="s">
        <v>150</v>
      </c>
    </row>
    <row r="100" ht="15.75" customHeight="1">
      <c r="A100" s="4" t="s">
        <v>93</v>
      </c>
      <c r="B100" s="4" t="s">
        <v>412</v>
      </c>
      <c r="C100" s="15" t="s">
        <v>150</v>
      </c>
    </row>
    <row r="101" ht="15.75" customHeight="1">
      <c r="A101" s="4" t="s">
        <v>105</v>
      </c>
      <c r="B101" s="4" t="s">
        <v>416</v>
      </c>
      <c r="C101" s="15" t="s">
        <v>150</v>
      </c>
    </row>
    <row r="102" ht="15.75" customHeight="1">
      <c r="A102" s="4" t="s">
        <v>101</v>
      </c>
      <c r="B102" s="4" t="s">
        <v>419</v>
      </c>
      <c r="C102" s="15" t="s">
        <v>150</v>
      </c>
    </row>
    <row r="103" ht="15.75" customHeight="1">
      <c r="A103" s="4" t="s">
        <v>85</v>
      </c>
      <c r="B103" s="4" t="s">
        <v>422</v>
      </c>
      <c r="C103" s="15" t="s">
        <v>150</v>
      </c>
    </row>
    <row r="104" ht="15.75" customHeight="1">
      <c r="A104" s="4" t="s">
        <v>82</v>
      </c>
      <c r="B104" s="4" t="s">
        <v>423</v>
      </c>
      <c r="C104" s="15" t="s">
        <v>150</v>
      </c>
    </row>
    <row r="105" ht="15.75" customHeight="1">
      <c r="A105" s="4" t="s">
        <v>80</v>
      </c>
      <c r="B105" s="4" t="s">
        <v>425</v>
      </c>
      <c r="C105" s="15" t="s">
        <v>149</v>
      </c>
    </row>
    <row r="106" ht="15.75" customHeight="1">
      <c r="A106" s="4" t="s">
        <v>79</v>
      </c>
      <c r="B106" s="4" t="s">
        <v>427</v>
      </c>
      <c r="C106" s="15" t="s">
        <v>150</v>
      </c>
    </row>
    <row r="107" ht="15.75" customHeight="1">
      <c r="A107" s="4" t="s">
        <v>77</v>
      </c>
      <c r="B107" s="4" t="s">
        <v>430</v>
      </c>
      <c r="C107" s="15" t="s">
        <v>150</v>
      </c>
    </row>
    <row r="108" ht="15.75" customHeight="1">
      <c r="A108" s="4" t="s">
        <v>76</v>
      </c>
      <c r="B108" s="4" t="s">
        <v>433</v>
      </c>
      <c r="C108" s="15" t="s">
        <v>149</v>
      </c>
    </row>
    <row r="109" ht="15.75" customHeight="1">
      <c r="A109" s="4" t="s">
        <v>75</v>
      </c>
      <c r="B109" s="4" t="s">
        <v>434</v>
      </c>
      <c r="C109" s="15" t="s">
        <v>151</v>
      </c>
    </row>
    <row r="110" ht="15.75" customHeight="1">
      <c r="A110" s="4" t="s">
        <v>74</v>
      </c>
      <c r="B110" s="4" t="s">
        <v>436</v>
      </c>
      <c r="C110" s="15" t="s">
        <v>151</v>
      </c>
    </row>
    <row r="111" ht="15.75" customHeight="1">
      <c r="A111" s="4" t="s">
        <v>73</v>
      </c>
      <c r="B111" s="4" t="s">
        <v>438</v>
      </c>
      <c r="C111" s="15" t="s">
        <v>150</v>
      </c>
    </row>
    <row r="112" ht="15.75" customHeight="1">
      <c r="A112" s="4" t="s">
        <v>67</v>
      </c>
      <c r="B112" s="4" t="s">
        <v>440</v>
      </c>
      <c r="C112" s="15" t="s">
        <v>150</v>
      </c>
    </row>
    <row r="113" ht="15.75" customHeight="1">
      <c r="A113" s="4" t="s">
        <v>65</v>
      </c>
      <c r="B113" s="4" t="s">
        <v>443</v>
      </c>
      <c r="C113" s="15" t="s">
        <v>150</v>
      </c>
    </row>
    <row r="114" ht="15.75" customHeight="1">
      <c r="A114" s="4" t="s">
        <v>64</v>
      </c>
      <c r="B114" s="4" t="s">
        <v>446</v>
      </c>
      <c r="C114" s="15" t="s">
        <v>149</v>
      </c>
    </row>
    <row r="115" ht="15.75" customHeight="1">
      <c r="A115" s="4" t="s">
        <v>63</v>
      </c>
      <c r="B115" s="4" t="s">
        <v>448</v>
      </c>
      <c r="C115" s="15" t="s">
        <v>150</v>
      </c>
    </row>
    <row r="116" ht="15.75" customHeight="1">
      <c r="A116" s="4" t="s">
        <v>62</v>
      </c>
      <c r="B116" s="4" t="s">
        <v>450</v>
      </c>
      <c r="C116" s="15" t="s">
        <v>150</v>
      </c>
    </row>
    <row r="117" ht="15.75" customHeight="1">
      <c r="A117" s="4" t="s">
        <v>61</v>
      </c>
      <c r="B117" s="4" t="s">
        <v>453</v>
      </c>
      <c r="C117" s="15" t="s">
        <v>150</v>
      </c>
    </row>
    <row r="118" ht="15.75" customHeight="1">
      <c r="A118" s="4" t="s">
        <v>60</v>
      </c>
      <c r="B118" s="4" t="s">
        <v>455</v>
      </c>
      <c r="C118" s="15" t="s">
        <v>150</v>
      </c>
    </row>
    <row r="119" ht="15.75" customHeight="1">
      <c r="A119" s="4" t="s">
        <v>55</v>
      </c>
      <c r="B119" s="4" t="s">
        <v>456</v>
      </c>
      <c r="C119" s="15" t="s">
        <v>150</v>
      </c>
    </row>
    <row r="120" ht="15.75" customHeight="1">
      <c r="A120" s="4" t="s">
        <v>49</v>
      </c>
      <c r="B120" s="4" t="s">
        <v>457</v>
      </c>
      <c r="C120" s="15" t="s">
        <v>150</v>
      </c>
    </row>
    <row r="121" ht="15.75" customHeight="1">
      <c r="A121" s="4" t="s">
        <v>45</v>
      </c>
      <c r="B121" s="4" t="s">
        <v>458</v>
      </c>
      <c r="C121" s="15" t="s">
        <v>150</v>
      </c>
    </row>
    <row r="122" ht="15.75" customHeight="1">
      <c r="A122" s="4" t="s">
        <v>72</v>
      </c>
      <c r="B122" s="4" t="s">
        <v>460</v>
      </c>
      <c r="C122" s="15" t="s">
        <v>150</v>
      </c>
    </row>
    <row r="123" ht="15.75" customHeight="1">
      <c r="A123" s="4" t="s">
        <v>33</v>
      </c>
      <c r="B123" s="4" t="s">
        <v>462</v>
      </c>
      <c r="C123" s="15" t="s">
        <v>149</v>
      </c>
    </row>
    <row r="124" ht="15.75" customHeight="1">
      <c r="A124" s="4" t="s">
        <v>52</v>
      </c>
      <c r="B124" s="4" t="s">
        <v>464</v>
      </c>
      <c r="C124" s="15" t="s">
        <v>149</v>
      </c>
    </row>
    <row r="125" ht="15.75" customHeight="1">
      <c r="A125" s="4" t="s">
        <v>56</v>
      </c>
      <c r="B125" s="4" t="s">
        <v>465</v>
      </c>
      <c r="C125" s="15" t="s">
        <v>151</v>
      </c>
    </row>
    <row r="126" ht="15.75" customHeight="1">
      <c r="A126" s="18"/>
      <c r="B126" s="18"/>
    </row>
    <row r="127" ht="15.75" customHeight="1">
      <c r="A127" s="9"/>
      <c r="B127" s="9"/>
    </row>
    <row r="128" ht="15.75" customHeight="1">
      <c r="A128" s="9"/>
      <c r="B128" s="9"/>
    </row>
    <row r="129" ht="15.75" customHeight="1">
      <c r="A129" s="9"/>
      <c r="B129" s="9"/>
    </row>
    <row r="130" ht="15.75" customHeight="1">
      <c r="A130" s="9"/>
      <c r="B130" s="9"/>
    </row>
    <row r="131" ht="15.75" customHeight="1">
      <c r="A131" s="9"/>
      <c r="B131" s="9"/>
    </row>
    <row r="132" ht="15.75" customHeight="1">
      <c r="A132" s="9"/>
      <c r="B132" s="9"/>
    </row>
    <row r="133" ht="15.75" customHeight="1">
      <c r="A133" s="9"/>
      <c r="B133" s="9"/>
    </row>
    <row r="134" ht="15.75" customHeight="1">
      <c r="A134" s="9"/>
      <c r="B134" s="9"/>
    </row>
    <row r="135" ht="15.75" customHeight="1">
      <c r="A135" s="9"/>
      <c r="B135" s="9"/>
    </row>
    <row r="136" ht="15.75" customHeight="1">
      <c r="A136" s="9"/>
      <c r="B136" s="9"/>
    </row>
    <row r="137" ht="15.75" customHeight="1">
      <c r="A137" s="9"/>
      <c r="B137" s="9"/>
    </row>
    <row r="138" ht="15.75" customHeight="1">
      <c r="A138" s="9"/>
      <c r="B138" s="9"/>
    </row>
    <row r="139" ht="15.75" customHeight="1">
      <c r="A139" s="9"/>
      <c r="B139" s="9"/>
    </row>
    <row r="140" ht="15.75" customHeight="1">
      <c r="A140" s="9"/>
      <c r="B140" s="9"/>
    </row>
    <row r="141" ht="15.75" customHeight="1">
      <c r="A141" s="9"/>
      <c r="B141" s="9"/>
    </row>
    <row r="142" ht="15.75" customHeight="1">
      <c r="A142" s="9"/>
      <c r="B142" s="9"/>
    </row>
    <row r="143" ht="15.75" customHeight="1">
      <c r="A143" s="9"/>
      <c r="B143" s="9"/>
    </row>
    <row r="144" ht="15.75" customHeight="1">
      <c r="A144" s="9"/>
      <c r="B144" s="9"/>
    </row>
    <row r="145" ht="15.75" customHeight="1">
      <c r="A145" s="9"/>
      <c r="B145" s="9"/>
    </row>
    <row r="146" ht="15.75" customHeight="1">
      <c r="A146" s="9"/>
      <c r="B146" s="9"/>
    </row>
    <row r="147" ht="15.75" customHeight="1">
      <c r="A147" s="9"/>
      <c r="B147" s="9"/>
    </row>
    <row r="148" ht="15.75" customHeight="1">
      <c r="A148" s="9"/>
      <c r="B148" s="9"/>
    </row>
    <row r="149" ht="15.75" customHeight="1">
      <c r="A149" s="9"/>
      <c r="B149" s="9"/>
    </row>
    <row r="150" ht="15.75" customHeight="1">
      <c r="A150" s="9"/>
      <c r="B150" s="9"/>
    </row>
    <row r="151" ht="15.75" customHeight="1">
      <c r="A151" s="9"/>
      <c r="B151" s="9"/>
    </row>
    <row r="152" ht="15.75" customHeight="1">
      <c r="A152" s="9"/>
      <c r="B152" s="9"/>
    </row>
    <row r="153" ht="15.75" customHeight="1">
      <c r="A153" s="9"/>
      <c r="B153" s="9"/>
    </row>
    <row r="154" ht="15.75" customHeight="1">
      <c r="A154" s="9"/>
      <c r="B154" s="9"/>
    </row>
    <row r="155" ht="15.75" customHeight="1">
      <c r="A155" s="9"/>
      <c r="B155" s="9"/>
    </row>
    <row r="156" ht="15.75" customHeight="1">
      <c r="A156" s="9"/>
      <c r="B156" s="9"/>
    </row>
    <row r="157" ht="15.75" customHeight="1">
      <c r="A157" s="9"/>
      <c r="B157" s="9"/>
    </row>
    <row r="158" ht="15.75" customHeight="1">
      <c r="A158" s="9"/>
      <c r="B158" s="9"/>
    </row>
    <row r="159" ht="15.75" customHeight="1">
      <c r="A159" s="9"/>
      <c r="B159" s="9"/>
    </row>
    <row r="160" ht="15.75" customHeight="1">
      <c r="A160" s="9"/>
      <c r="B160" s="9"/>
    </row>
    <row r="161" ht="15.75" customHeight="1">
      <c r="A161" s="9"/>
      <c r="B161" s="9"/>
    </row>
    <row r="162" ht="15.75" customHeight="1">
      <c r="A162" s="9"/>
      <c r="B162" s="9"/>
    </row>
    <row r="163" ht="15.75" customHeight="1">
      <c r="A163" s="9"/>
      <c r="B163" s="9"/>
    </row>
    <row r="164" ht="15.75" customHeight="1">
      <c r="A164" s="9"/>
      <c r="B164" s="9"/>
    </row>
    <row r="165" ht="15.75" customHeight="1">
      <c r="A165" s="9"/>
      <c r="B165" s="9"/>
    </row>
    <row r="166" ht="15.75" customHeight="1">
      <c r="A166" s="9"/>
      <c r="B166" s="9"/>
    </row>
    <row r="167" ht="15.75" customHeight="1">
      <c r="A167" s="9"/>
      <c r="B167" s="9"/>
    </row>
    <row r="168" ht="15.75" customHeight="1">
      <c r="A168" s="9"/>
      <c r="B168" s="9"/>
    </row>
    <row r="169" ht="15.75" customHeight="1">
      <c r="A169" s="9"/>
      <c r="B169" s="9"/>
    </row>
    <row r="170" ht="15.75" customHeight="1">
      <c r="A170" s="9"/>
      <c r="B170" s="9"/>
    </row>
    <row r="171" ht="15.75" customHeight="1">
      <c r="A171" s="9"/>
      <c r="B171" s="9"/>
    </row>
    <row r="172" ht="15.75" customHeight="1">
      <c r="A172" s="9"/>
      <c r="B172" s="9"/>
    </row>
    <row r="173" ht="15.75" customHeight="1">
      <c r="A173" s="9"/>
      <c r="B173" s="9"/>
    </row>
    <row r="174" ht="15.75" customHeight="1">
      <c r="A174" s="9"/>
      <c r="B174" s="9"/>
    </row>
    <row r="175" ht="15.75" customHeight="1">
      <c r="A175" s="9"/>
      <c r="B175" s="9"/>
    </row>
    <row r="176" ht="15.75" customHeight="1">
      <c r="A176" s="9"/>
      <c r="B176" s="9"/>
    </row>
    <row r="177" ht="15.75" customHeight="1">
      <c r="A177" s="9"/>
      <c r="B177" s="9"/>
    </row>
    <row r="178" ht="15.75" customHeight="1">
      <c r="A178" s="9"/>
      <c r="B178" s="9"/>
    </row>
    <row r="179" ht="15.75" customHeight="1">
      <c r="A179" s="9"/>
      <c r="B179" s="9"/>
    </row>
    <row r="180" ht="15.75" customHeight="1">
      <c r="A180" s="9"/>
      <c r="B180" s="9"/>
    </row>
    <row r="181" ht="15.75" customHeight="1">
      <c r="A181" s="9"/>
      <c r="B181" s="9"/>
    </row>
    <row r="182" ht="15.75" customHeight="1">
      <c r="A182" s="9"/>
      <c r="B182" s="9"/>
    </row>
    <row r="183" ht="15.75" customHeight="1">
      <c r="A183" s="9"/>
      <c r="B183" s="9"/>
    </row>
    <row r="184" ht="15.75" customHeight="1">
      <c r="A184" s="9"/>
      <c r="B184" s="9"/>
    </row>
    <row r="185" ht="15.75" customHeight="1">
      <c r="A185" s="9"/>
      <c r="B185" s="9"/>
    </row>
    <row r="186" ht="15.75" customHeight="1">
      <c r="A186" s="9"/>
      <c r="B186" s="9"/>
    </row>
    <row r="187" ht="15.75" customHeight="1">
      <c r="A187" s="9"/>
      <c r="B187" s="9"/>
    </row>
    <row r="188" ht="15.75" customHeight="1">
      <c r="A188" s="9"/>
      <c r="B188" s="9"/>
    </row>
    <row r="189" ht="15.75" customHeight="1">
      <c r="A189" s="9"/>
      <c r="B189" s="9"/>
    </row>
    <row r="190" ht="15.75" customHeight="1">
      <c r="A190" s="9"/>
      <c r="B190" s="9"/>
    </row>
    <row r="191" ht="15.75" customHeight="1">
      <c r="A191" s="9"/>
      <c r="B191" s="9"/>
    </row>
    <row r="192" ht="15.75" customHeight="1">
      <c r="A192" s="9"/>
      <c r="B192" s="9"/>
    </row>
    <row r="193" ht="15.75" customHeight="1">
      <c r="A193" s="9"/>
      <c r="B193" s="9"/>
    </row>
    <row r="194" ht="15.75" customHeight="1">
      <c r="A194" s="9"/>
      <c r="B194" s="9"/>
    </row>
    <row r="195" ht="15.75" customHeight="1">
      <c r="A195" s="9"/>
      <c r="B195" s="9"/>
    </row>
    <row r="196" ht="15.75" customHeight="1">
      <c r="A196" s="9"/>
      <c r="B196" s="9"/>
    </row>
    <row r="197" ht="15.75" customHeight="1">
      <c r="A197" s="9"/>
      <c r="B197" s="9"/>
    </row>
    <row r="198" ht="15.75" customHeight="1">
      <c r="A198" s="9"/>
      <c r="B198" s="9"/>
    </row>
    <row r="199" ht="15.75" customHeight="1">
      <c r="A199" s="9"/>
      <c r="B199" s="9"/>
    </row>
    <row r="200" ht="15.75" customHeight="1">
      <c r="A200" s="9"/>
      <c r="B200" s="9"/>
    </row>
    <row r="201" ht="15.75" customHeight="1">
      <c r="A201" s="9"/>
      <c r="B201" s="9"/>
    </row>
    <row r="202" ht="15.75" customHeight="1">
      <c r="A202" s="9"/>
      <c r="B202" s="9"/>
    </row>
    <row r="203" ht="15.75" customHeight="1">
      <c r="A203" s="9"/>
      <c r="B203" s="9"/>
    </row>
    <row r="204" ht="15.75" customHeight="1">
      <c r="A204" s="9"/>
      <c r="B204" s="9"/>
    </row>
    <row r="205" ht="15.75" customHeight="1">
      <c r="A205" s="9"/>
      <c r="B205" s="9"/>
    </row>
    <row r="206" ht="15.75" customHeight="1">
      <c r="A206" s="9"/>
      <c r="B206" s="9"/>
    </row>
    <row r="207" ht="15.75" customHeight="1">
      <c r="A207" s="9"/>
      <c r="B207" s="9"/>
    </row>
    <row r="208" ht="15.75" customHeight="1">
      <c r="A208" s="9"/>
      <c r="B208" s="9"/>
    </row>
    <row r="209" ht="15.75" customHeight="1">
      <c r="A209" s="9"/>
      <c r="B209" s="9"/>
    </row>
    <row r="210" ht="15.75" customHeight="1">
      <c r="A210" s="9"/>
      <c r="B210" s="9"/>
    </row>
    <row r="211" ht="15.75" customHeight="1">
      <c r="A211" s="9"/>
      <c r="B211" s="9"/>
    </row>
    <row r="212" ht="15.75" customHeight="1">
      <c r="A212" s="9"/>
      <c r="B212" s="9"/>
    </row>
    <row r="213" ht="15.75" customHeight="1">
      <c r="A213" s="9"/>
      <c r="B213" s="9"/>
    </row>
    <row r="214" ht="15.75" customHeight="1">
      <c r="A214" s="9"/>
      <c r="B214" s="9"/>
    </row>
    <row r="215" ht="15.75" customHeight="1">
      <c r="A215" s="9"/>
      <c r="B215" s="9"/>
    </row>
    <row r="216" ht="15.75" customHeight="1">
      <c r="A216" s="9"/>
      <c r="B216" s="9"/>
    </row>
    <row r="217" ht="15.75" customHeight="1">
      <c r="A217" s="9"/>
      <c r="B217" s="9"/>
    </row>
    <row r="218" ht="15.75" customHeight="1">
      <c r="A218" s="9"/>
      <c r="B218" s="9"/>
    </row>
    <row r="219" ht="15.75" customHeight="1">
      <c r="A219" s="9"/>
      <c r="B219" s="9"/>
    </row>
    <row r="220" ht="15.75" customHeight="1">
      <c r="A220" s="9"/>
      <c r="B220" s="9"/>
    </row>
    <row r="221" ht="15.75" customHeight="1">
      <c r="A221" s="9"/>
      <c r="B221" s="9"/>
    </row>
    <row r="222" ht="15.75" customHeight="1">
      <c r="A222" s="9"/>
      <c r="B222" s="9"/>
    </row>
    <row r="223" ht="15.75" customHeight="1">
      <c r="A223" s="9"/>
      <c r="B223" s="9"/>
    </row>
    <row r="224" ht="15.75" customHeight="1">
      <c r="A224" s="9"/>
      <c r="B224" s="9"/>
    </row>
    <row r="225" ht="15.75" customHeight="1">
      <c r="A225" s="9"/>
      <c r="B225" s="9"/>
    </row>
    <row r="226" ht="15.75" customHeight="1">
      <c r="A226" s="9"/>
      <c r="B226" s="9"/>
    </row>
    <row r="227" ht="15.75" customHeight="1">
      <c r="A227" s="9"/>
      <c r="B227" s="9"/>
    </row>
    <row r="228" ht="15.75" customHeight="1">
      <c r="A228" s="9"/>
      <c r="B228" s="9"/>
    </row>
    <row r="229" ht="15.75" customHeight="1">
      <c r="A229" s="9"/>
      <c r="B229" s="9"/>
    </row>
    <row r="230" ht="15.75" customHeight="1">
      <c r="A230" s="9"/>
      <c r="B230" s="9"/>
    </row>
    <row r="231" ht="15.75" customHeight="1">
      <c r="A231" s="9"/>
      <c r="B231" s="9"/>
    </row>
    <row r="232" ht="15.75" customHeight="1">
      <c r="A232" s="9"/>
      <c r="B232" s="9"/>
    </row>
    <row r="233" ht="15.75" customHeight="1">
      <c r="A233" s="9"/>
      <c r="B233" s="9"/>
    </row>
    <row r="234" ht="15.75" customHeight="1">
      <c r="A234" s="9"/>
      <c r="B234" s="9"/>
    </row>
    <row r="235" ht="15.75" customHeight="1">
      <c r="A235" s="9"/>
      <c r="B235" s="9"/>
    </row>
    <row r="236" ht="15.75" customHeight="1">
      <c r="A236" s="9"/>
      <c r="B236" s="9"/>
    </row>
    <row r="237" ht="15.75" customHeight="1">
      <c r="A237" s="9"/>
      <c r="B237" s="9"/>
    </row>
    <row r="238" ht="15.75" customHeight="1">
      <c r="A238" s="9"/>
      <c r="B238" s="9"/>
    </row>
    <row r="239" ht="15.75" customHeight="1">
      <c r="A239" s="9"/>
      <c r="B239" s="9"/>
    </row>
    <row r="240" ht="15.75" customHeight="1">
      <c r="A240" s="9"/>
      <c r="B240" s="9"/>
    </row>
    <row r="241" ht="15.75" customHeight="1">
      <c r="A241" s="9"/>
      <c r="B241" s="9"/>
    </row>
    <row r="242" ht="15.75" customHeight="1">
      <c r="A242" s="9"/>
      <c r="B242" s="9"/>
    </row>
    <row r="243" ht="15.75" customHeight="1">
      <c r="A243" s="9"/>
      <c r="B243" s="9"/>
    </row>
    <row r="244" ht="15.75" customHeight="1">
      <c r="A244" s="9"/>
      <c r="B244" s="9"/>
    </row>
    <row r="245" ht="15.75" customHeight="1">
      <c r="A245" s="9"/>
      <c r="B245" s="9"/>
    </row>
    <row r="246" ht="15.75" customHeight="1">
      <c r="A246" s="9"/>
      <c r="B246" s="9"/>
    </row>
    <row r="247" ht="15.75" customHeight="1">
      <c r="A247" s="9"/>
      <c r="B247" s="9"/>
    </row>
    <row r="248" ht="15.75" customHeight="1">
      <c r="A248" s="9"/>
      <c r="B248" s="9"/>
    </row>
    <row r="249" ht="15.75" customHeight="1">
      <c r="A249" s="9"/>
      <c r="B249" s="9"/>
    </row>
    <row r="250" ht="15.75" customHeight="1">
      <c r="A250" s="9"/>
      <c r="B250" s="9"/>
    </row>
    <row r="251" ht="15.75" customHeight="1">
      <c r="A251" s="9"/>
      <c r="B251" s="9"/>
    </row>
    <row r="252" ht="15.75" customHeight="1">
      <c r="A252" s="9"/>
      <c r="B252" s="9"/>
    </row>
    <row r="253" ht="15.75" customHeight="1">
      <c r="A253" s="9"/>
      <c r="B253" s="9"/>
    </row>
    <row r="254" ht="15.75" customHeight="1">
      <c r="A254" s="9"/>
      <c r="B254" s="9"/>
    </row>
    <row r="255" ht="15.75" customHeight="1">
      <c r="A255" s="9"/>
      <c r="B255" s="9"/>
    </row>
    <row r="256" ht="15.75" customHeight="1">
      <c r="A256" s="9"/>
      <c r="B256" s="9"/>
    </row>
    <row r="257" ht="15.75" customHeight="1">
      <c r="A257" s="9"/>
      <c r="B257" s="9"/>
    </row>
    <row r="258" ht="15.75" customHeight="1">
      <c r="A258" s="9"/>
      <c r="B258" s="9"/>
    </row>
    <row r="259" ht="15.75" customHeight="1">
      <c r="A259" s="9"/>
      <c r="B259" s="9"/>
    </row>
    <row r="260" ht="15.75" customHeight="1">
      <c r="A260" s="9"/>
      <c r="B260" s="9"/>
    </row>
    <row r="261" ht="15.75" customHeight="1">
      <c r="A261" s="9"/>
      <c r="B261" s="9"/>
    </row>
    <row r="262" ht="15.75" customHeight="1">
      <c r="A262" s="9"/>
      <c r="B262" s="9"/>
    </row>
    <row r="263" ht="15.75" customHeight="1">
      <c r="A263" s="9"/>
      <c r="B263" s="9"/>
    </row>
    <row r="264" ht="15.75" customHeight="1">
      <c r="A264" s="9"/>
      <c r="B264" s="9"/>
    </row>
    <row r="265" ht="15.75" customHeight="1">
      <c r="A265" s="9"/>
      <c r="B265" s="9"/>
    </row>
    <row r="266" ht="15.75" customHeight="1">
      <c r="A266" s="9"/>
      <c r="B266" s="9"/>
    </row>
    <row r="267" ht="15.75" customHeight="1">
      <c r="A267" s="9"/>
      <c r="B267" s="9"/>
    </row>
    <row r="268" ht="15.75" customHeight="1">
      <c r="A268" s="9"/>
      <c r="B268" s="9"/>
    </row>
    <row r="269" ht="15.75" customHeight="1">
      <c r="A269" s="9"/>
      <c r="B269" s="9"/>
    </row>
    <row r="270" ht="15.75" customHeight="1">
      <c r="A270" s="9"/>
      <c r="B270" s="9"/>
    </row>
    <row r="271" ht="15.75" customHeight="1">
      <c r="A271" s="9"/>
      <c r="B271" s="9"/>
    </row>
    <row r="272" ht="15.75" customHeight="1">
      <c r="A272" s="9"/>
      <c r="B272" s="9"/>
    </row>
    <row r="273" ht="15.75" customHeight="1">
      <c r="A273" s="9"/>
      <c r="B273" s="9"/>
    </row>
    <row r="274" ht="15.75" customHeight="1">
      <c r="A274" s="9"/>
      <c r="B274" s="9"/>
    </row>
    <row r="275" ht="15.75" customHeight="1">
      <c r="A275" s="9"/>
      <c r="B275" s="9"/>
    </row>
    <row r="276" ht="15.75" customHeight="1">
      <c r="A276" s="9"/>
      <c r="B276" s="9"/>
    </row>
    <row r="277" ht="15.75" customHeight="1">
      <c r="A277" s="9"/>
      <c r="B277" s="9"/>
    </row>
    <row r="278" ht="15.75" customHeight="1">
      <c r="A278" s="9"/>
      <c r="B278" s="9"/>
    </row>
    <row r="279" ht="15.75" customHeight="1">
      <c r="A279" s="9"/>
      <c r="B279" s="9"/>
    </row>
    <row r="280" ht="15.75" customHeight="1">
      <c r="A280" s="9"/>
      <c r="B280" s="9"/>
    </row>
    <row r="281" ht="15.75" customHeight="1">
      <c r="A281" s="9"/>
      <c r="B281" s="9"/>
    </row>
    <row r="282" ht="15.75" customHeight="1">
      <c r="A282" s="9"/>
      <c r="B282" s="9"/>
    </row>
    <row r="283" ht="15.75" customHeight="1">
      <c r="A283" s="9"/>
      <c r="B283" s="9"/>
    </row>
    <row r="284" ht="15.75" customHeight="1">
      <c r="A284" s="9"/>
      <c r="B284" s="9"/>
    </row>
    <row r="285" ht="15.75" customHeight="1">
      <c r="A285" s="9"/>
      <c r="B285" s="9"/>
    </row>
    <row r="286" ht="15.75" customHeight="1">
      <c r="A286" s="9"/>
      <c r="B286" s="9"/>
    </row>
    <row r="287" ht="15.75" customHeight="1">
      <c r="A287" s="9"/>
      <c r="B287" s="9"/>
    </row>
    <row r="288" ht="15.75" customHeight="1">
      <c r="A288" s="9"/>
      <c r="B288" s="9"/>
    </row>
    <row r="289" ht="15.75" customHeight="1">
      <c r="A289" s="9"/>
      <c r="B289" s="9"/>
    </row>
    <row r="290" ht="15.75" customHeight="1">
      <c r="A290" s="9"/>
      <c r="B290" s="9"/>
    </row>
    <row r="291" ht="15.75" customHeight="1">
      <c r="A291" s="9"/>
      <c r="B291" s="9"/>
    </row>
    <row r="292" ht="15.75" customHeight="1">
      <c r="A292" s="9"/>
      <c r="B292" s="9"/>
    </row>
    <row r="293" ht="15.75" customHeight="1">
      <c r="A293" s="9"/>
      <c r="B293" s="9"/>
    </row>
    <row r="294" ht="15.75" customHeight="1">
      <c r="A294" s="9"/>
      <c r="B294" s="9"/>
    </row>
    <row r="295" ht="15.75" customHeight="1">
      <c r="A295" s="9"/>
      <c r="B295" s="9"/>
    </row>
    <row r="296" ht="15.75" customHeight="1">
      <c r="A296" s="9"/>
      <c r="B296" s="9"/>
    </row>
    <row r="297" ht="15.75" customHeight="1">
      <c r="A297" s="9"/>
      <c r="B297" s="9"/>
    </row>
    <row r="298" ht="15.75" customHeight="1">
      <c r="A298" s="9"/>
      <c r="B298" s="9"/>
    </row>
    <row r="299" ht="15.75" customHeight="1">
      <c r="A299" s="9"/>
      <c r="B299" s="9"/>
    </row>
    <row r="300" ht="15.75" customHeight="1">
      <c r="A300" s="9"/>
      <c r="B300" s="9"/>
    </row>
    <row r="301" ht="15.75" customHeight="1">
      <c r="A301" s="9"/>
      <c r="B301" s="9"/>
    </row>
    <row r="302" ht="15.75" customHeight="1">
      <c r="A302" s="9"/>
      <c r="B302" s="9"/>
    </row>
    <row r="303" ht="15.75" customHeight="1">
      <c r="A303" s="9"/>
      <c r="B303" s="9"/>
    </row>
    <row r="304" ht="15.75" customHeight="1">
      <c r="A304" s="9"/>
      <c r="B304" s="9"/>
    </row>
    <row r="305" ht="15.75" customHeight="1">
      <c r="A305" s="9"/>
      <c r="B305" s="9"/>
    </row>
    <row r="306" ht="15.75" customHeight="1">
      <c r="A306" s="9"/>
      <c r="B306" s="9"/>
    </row>
    <row r="307" ht="15.75" customHeight="1">
      <c r="A307" s="9"/>
      <c r="B307" s="9"/>
    </row>
    <row r="308" ht="15.75" customHeight="1">
      <c r="A308" s="9"/>
      <c r="B308" s="9"/>
    </row>
    <row r="309" ht="15.75" customHeight="1">
      <c r="A309" s="9"/>
      <c r="B309" s="9"/>
    </row>
    <row r="310" ht="15.75" customHeight="1">
      <c r="A310" s="9"/>
      <c r="B310" s="9"/>
    </row>
    <row r="311" ht="15.75" customHeight="1">
      <c r="A311" s="9"/>
      <c r="B311" s="9"/>
    </row>
    <row r="312" ht="15.75" customHeight="1">
      <c r="A312" s="9"/>
      <c r="B312" s="9"/>
    </row>
    <row r="313" ht="15.75" customHeight="1">
      <c r="A313" s="9"/>
      <c r="B313" s="9"/>
    </row>
    <row r="314" ht="15.75" customHeight="1">
      <c r="A314" s="9"/>
      <c r="B314" s="9"/>
    </row>
    <row r="315" ht="15.75" customHeight="1">
      <c r="A315" s="9"/>
      <c r="B315" s="9"/>
    </row>
    <row r="316" ht="15.75" customHeight="1">
      <c r="A316" s="9"/>
      <c r="B316" s="9"/>
    </row>
    <row r="317" ht="15.75" customHeight="1">
      <c r="A317" s="9"/>
      <c r="B317" s="9"/>
    </row>
    <row r="318" ht="15.75" customHeight="1">
      <c r="A318" s="9"/>
      <c r="B318" s="9"/>
    </row>
    <row r="319" ht="15.75" customHeight="1">
      <c r="A319" s="9"/>
      <c r="B319" s="9"/>
    </row>
    <row r="320" ht="15.75" customHeight="1">
      <c r="A320" s="9"/>
      <c r="B320" s="9"/>
    </row>
    <row r="321" ht="15.75" customHeight="1">
      <c r="A321" s="9"/>
      <c r="B321" s="9"/>
    </row>
    <row r="322" ht="15.75" customHeight="1">
      <c r="A322" s="9"/>
      <c r="B322" s="9"/>
    </row>
    <row r="323" ht="15.75" customHeight="1">
      <c r="A323" s="9"/>
      <c r="B323" s="9"/>
    </row>
    <row r="324" ht="15.75" customHeight="1">
      <c r="A324" s="9"/>
      <c r="B324" s="9"/>
    </row>
    <row r="325" ht="15.75" customHeight="1">
      <c r="A325" s="9"/>
      <c r="B325" s="9"/>
    </row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