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" yWindow="-12" windowWidth="23088" windowHeight="9588" tabRatio="813" firstSheet="6" activeTab="11"/>
  </bookViews>
  <sheets>
    <sheet name="ProductsReference" sheetId="8" r:id="rId1"/>
    <sheet name="DowntimeFactorsReference" sheetId="3" r:id="rId2"/>
    <sheet name="LineEfficiencyWorkingSheet" sheetId="1" r:id="rId3"/>
    <sheet name="LineDowntimeWorkingSheet" sheetId="2" r:id="rId4"/>
    <sheet name="Visualizations" sheetId="28" r:id="rId5"/>
    <sheet name="Calculations" sheetId="27" r:id="rId6"/>
    <sheet name="LineEfficiency" sheetId="12" r:id="rId7"/>
    <sheet name="LineEfficiencyVsDowntime" sheetId="25" r:id="rId8"/>
    <sheet name="ProductEfficiency" sheetId="14" r:id="rId9"/>
    <sheet name="Operator Efficiency" sheetId="15" r:id="rId10"/>
    <sheet name="BatchDowntime" sheetId="16" r:id="rId11"/>
    <sheet name="DowntimeFactors" sheetId="17" r:id="rId12"/>
    <sheet name="OperatorDowntimeFactors1" sheetId="23" r:id="rId13"/>
    <sheet name="OperatorDowntimeFactors2" sheetId="26" r:id="rId14"/>
  </sheets>
  <definedNames>
    <definedName name="_xlnm._FilterDatabase" localSheetId="10" hidden="1">BatchDowntime!$A$1:$D$39</definedName>
    <definedName name="_xlnm._FilterDatabase" localSheetId="1" hidden="1">DowntimeFactorsReference!$A$1:$C$13</definedName>
    <definedName name="_xlnm._FilterDatabase" localSheetId="3" hidden="1">LineDowntimeWorkingSheet!$A$2:$B$42</definedName>
    <definedName name="_xlnm._FilterDatabase" localSheetId="2" hidden="1">LineEfficiencyWorkingSheet!$A$1:$F$39</definedName>
    <definedName name="_xlnm._FilterDatabase" localSheetId="8" hidden="1">ProductEfficiency!$A$1:$C$39</definedName>
  </definedNames>
  <calcPr calcId="124519" calcMode="manual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7"/>
  <c r="H26"/>
  <c r="H25"/>
  <c r="H24"/>
  <c r="H23"/>
  <c r="G26"/>
  <c r="G25"/>
  <c r="G24"/>
  <c r="G23"/>
  <c r="M55"/>
  <c r="L55"/>
  <c r="K55"/>
  <c r="J55"/>
  <c r="I55"/>
  <c r="H55"/>
  <c r="G55"/>
  <c r="F55"/>
  <c r="E55"/>
  <c r="D55"/>
  <c r="C55"/>
  <c r="B55"/>
  <c r="N54"/>
  <c r="N53"/>
  <c r="N52"/>
  <c r="N51"/>
  <c r="C45"/>
  <c r="C44"/>
  <c r="C15"/>
  <c r="C14"/>
  <c r="C13"/>
  <c r="I11" i="12"/>
  <c r="I10"/>
  <c r="I9"/>
  <c r="O56" i="23"/>
  <c r="F56"/>
  <c r="D56"/>
  <c r="O41"/>
  <c r="J41"/>
  <c r="I41"/>
  <c r="H41"/>
  <c r="O29"/>
  <c r="I29"/>
  <c r="H29"/>
  <c r="F29"/>
  <c r="O13"/>
  <c r="N13"/>
  <c r="I13"/>
  <c r="H13"/>
  <c r="F5" i="17"/>
  <c r="F11"/>
  <c r="F7"/>
  <c r="F13"/>
  <c r="F12"/>
  <c r="F9"/>
  <c r="F3"/>
  <c r="F6"/>
  <c r="F4"/>
  <c r="F8"/>
  <c r="F10"/>
  <c r="L3" i="14"/>
  <c r="L4"/>
  <c r="L5"/>
  <c r="L6"/>
  <c r="L7"/>
  <c r="L2"/>
  <c r="C3" i="1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2"/>
  <c r="N55" i="27" l="1"/>
  <c r="H13" i="12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2"/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3"/>
  <c r="E41"/>
  <c r="F41"/>
  <c r="G41"/>
  <c r="H41"/>
  <c r="I41"/>
  <c r="J41"/>
  <c r="K41"/>
  <c r="L41"/>
  <c r="M41"/>
  <c r="N41"/>
  <c r="D41"/>
  <c r="G4" i="1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3"/>
  <c r="H3" s="1"/>
  <c r="G2"/>
  <c r="H2" s="1"/>
  <c r="O41" i="2" l="1"/>
  <c r="J39" i="1"/>
  <c r="J35"/>
  <c r="J31"/>
  <c r="J27"/>
  <c r="J23"/>
  <c r="J19"/>
  <c r="J15"/>
  <c r="J11"/>
  <c r="J7"/>
  <c r="J3"/>
  <c r="J2"/>
  <c r="J36"/>
  <c r="J32"/>
  <c r="J28"/>
  <c r="J24"/>
  <c r="J20"/>
  <c r="J16"/>
  <c r="J12"/>
  <c r="J8"/>
  <c r="J4"/>
  <c r="J37"/>
  <c r="J33"/>
  <c r="J29"/>
  <c r="J25"/>
  <c r="J21"/>
  <c r="J17"/>
  <c r="J13"/>
  <c r="J9"/>
  <c r="J5"/>
  <c r="J38"/>
  <c r="J34"/>
  <c r="J30"/>
  <c r="J26"/>
  <c r="J22"/>
  <c r="J18"/>
  <c r="J14"/>
  <c r="J10"/>
  <c r="J6"/>
</calcChain>
</file>

<file path=xl/sharedStrings.xml><?xml version="1.0" encoding="utf-8"?>
<sst xmlns="http://schemas.openxmlformats.org/spreadsheetml/2006/main" count="684" uniqueCount="128">
  <si>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</si>
  <si>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</si>
  <si>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</si>
  <si>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</si>
  <si>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</si>
  <si>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</si>
  <si>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</si>
  <si>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</si>
  <si>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</si>
  <si>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</si>
  <si>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</si>
  <si>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</si>
  <si>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</si>
  <si>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</si>
  <si>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</si>
  <si>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</si>
  <si>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</si>
  <si>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</si>
  <si>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</si>
  <si>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</si>
  <si>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</si>
  <si>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</si>
  <si>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</si>
  <si>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</si>
  <si>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</si>
  <si>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</si>
  <si>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</si>
  <si>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</si>
  <si>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</si>
  <si>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</si>
  <si>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</si>
  <si>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</si>
  <si>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</si>
  <si>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</si>
  <si>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</si>
  <si>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</si>
  <si>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</si>
  <si>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</si>
  <si>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</si>
  <si>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</si>
  <si>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</si>
  <si>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</si>
  <si>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</si>
  <si>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</si>
  <si>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Total Batch Time</t>
  </si>
  <si>
    <t>Grand Total</t>
  </si>
  <si>
    <t>Total Downtime by Batch</t>
  </si>
  <si>
    <t>Total Downtime by Factor</t>
  </si>
  <si>
    <t>Minimum Batch Time</t>
  </si>
  <si>
    <t>Efficiency</t>
  </si>
  <si>
    <t>Total Downtime</t>
  </si>
  <si>
    <t>Average Efficiency</t>
  </si>
  <si>
    <t>Efficiency Level</t>
  </si>
  <si>
    <t>High</t>
  </si>
  <si>
    <t>Low</t>
  </si>
  <si>
    <t>Medium</t>
  </si>
  <si>
    <t>Count of Batch</t>
  </si>
  <si>
    <t>Values</t>
  </si>
  <si>
    <t>Average of Efficiency</t>
  </si>
  <si>
    <t>Max of Efficiency</t>
  </si>
  <si>
    <t>Min of Efficiency</t>
  </si>
  <si>
    <t>Operators</t>
  </si>
  <si>
    <t>Flavour</t>
  </si>
  <si>
    <t>Line Downtime</t>
  </si>
  <si>
    <t>Total Line Downtime</t>
  </si>
  <si>
    <t>Average Line Downtime</t>
  </si>
  <si>
    <t>Count of Batches</t>
  </si>
  <si>
    <t>NA</t>
  </si>
  <si>
    <t>Average Downtime(Minute)</t>
  </si>
  <si>
    <t>Sum of Total Downtime</t>
  </si>
  <si>
    <t>Products</t>
  </si>
  <si>
    <t>Percent of Total Batches</t>
  </si>
  <si>
    <t>High (&gt; 80%)</t>
  </si>
  <si>
    <t>Low (&lt;= 50%)</t>
  </si>
  <si>
    <t>Average Downtime</t>
  </si>
  <si>
    <t xml:space="preserve">Total Downtime </t>
  </si>
  <si>
    <t>Max  Efficiency</t>
  </si>
  <si>
    <t>Min Efficiency</t>
  </si>
  <si>
    <t>Batch Count</t>
  </si>
  <si>
    <t>Medium (51 - 80%)</t>
  </si>
  <si>
    <t>Emergency Stop</t>
  </si>
  <si>
    <t>Conveyor Belt Jam</t>
  </si>
  <si>
    <t>Label Switch</t>
  </si>
  <si>
    <t>Labeling Error</t>
  </si>
  <si>
    <t>Calibration Error</t>
  </si>
  <si>
    <t>Product Spill</t>
  </si>
  <si>
    <t>Batch Coding Error</t>
  </si>
  <si>
    <t>Batch Change</t>
  </si>
  <si>
    <t>Inventory Shortage</t>
  </si>
  <si>
    <t>Machine Failure</t>
  </si>
  <si>
    <t>Machine Adjustment</t>
  </si>
  <si>
    <t>CHARLIE</t>
  </si>
  <si>
    <t>DEE</t>
  </si>
  <si>
    <t>DENNIS</t>
  </si>
  <si>
    <t>MAC</t>
  </si>
  <si>
    <t>Actual Batch Time (Minutes)</t>
  </si>
  <si>
    <t>Metrics</t>
  </si>
  <si>
    <t>Total</t>
  </si>
  <si>
    <t>Minimum</t>
  </si>
  <si>
    <t>Maximum</t>
  </si>
  <si>
    <t>Average</t>
  </si>
  <si>
    <t>Efficiency (%)</t>
  </si>
  <si>
    <t>Line Downtime (Minutes)</t>
  </si>
  <si>
    <t>1. Batch Statistics</t>
  </si>
  <si>
    <t>Total Batchtime (Minutes)</t>
  </si>
  <si>
    <t>2. Efficiency Categories</t>
  </si>
  <si>
    <t>Calculations:</t>
  </si>
  <si>
    <t>Downtime / Total Batch Time</t>
  </si>
  <si>
    <t>Batch Counts</t>
  </si>
  <si>
    <t>Total Batchtime - Total Downtime</t>
  </si>
  <si>
    <t>Total Working time*</t>
  </si>
  <si>
    <t xml:space="preserve">Total Working time* = </t>
  </si>
  <si>
    <t xml:space="preserve">Average percentage of downtime/total batch time </t>
  </si>
  <si>
    <t>Percent of total downtime</t>
  </si>
  <si>
    <t>3. Operators Statistics</t>
  </si>
  <si>
    <t>Column Total</t>
  </si>
  <si>
    <t>Row Total</t>
  </si>
  <si>
    <t>Downtime Factors</t>
  </si>
  <si>
    <t>Downtime</t>
  </si>
  <si>
    <t>Line Downtime Breakdown for individual Operators (Transposed)</t>
  </si>
  <si>
    <t>Correlation Score</t>
  </si>
  <si>
    <t>5. Downtime Factors (Operational Error)</t>
  </si>
  <si>
    <t>6. Individual Operator Downtime Factors and Downtime</t>
  </si>
  <si>
    <t>4. Downtime Factors</t>
  </si>
  <si>
    <t>Total Downtime minutes for top 5 factors</t>
  </si>
  <si>
    <t>Hours</t>
  </si>
  <si>
    <t>Percentage of total downtime minutes</t>
  </si>
  <si>
    <t>Sum of Line Downtime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</si>
</sst>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hh:mm:ss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scheme val="minor"/>
    </font>
    <font>
      <b/>
      <sz val="14"/>
      <color theme="1"/>
      <name val="Aptos Narrow"/>
      <scheme val="minor"/>
    </font>
    <font>
      <b/>
      <sz val="11"/>
      <color theme="0" tint="-0.499984740745262"/>
      <name val="Aptos Narrow"/>
      <scheme val="minor"/>
    </font>
    <font>
      <sz val="11"/>
      <color theme="1"/>
      <name val="Aptos Narrow"/>
      <scheme val="minor"/>
    </font>
    <font>
      <b/>
      <sz val="14"/>
      <color theme="0" tint="-0.499984740745262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0" xfId="0" applyFont="1" applyFill="1"/>
    <xf numFmtId="0" fontId="3" fillId="0" borderId="0" xfId="0" applyFont="1"/>
    <xf numFmtId="10" fontId="0" fillId="0" borderId="0" xfId="1" applyNumberFormat="1" applyFont="1"/>
    <xf numFmtId="10" fontId="0" fillId="0" borderId="0" xfId="0" applyNumberFormat="1"/>
    <xf numFmtId="0" fontId="3" fillId="4" borderId="0" xfId="0" applyFont="1" applyFill="1"/>
    <xf numFmtId="10" fontId="1" fillId="2" borderId="0" xfId="1" applyNumberFormat="1" applyFont="1" applyFill="1"/>
    <xf numFmtId="0" fontId="0" fillId="5" borderId="0" xfId="0" applyFill="1"/>
    <xf numFmtId="10" fontId="0" fillId="5" borderId="0" xfId="1" applyNumberFormat="1" applyFont="1" applyFill="1"/>
    <xf numFmtId="0" fontId="5" fillId="5" borderId="0" xfId="0" applyFont="1" applyFill="1"/>
    <xf numFmtId="10" fontId="5" fillId="5" borderId="0" xfId="1" applyNumberFormat="1" applyFont="1" applyFill="1"/>
    <xf numFmtId="0" fontId="5" fillId="0" borderId="0" xfId="0" applyFont="1"/>
    <xf numFmtId="10" fontId="5" fillId="0" borderId="0" xfId="1" applyNumberFormat="1" applyFont="1"/>
    <xf numFmtId="0" fontId="1" fillId="2" borderId="0" xfId="0" applyFont="1" applyFill="1" applyAlignment="1"/>
    <xf numFmtId="10" fontId="3" fillId="0" borderId="0" xfId="1" applyNumberFormat="1" applyFont="1"/>
    <xf numFmtId="0" fontId="0" fillId="0" borderId="0" xfId="0" applyBorder="1"/>
    <xf numFmtId="1" fontId="0" fillId="0" borderId="0" xfId="0" applyNumberFormat="1" applyBorder="1"/>
    <xf numFmtId="0" fontId="0" fillId="0" borderId="1" xfId="0" applyBorder="1"/>
    <xf numFmtId="1" fontId="0" fillId="0" borderId="1" xfId="0" applyNumberFormat="1" applyBorder="1"/>
    <xf numFmtId="0" fontId="3" fillId="0" borderId="0" xfId="0" applyFont="1" applyBorder="1"/>
    <xf numFmtId="2" fontId="0" fillId="0" borderId="0" xfId="1" applyNumberFormat="1" applyFont="1"/>
    <xf numFmtId="2" fontId="0" fillId="0" borderId="0" xfId="0" applyNumberFormat="1"/>
    <xf numFmtId="0" fontId="3" fillId="0" borderId="0" xfId="0" applyFont="1" applyFill="1"/>
    <xf numFmtId="10" fontId="3" fillId="0" borderId="0" xfId="1" applyNumberFormat="1" applyFont="1" applyFill="1"/>
    <xf numFmtId="0" fontId="6" fillId="0" borderId="0" xfId="0" applyFont="1" applyFill="1"/>
    <xf numFmtId="0" fontId="8" fillId="0" borderId="0" xfId="0" applyFont="1"/>
    <xf numFmtId="0" fontId="0" fillId="0" borderId="0" xfId="0" applyBorder="1" applyAlignment="1">
      <alignment horizontal="left"/>
    </xf>
    <xf numFmtId="0" fontId="0" fillId="0" borderId="0" xfId="0" applyNumberFormat="1" applyBorder="1"/>
    <xf numFmtId="10" fontId="0" fillId="0" borderId="0" xfId="1" applyNumberFormat="1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87524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Downtime Factors</a:t>
            </a:r>
            <a:endParaRPr lang="en-US"/>
          </a:p>
        </c:rich>
      </c:tx>
      <c:layout>
        <c:manualLayout>
          <c:xMode val="edge"/>
          <c:yMode val="edge"/>
          <c:x val="4.3746027473061597E-2"/>
          <c:y val="2.9858849077090133E-2"/>
        </c:manualLayout>
      </c:layout>
    </c:title>
    <c:plotArea>
      <c:layout>
        <c:manualLayout>
          <c:layoutTarget val="inner"/>
          <c:xMode val="edge"/>
          <c:yMode val="edge"/>
          <c:x val="0.25515919083832433"/>
          <c:y val="0.23337586669744459"/>
          <c:w val="0.62558452228727823"/>
          <c:h val="0.58289987774329588"/>
        </c:manualLayout>
      </c:layout>
      <c:barChart>
        <c:barDir val="bar"/>
        <c:grouping val="clustered"/>
        <c:ser>
          <c:idx val="0"/>
          <c:order val="0"/>
          <c:tx>
            <c:strRef>
              <c:f>DowntimeFactors!$C$1</c:f>
              <c:strCache>
                <c:ptCount val="1"/>
                <c:pt idx="0">
                  <c:v>Line Downtime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dPt>
            <c:idx val="7"/>
            <c:spPr>
              <a:solidFill>
                <a:srgbClr val="F87524"/>
              </a:solidFill>
            </c:spPr>
          </c:dPt>
          <c:dPt>
            <c:idx val="8"/>
            <c:spPr>
              <a:solidFill>
                <a:srgbClr val="F87524"/>
              </a:solidFill>
            </c:spPr>
          </c:dPt>
          <c:dPt>
            <c:idx val="9"/>
            <c:spPr>
              <a:solidFill>
                <a:srgbClr val="F87524"/>
              </a:solidFill>
            </c:spPr>
          </c:dPt>
          <c:dPt>
            <c:idx val="10"/>
            <c:spPr>
              <a:solidFill>
                <a:srgbClr val="F87524"/>
              </a:solidFill>
            </c:spPr>
          </c:dPt>
          <c:dPt>
            <c:idx val="11"/>
            <c:spPr>
              <a:solidFill>
                <a:srgbClr val="F87524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>
                          <a:lumMod val="65000"/>
                        </a:schemeClr>
                      </a:solidFill>
                    </a:defRPr>
                  </a:pPr>
                  <a:endParaRPr lang="en-US"/>
                </a:p>
              </c:txPr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DowntimeFactors!$B$2:$B$13</c:f>
              <c:strCache>
                <c:ptCount val="12"/>
                <c:pt idx="0">
                  <c:v>Emergency Stop</c:v>
                </c:pt>
                <c:pt idx="1">
                  <c:v>Conveyor Belt Jam</c:v>
                </c:pt>
                <c:pt idx="2">
                  <c:v>Label Switch</c:v>
                </c:pt>
                <c:pt idx="3">
                  <c:v>Labeling Error</c:v>
                </c:pt>
                <c:pt idx="4">
                  <c:v>Calibration Error</c:v>
                </c:pt>
                <c:pt idx="5">
                  <c:v>Product Spill</c:v>
                </c:pt>
                <c:pt idx="6">
                  <c:v>Other</c:v>
                </c:pt>
                <c:pt idx="7">
                  <c:v>Batch Coding Error</c:v>
                </c:pt>
                <c:pt idx="8">
                  <c:v>Batch Change</c:v>
                </c:pt>
                <c:pt idx="9">
                  <c:v>Inventory Shortage</c:v>
                </c:pt>
                <c:pt idx="10">
                  <c:v>Machine Failure</c:v>
                </c:pt>
                <c:pt idx="11">
                  <c:v>Machine Adjustment</c:v>
                </c:pt>
              </c:strCache>
            </c:strRef>
          </c:cat>
          <c:val>
            <c:numRef>
              <c:f>DowntimeFactors!$C$2:$C$13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42</c:v>
                </c:pt>
                <c:pt idx="4">
                  <c:v>49</c:v>
                </c:pt>
                <c:pt idx="5">
                  <c:v>57</c:v>
                </c:pt>
                <c:pt idx="6">
                  <c:v>74</c:v>
                </c:pt>
                <c:pt idx="7">
                  <c:v>145</c:v>
                </c:pt>
                <c:pt idx="8">
                  <c:v>160</c:v>
                </c:pt>
                <c:pt idx="9">
                  <c:v>225</c:v>
                </c:pt>
                <c:pt idx="10">
                  <c:v>254</c:v>
                </c:pt>
                <c:pt idx="11">
                  <c:v>332</c:v>
                </c:pt>
              </c:numCache>
            </c:numRef>
          </c:val>
        </c:ser>
        <c:dLbls>
          <c:showVal val="1"/>
        </c:dLbls>
        <c:gapWidth val="25"/>
        <c:axId val="99835904"/>
        <c:axId val="99837440"/>
      </c:barChart>
      <c:catAx>
        <c:axId val="99835904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99837440"/>
        <c:crosses val="autoZero"/>
        <c:auto val="1"/>
        <c:lblAlgn val="ctr"/>
        <c:lblOffset val="100"/>
      </c:catAx>
      <c:valAx>
        <c:axId val="99837440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9983590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7793440868435163"/>
          <c:y val="0.14484689413823293"/>
          <c:w val="0.53659964834492779"/>
          <c:h val="0.74638884235215275"/>
        </c:manualLayout>
      </c:layout>
      <c:barChart>
        <c:barDir val="bar"/>
        <c:grouping val="clustered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spPr>
              <a:solidFill>
                <a:srgbClr val="F8752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spPr>
              <a:solidFill>
                <a:srgbClr val="F87524"/>
              </a:solidFill>
              <a:ln>
                <a:solidFill>
                  <a:schemeClr val="bg1"/>
                </a:solidFill>
              </a:ln>
            </c:spPr>
          </c:dPt>
          <c:dPt>
            <c:idx val="6"/>
            <c:spPr>
              <a:solidFill>
                <a:srgbClr val="F87524"/>
              </a:solidFill>
              <a:ln>
                <a:solidFill>
                  <a:schemeClr val="bg1"/>
                </a:solidFill>
              </a:ln>
            </c:spPr>
          </c:dPt>
          <c:dPt>
            <c:idx val="7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8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9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1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/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OperatorDowntimeFactors2!$A$5:$A$15</c:f>
              <c:strCache>
                <c:ptCount val="11"/>
                <c:pt idx="0">
                  <c:v>Machine adjustment</c:v>
                </c:pt>
                <c:pt idx="1">
                  <c:v>Machine failure</c:v>
                </c:pt>
                <c:pt idx="2">
                  <c:v>Batch coding error</c:v>
                </c:pt>
                <c:pt idx="3">
                  <c:v>Other</c:v>
                </c:pt>
                <c:pt idx="4">
                  <c:v>Calibration error</c:v>
                </c:pt>
                <c:pt idx="5">
                  <c:v>Labeling error</c:v>
                </c:pt>
                <c:pt idx="6">
                  <c:v>Product spill</c:v>
                </c:pt>
                <c:pt idx="7">
                  <c:v>Inventory shortage</c:v>
                </c:pt>
                <c:pt idx="8">
                  <c:v>Batch change</c:v>
                </c:pt>
                <c:pt idx="9">
                  <c:v>Label switch</c:v>
                </c:pt>
                <c:pt idx="10">
                  <c:v>Conveyor belt jam</c:v>
                </c:pt>
              </c:strCache>
            </c:strRef>
          </c:cat>
          <c:val>
            <c:numRef>
              <c:f>OperatorDowntimeFactors2!$B$5:$B$15</c:f>
              <c:numCache>
                <c:formatCode>General</c:formatCode>
                <c:ptCount val="11"/>
                <c:pt idx="0">
                  <c:v>118</c:v>
                </c:pt>
                <c:pt idx="1">
                  <c:v>85</c:v>
                </c:pt>
                <c:pt idx="2">
                  <c:v>44</c:v>
                </c:pt>
                <c:pt idx="3">
                  <c:v>32</c:v>
                </c:pt>
                <c:pt idx="4">
                  <c:v>24</c:v>
                </c:pt>
                <c:pt idx="5">
                  <c:v>22</c:v>
                </c:pt>
                <c:pt idx="6">
                  <c:v>22</c:v>
                </c:pt>
                <c:pt idx="7">
                  <c:v>17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gapWidth val="21"/>
        <c:axId val="154867200"/>
        <c:axId val="154865664"/>
      </c:barChart>
      <c:valAx>
        <c:axId val="15486566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54867200"/>
        <c:crosses val="autoZero"/>
        <c:crossBetween val="between"/>
      </c:valAx>
      <c:catAx>
        <c:axId val="15486720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154865664"/>
        <c:crosses val="autoZero"/>
        <c:auto val="1"/>
        <c:lblAlgn val="ctr"/>
        <c:lblOffset val="100"/>
      </c:catAx>
    </c:plotArea>
    <c:plotVisOnly val="1"/>
  </c:chart>
  <c:spPr>
    <a:ln>
      <a:solidFill>
        <a:schemeClr val="bg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19381129990332"/>
          <c:y val="0.15085290014423874"/>
          <c:w val="0.71471850009976812"/>
          <c:h val="0.74638884235215275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2"/>
            <c:spPr>
              <a:solidFill>
                <a:srgbClr val="F87524"/>
              </a:solidFill>
            </c:spPr>
          </c:dPt>
          <c:dPt>
            <c:idx val="4"/>
            <c:spPr>
              <a:solidFill>
                <a:srgbClr val="F87524"/>
              </a:solidFill>
            </c:spPr>
          </c:dPt>
          <c:dPt>
            <c:idx val="5"/>
            <c:spPr>
              <a:solidFill>
                <a:srgbClr val="F87524"/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OperatorDowntimeFactors2!$A$19:$A$29</c:f>
              <c:strCache>
                <c:ptCount val="11"/>
                <c:pt idx="0">
                  <c:v>Inventory shortage</c:v>
                </c:pt>
                <c:pt idx="1">
                  <c:v>Machine adjustment</c:v>
                </c:pt>
                <c:pt idx="2">
                  <c:v>Machine failure</c:v>
                </c:pt>
                <c:pt idx="3">
                  <c:v>Batch coding error</c:v>
                </c:pt>
                <c:pt idx="4">
                  <c:v>Calibration error</c:v>
                </c:pt>
                <c:pt idx="5">
                  <c:v>Label switch</c:v>
                </c:pt>
                <c:pt idx="6">
                  <c:v>Batch change</c:v>
                </c:pt>
                <c:pt idx="7">
                  <c:v>Labeling error</c:v>
                </c:pt>
                <c:pt idx="8">
                  <c:v>Other</c:v>
                </c:pt>
                <c:pt idx="9">
                  <c:v>Conveyor belt jam</c:v>
                </c:pt>
                <c:pt idx="10">
                  <c:v>Product spill</c:v>
                </c:pt>
              </c:strCache>
            </c:strRef>
          </c:cat>
          <c:val>
            <c:numRef>
              <c:f>OperatorDowntimeFactors2!$B$19:$B$29</c:f>
              <c:numCache>
                <c:formatCode>General</c:formatCode>
                <c:ptCount val="11"/>
                <c:pt idx="0">
                  <c:v>85</c:v>
                </c:pt>
                <c:pt idx="1">
                  <c:v>79</c:v>
                </c:pt>
                <c:pt idx="2">
                  <c:v>36</c:v>
                </c:pt>
                <c:pt idx="3">
                  <c:v>30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</c:numCache>
            </c:numRef>
          </c:val>
        </c:ser>
        <c:dLbls>
          <c:showVal val="1"/>
        </c:dLbls>
        <c:gapWidth val="21"/>
        <c:axId val="154893696"/>
        <c:axId val="154892160"/>
      </c:barChart>
      <c:valAx>
        <c:axId val="154892160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54893696"/>
        <c:crosses val="autoZero"/>
        <c:crossBetween val="between"/>
      </c:valAx>
      <c:catAx>
        <c:axId val="154893696"/>
        <c:scaling>
          <c:orientation val="minMax"/>
        </c:scaling>
        <c:delete val="1"/>
        <c:axPos val="l"/>
        <c:majorTickMark val="none"/>
        <c:tickLblPos val="nextTo"/>
        <c:crossAx val="154892160"/>
        <c:crosses val="autoZero"/>
        <c:auto val="1"/>
        <c:lblAlgn val="ctr"/>
        <c:lblOffset val="100"/>
      </c:catAx>
      <c:spPr>
        <a:solidFill>
          <a:schemeClr val="bg1"/>
        </a:solidFill>
      </c:spPr>
    </c:plotArea>
    <c:plotVisOnly val="1"/>
  </c:chart>
  <c:spPr>
    <a:ln>
      <a:solidFill>
        <a:schemeClr val="bg1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5469558946465801E-2"/>
          <c:y val="0.16294525616007202"/>
          <c:w val="0.8213559370652439"/>
          <c:h val="0.74638884235215275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2"/>
            <c:spPr>
              <a:solidFill>
                <a:srgbClr val="F87524"/>
              </a:solidFill>
            </c:spPr>
          </c:dPt>
          <c:dPt>
            <c:idx val="4"/>
            <c:spPr>
              <a:solidFill>
                <a:srgbClr val="F87524"/>
              </a:solidFill>
            </c:spPr>
          </c:dPt>
          <c:dPt>
            <c:idx val="5"/>
            <c:spPr>
              <a:solidFill>
                <a:srgbClr val="F87524"/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OperatorDowntimeFactors2!$A$33:$A$43</c:f>
              <c:strCache>
                <c:ptCount val="11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coding error</c:v>
                </c:pt>
                <c:pt idx="4">
                  <c:v>Product spill</c:v>
                </c:pt>
                <c:pt idx="5">
                  <c:v>Other</c:v>
                </c:pt>
                <c:pt idx="6">
                  <c:v>Batch change</c:v>
                </c:pt>
                <c:pt idx="7">
                  <c:v>Labeling error</c:v>
                </c:pt>
                <c:pt idx="8">
                  <c:v>Conveyor belt jam</c:v>
                </c:pt>
                <c:pt idx="9">
                  <c:v>Calibration error</c:v>
                </c:pt>
                <c:pt idx="10">
                  <c:v>Label switch</c:v>
                </c:pt>
              </c:strCache>
            </c:strRef>
          </c:cat>
          <c:val>
            <c:numRef>
              <c:f>OperatorDowntimeFactors2!$B$33:$B$43</c:f>
              <c:numCache>
                <c:formatCode>General</c:formatCode>
                <c:ptCount val="11"/>
                <c:pt idx="0">
                  <c:v>120</c:v>
                </c:pt>
                <c:pt idx="1">
                  <c:v>88</c:v>
                </c:pt>
                <c:pt idx="2">
                  <c:v>43</c:v>
                </c:pt>
                <c:pt idx="3">
                  <c:v>24</c:v>
                </c:pt>
                <c:pt idx="4">
                  <c:v>20</c:v>
                </c:pt>
                <c:pt idx="5">
                  <c:v>7</c:v>
                </c:pt>
              </c:numCache>
            </c:numRef>
          </c:val>
        </c:ser>
        <c:dLbls>
          <c:showVal val="1"/>
        </c:dLbls>
        <c:gapWidth val="21"/>
        <c:axId val="155133440"/>
        <c:axId val="155131904"/>
      </c:barChart>
      <c:valAx>
        <c:axId val="155131904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55133440"/>
        <c:crosses val="autoZero"/>
        <c:crossBetween val="between"/>
      </c:valAx>
      <c:catAx>
        <c:axId val="155133440"/>
        <c:scaling>
          <c:orientation val="minMax"/>
        </c:scaling>
        <c:delete val="1"/>
        <c:axPos val="l"/>
        <c:majorTickMark val="none"/>
        <c:tickLblPos val="nextTo"/>
        <c:crossAx val="155131904"/>
        <c:crosses val="autoZero"/>
        <c:auto val="1"/>
        <c:lblAlgn val="ctr"/>
        <c:lblOffset val="100"/>
      </c:catAx>
      <c:spPr>
        <a:solidFill>
          <a:sysClr val="window" lastClr="FFFFFF"/>
        </a:solidFill>
      </c:spPr>
    </c:plotArea>
    <c:plotVisOnly val="1"/>
  </c:chart>
  <c:spPr>
    <a:ln>
      <a:solidFill>
        <a:schemeClr val="bg1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9602533084315794E-2"/>
          <c:y val="0.15105354767226553"/>
          <c:w val="0.92039751849200668"/>
          <c:h val="0.74638884235215275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spPr>
              <a:solidFill>
                <a:srgbClr val="F87524"/>
              </a:solidFill>
            </c:spPr>
          </c:dPt>
          <c:dPt>
            <c:idx val="2"/>
            <c:spPr>
              <a:solidFill>
                <a:srgbClr val="F87524"/>
              </a:solidFill>
            </c:spPr>
          </c:dPt>
          <c:dPt>
            <c:idx val="6"/>
            <c:spPr>
              <a:solidFill>
                <a:srgbClr val="F87524"/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OperatorDowntimeFactors2!$A$48:$A$58</c:f>
              <c:strCache>
                <c:ptCount val="11"/>
                <c:pt idx="0">
                  <c:v>Batch change</c:v>
                </c:pt>
                <c:pt idx="1">
                  <c:v>Inventory shortage</c:v>
                </c:pt>
                <c:pt idx="2">
                  <c:v>Batch coding error</c:v>
                </c:pt>
                <c:pt idx="3">
                  <c:v>Machine failure</c:v>
                </c:pt>
                <c:pt idx="4">
                  <c:v>Machine adjustment</c:v>
                </c:pt>
                <c:pt idx="5">
                  <c:v>Other</c:v>
                </c:pt>
                <c:pt idx="6">
                  <c:v>Labeling error</c:v>
                </c:pt>
                <c:pt idx="7">
                  <c:v>Product spill</c:v>
                </c:pt>
                <c:pt idx="8">
                  <c:v>Conveyor belt jam</c:v>
                </c:pt>
                <c:pt idx="9">
                  <c:v>Calibration error</c:v>
                </c:pt>
                <c:pt idx="10">
                  <c:v>Label switch</c:v>
                </c:pt>
              </c:strCache>
            </c:strRef>
          </c:cat>
          <c:val>
            <c:numRef>
              <c:f>OperatorDowntimeFactors2!$B$48:$B$58</c:f>
              <c:numCache>
                <c:formatCode>General</c:formatCode>
                <c:ptCount val="11"/>
                <c:pt idx="0">
                  <c:v>130</c:v>
                </c:pt>
                <c:pt idx="1">
                  <c:v>80</c:v>
                </c:pt>
                <c:pt idx="2">
                  <c:v>47</c:v>
                </c:pt>
                <c:pt idx="3">
                  <c:v>45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</c:ser>
        <c:dLbls>
          <c:showVal val="1"/>
        </c:dLbls>
        <c:gapWidth val="21"/>
        <c:axId val="155090304"/>
        <c:axId val="155088768"/>
      </c:barChart>
      <c:valAx>
        <c:axId val="155088768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55090304"/>
        <c:crosses val="autoZero"/>
        <c:crossBetween val="between"/>
      </c:valAx>
      <c:catAx>
        <c:axId val="155090304"/>
        <c:scaling>
          <c:orientation val="minMax"/>
        </c:scaling>
        <c:delete val="1"/>
        <c:axPos val="l"/>
        <c:majorTickMark val="none"/>
        <c:tickLblPos val="nextTo"/>
        <c:crossAx val="155088768"/>
        <c:crosses val="autoZero"/>
        <c:auto val="1"/>
        <c:lblAlgn val="ctr"/>
        <c:lblOffset val="100"/>
      </c:catAx>
      <c:spPr>
        <a:solidFill>
          <a:sysClr val="window" lastClr="FFFFFF"/>
        </a:solidFill>
      </c:spPr>
    </c:plotArea>
    <c:plotVisOnly val="1"/>
  </c:chart>
  <c:spPr>
    <a:ln>
      <a:solidFill>
        <a:schemeClr val="bg1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2</xdr:row>
      <xdr:rowOff>22860</xdr:rowOff>
    </xdr:from>
    <xdr:to>
      <xdr:col>8</xdr:col>
      <xdr:colOff>83820</xdr:colOff>
      <xdr:row>23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" y="373380"/>
          <a:ext cx="5379720" cy="37338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106680</xdr:colOff>
      <xdr:row>28</xdr:row>
      <xdr:rowOff>38100</xdr:rowOff>
    </xdr:from>
    <xdr:to>
      <xdr:col>20</xdr:col>
      <xdr:colOff>9542</xdr:colOff>
      <xdr:row>44</xdr:row>
      <xdr:rowOff>1764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3960" y="4945380"/>
          <a:ext cx="4596782" cy="27678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76200</xdr:rowOff>
    </xdr:from>
    <xdr:to>
      <xdr:col>11</xdr:col>
      <xdr:colOff>647700</xdr:colOff>
      <xdr:row>55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106680</xdr:colOff>
      <xdr:row>57</xdr:row>
      <xdr:rowOff>53340</xdr:rowOff>
    </xdr:from>
    <xdr:to>
      <xdr:col>12</xdr:col>
      <xdr:colOff>107377</xdr:colOff>
      <xdr:row>84</xdr:row>
      <xdr:rowOff>27840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" y="10043160"/>
          <a:ext cx="8047417" cy="4706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22860</xdr:rowOff>
    </xdr:from>
    <xdr:to>
      <xdr:col>13</xdr:col>
      <xdr:colOff>189748</xdr:colOff>
      <xdr:row>106</xdr:row>
      <xdr:rowOff>131362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270480"/>
          <a:ext cx="8907028" cy="3438442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1</xdr:row>
      <xdr:rowOff>129540</xdr:rowOff>
    </xdr:from>
    <xdr:to>
      <xdr:col>18</xdr:col>
      <xdr:colOff>439481</xdr:colOff>
      <xdr:row>25</xdr:row>
      <xdr:rowOff>93325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3600" y="304800"/>
          <a:ext cx="6565961" cy="417002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0.23611</cdr:x>
      <cdr:y>0.12456</cdr:y>
    </cdr:from>
    <cdr:to>
      <cdr:x>0.52991</cdr:x>
      <cdr:y>0.17261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020" y="582754"/>
          <a:ext cx="2095500" cy="224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l"/>
          <a:endParaRPr lang="en-US" sz="1100">
            <a:solidFill>
              <a:schemeClr val="bg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0.07585</cdr:x>
      <cdr:y>0.15202</cdr:y>
    </cdr:from>
    <cdr:to>
      <cdr:x>0.59829</cdr:x>
      <cdr:y>0.20008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1020" y="711266"/>
          <a:ext cx="3726180" cy="224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>
                  <a:lumMod val="65000"/>
                </a:schemeClr>
              </a:solidFill>
            </a:rPr>
            <a:t>Downtime</a:t>
          </a:r>
          <a:r>
            <a:rPr lang="en-US" sz="1100">
              <a:solidFill>
                <a:schemeClr val="bg1">
                  <a:lumMod val="75000"/>
                </a:schemeClr>
              </a:solidFill>
            </a:rPr>
            <a:t> </a:t>
          </a:r>
          <a:r>
            <a:rPr lang="en-US" sz="1100">
              <a:solidFill>
                <a:schemeClr val="bg1">
                  <a:lumMod val="65000"/>
                </a:schemeClr>
              </a:solidFill>
            </a:rPr>
            <a:t>Factors | 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Downtime (Minutes)</a:t>
          </a:r>
          <a:endParaRPr 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0.84829</cdr:x>
      <cdr:y>0.20847</cdr:y>
    </cdr:from>
    <cdr:to>
      <cdr:x>0.97222</cdr:x>
      <cdr:y>0.48046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50280" y="975360"/>
          <a:ext cx="883920" cy="1272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87524"/>
              </a:solidFill>
            </a:rPr>
            <a:t>5</a:t>
          </a:r>
          <a:r>
            <a:rPr lang="en-US" sz="1100"/>
            <a:t> </a:t>
          </a:r>
          <a:r>
            <a:rPr lang="en-US" sz="1100">
              <a:solidFill>
                <a:schemeClr val="bg1">
                  <a:lumMod val="65000"/>
                </a:schemeClr>
              </a:solidFill>
            </a:rPr>
            <a:t>out of 12</a:t>
          </a:r>
          <a:r>
            <a:rPr lang="en-US" sz="1100" baseline="0">
              <a:solidFill>
                <a:schemeClr val="bg1">
                  <a:lumMod val="65000"/>
                </a:schemeClr>
              </a:solidFill>
            </a:rPr>
            <a:t> downtime factors loses more than 2 hours of production time.</a:t>
          </a:r>
          <a:endParaRPr 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3</xdr:row>
      <xdr:rowOff>137160</xdr:rowOff>
    </xdr:from>
    <xdr:to>
      <xdr:col>8</xdr:col>
      <xdr:colOff>449580</xdr:colOff>
      <xdr:row>27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3</xdr:row>
      <xdr:rowOff>114300</xdr:rowOff>
    </xdr:from>
    <xdr:to>
      <xdr:col>12</xdr:col>
      <xdr:colOff>30480</xdr:colOff>
      <xdr:row>27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3</xdr:row>
      <xdr:rowOff>76200</xdr:rowOff>
    </xdr:from>
    <xdr:to>
      <xdr:col>15</xdr:col>
      <xdr:colOff>426720</xdr:colOff>
      <xdr:row>27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3</xdr:row>
      <xdr:rowOff>121920</xdr:rowOff>
    </xdr:from>
    <xdr:to>
      <xdr:col>18</xdr:col>
      <xdr:colOff>624840</xdr:colOff>
      <xdr:row>27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0.35433</cdr:x>
      <cdr:y>0.04288</cdr:y>
    </cdr:from>
    <cdr:to>
      <cdr:x>0.73204</cdr:x>
      <cdr:y>0.11309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508" y="181340"/>
          <a:ext cx="1482232" cy="296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CHARLIE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0.07448</cdr:x>
      <cdr:y>0.04108</cdr:y>
    </cdr:from>
    <cdr:to>
      <cdr:x>0.46491</cdr:x>
      <cdr:y>0.11129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106" y="173716"/>
          <a:ext cx="1017473" cy="296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DEE</a:t>
          </a:r>
        </a:p>
      </cdr:txBody>
    </cdr:sp>
  </cdr:relSizeAnchor>
  <cdr:relSizeAnchor xmlns:cdr="http://schemas.openxmlformats.org/drawingml/2006/chartDrawing">
    <cdr:from>
      <cdr:x>0.12297</cdr:x>
      <cdr:y>0.15131</cdr:y>
    </cdr:from>
    <cdr:to>
      <cdr:x>0.12712</cdr:x>
      <cdr:y>0.8985</cdr:y>
    </cdr:to>
    <cdr:sp macro="" textlink="">
      <cdr:nvSpPr>
        <cdr:cNvPr id="6" name="Straight Connector 5"/>
        <cdr:cNvSpPr/>
      </cdr:nvSpPr>
      <cdr:spPr>
        <a:xfrm xmlns:a="http://schemas.openxmlformats.org/drawingml/2006/main" rot="16200000" flipH="1">
          <a:off x="320256" y="631486"/>
          <a:ext cx="10809" cy="311825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0.03474</cdr:x>
      <cdr:y>0.04288</cdr:y>
    </cdr:from>
    <cdr:to>
      <cdr:x>0.48634</cdr:x>
      <cdr:y>0.11309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878" y="181336"/>
          <a:ext cx="1259481" cy="296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DENISE</a:t>
          </a:r>
        </a:p>
      </cdr:txBody>
    </cdr:sp>
  </cdr:relSizeAnchor>
  <cdr:relSizeAnchor xmlns:cdr="http://schemas.openxmlformats.org/drawingml/2006/chartDrawing">
    <cdr:from>
      <cdr:x>0.07519</cdr:x>
      <cdr:y>0.16303</cdr:y>
    </cdr:from>
    <cdr:to>
      <cdr:x>0.07907</cdr:x>
      <cdr:y>0.91281</cdr:y>
    </cdr:to>
    <cdr:sp macro="" textlink="">
      <cdr:nvSpPr>
        <cdr:cNvPr id="4" name="Straight Connector 3"/>
        <cdr:cNvSpPr/>
      </cdr:nvSpPr>
      <cdr:spPr>
        <a:xfrm xmlns:a="http://schemas.openxmlformats.org/drawingml/2006/main" rot="16200000" flipH="1">
          <a:off x="209577" y="680395"/>
          <a:ext cx="10808" cy="3129065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0.04992</cdr:x>
      <cdr:y>0.03928</cdr:y>
    </cdr:from>
    <cdr:to>
      <cdr:x>0.30368</cdr:x>
      <cdr:y>0.10949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018" y="166111"/>
          <a:ext cx="630362" cy="296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MAC</a:t>
          </a:r>
        </a:p>
      </cdr:txBody>
    </cdr:sp>
  </cdr:relSizeAnchor>
  <cdr:relSizeAnchor xmlns:cdr="http://schemas.openxmlformats.org/drawingml/2006/chartDrawing">
    <cdr:from>
      <cdr:x>0.07575</cdr:x>
      <cdr:y>0.14819</cdr:y>
    </cdr:from>
    <cdr:to>
      <cdr:x>0.0801</cdr:x>
      <cdr:y>0.90315</cdr:y>
    </cdr:to>
    <cdr:sp macro="" textlink="">
      <cdr:nvSpPr>
        <cdr:cNvPr id="4" name="Straight Connector 3"/>
        <cdr:cNvSpPr/>
      </cdr:nvSpPr>
      <cdr:spPr>
        <a:xfrm xmlns:a="http://schemas.openxmlformats.org/drawingml/2006/main" rot="16200000" flipH="1">
          <a:off x="188069" y="618462"/>
          <a:ext cx="10809" cy="3150682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59.587822222224" createdVersion="3" refreshedVersion="3" minRefreshableVersion="3" recordCount="43">
  <cacheSource type="worksheet">
    <worksheetSource ref="A1:C1048576" sheet="LineEfficiency"/>
  </cacheSource>
  <cacheFields count="3">
    <cacheField name="Batch" numFmtId="0">
      <sharedItems containsBlank="1" containsMixedTypes="1" containsNumber="1" containsInteger="1" minValue="422111" maxValue="422148"/>
    </cacheField>
    <cacheField name="Efficiency" numFmtId="10">
      <sharedItems containsString="0" containsBlank="1" containsNumber="1" minValue="0.44444444444444442" maxValue="1"/>
    </cacheField>
    <cacheField name="Efficiency Level" numFmtId="0">
      <sharedItems containsBlank="1" count="4">
        <s v="Low"/>
        <s v="Medium"/>
        <s v="High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559.592065277779" createdVersion="3" refreshedVersion="3" minRefreshableVersion="3" recordCount="39">
  <cacheSource type="worksheet">
    <worksheetSource ref="A1:B1048576" sheet="ProductEfficiency"/>
  </cacheSource>
  <cacheFields count="2">
    <cacheField name="Product" numFmtId="0">
      <sharedItems containsBlank="1" count="7">
        <s v="OR-600"/>
        <s v="LE-600"/>
        <s v="CO-600"/>
        <s v="DC-600"/>
        <s v="RB-600"/>
        <s v="CO-2L"/>
        <m/>
      </sharedItems>
    </cacheField>
    <cacheField name="Efficiency" numFmtId="10">
      <sharedItems containsString="0" containsBlank="1" containsNumber="1" minValue="0.44444444444444442" maxValue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559.59638865741" createdVersion="3" refreshedVersion="3" minRefreshableVersion="3" recordCount="39">
  <cacheSource type="worksheet">
    <worksheetSource ref="A1:B1048576" sheet="Operator Efficiency"/>
  </cacheSource>
  <cacheFields count="2">
    <cacheField name="Operator" numFmtId="0">
      <sharedItems containsBlank="1" count="5">
        <s v="Mac"/>
        <s v="Charlie"/>
        <s v="Dee"/>
        <s v="Dennis"/>
        <m/>
      </sharedItems>
    </cacheField>
    <cacheField name="Efficiency" numFmtId="10">
      <sharedItems containsString="0" containsBlank="1" containsNumber="1" minValue="0.44444444444444442" maxValue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5559.603429513889" createdVersion="3" refreshedVersion="3" minRefreshableVersion="3" recordCount="39">
  <cacheSource type="worksheet">
    <worksheetSource ref="A1:C1048576" sheet="ProductEfficiency"/>
  </cacheSource>
  <cacheFields count="3">
    <cacheField name="Product" numFmtId="0">
      <sharedItems containsBlank="1" count="7">
        <s v="OR-600"/>
        <s v="LE-600"/>
        <s v="CO-600"/>
        <s v="DC-600"/>
        <s v="RB-600"/>
        <s v="CO-2L"/>
        <m/>
      </sharedItems>
    </cacheField>
    <cacheField name="Efficiency" numFmtId="10">
      <sharedItems containsString="0" containsBlank="1" containsNumber="1" minValue="0.44444444444444442" maxValue="1"/>
    </cacheField>
    <cacheField name="Batch" numFmtId="0">
      <sharedItems containsString="0" containsBlank="1" containsNumber="1" containsInteger="1" minValue="422111" maxValue="422148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5559.619861342595" createdVersion="3" refreshedVersion="3" minRefreshableVersion="3" recordCount="12">
  <cacheSource type="worksheet">
    <worksheetSource ref="A1:D13" sheet="DowntimeFactors"/>
  </cacheSource>
  <cacheFields count="4">
    <cacheField name="Factor" numFmtId="0">
      <sharedItems containsSemiMixedTypes="0" containsString="0" containsNumber="1" containsInteger="1" minValue="1" maxValue="12"/>
    </cacheField>
    <cacheField name="Description" numFmtId="0">
      <sharedItems/>
    </cacheField>
    <cacheField name="Line Downtime" numFmtId="0">
      <sharedItems containsSemiMixedTypes="0" containsString="0" containsNumber="1" containsInteger="1" minValue="0" maxValue="332"/>
    </cacheField>
    <cacheField name="Operator Error" numFmtId="0">
      <sharedItems count="2">
        <s v="No"/>
        <s v="Yes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5559.626504629632" createdVersion="3" refreshedVersion="3" minRefreshableVersion="3" recordCount="39">
  <cacheSource type="worksheet">
    <worksheetSource ref="A1:D1048576" sheet="BatchDowntime"/>
  </cacheSource>
  <cacheFields count="4">
    <cacheField name="Batch" numFmtId="0">
      <sharedItems containsString="0" containsBlank="1" containsNumber="1" containsInteger="1" minValue="422111" maxValue="422148"/>
    </cacheField>
    <cacheField name="Total Downtime" numFmtId="0">
      <sharedItems containsString="0" containsBlank="1" containsNumber="1" containsInteger="1" minValue="0" maxValue="107"/>
    </cacheField>
    <cacheField name="Product" numFmtId="0">
      <sharedItems containsBlank="1" count="7">
        <s v="OR-600"/>
        <s v="LE-600"/>
        <s v="CO-600"/>
        <s v="DC-600"/>
        <s v="RB-600"/>
        <s v="CO-2L"/>
        <m/>
      </sharedItems>
    </cacheField>
    <cacheField name="Operator" numFmtId="0">
      <sharedItems containsBlank="1" count="5">
        <s v="Mac"/>
        <s v="Charlie"/>
        <s v="Dee"/>
        <s v="Denni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422111"/>
    <n v="0.44444444444444442"/>
    <x v="0"/>
  </r>
  <r>
    <n v="422123"/>
    <n v="0.45112781954887216"/>
    <x v="0"/>
  </r>
  <r>
    <n v="422147"/>
    <n v="0.47804878048780486"/>
    <x v="0"/>
  </r>
  <r>
    <n v="422140"/>
    <n v="0.48780487804878048"/>
    <x v="0"/>
  </r>
  <r>
    <n v="422118"/>
    <n v="0.5"/>
    <x v="0"/>
  </r>
  <r>
    <n v="422143"/>
    <n v="0.50847457627118642"/>
    <x v="1"/>
  </r>
  <r>
    <n v="422120"/>
    <n v="0.5357142857142857"/>
    <x v="1"/>
  </r>
  <r>
    <n v="422128"/>
    <n v="0.5357142857142857"/>
    <x v="1"/>
  </r>
  <r>
    <n v="422113"/>
    <n v="0.54545454545454541"/>
    <x v="1"/>
  </r>
  <r>
    <n v="422134"/>
    <n v="0.54545454545454541"/>
    <x v="1"/>
  </r>
  <r>
    <n v="422135"/>
    <n v="0.5714285714285714"/>
    <x v="1"/>
  </r>
  <r>
    <n v="422137"/>
    <n v="0.5714285714285714"/>
    <x v="1"/>
  </r>
  <r>
    <n v="422126"/>
    <n v="0.57692307692307687"/>
    <x v="1"/>
  </r>
  <r>
    <n v="422112"/>
    <n v="0.6"/>
    <x v="1"/>
  </r>
  <r>
    <n v="422114"/>
    <n v="0.6"/>
    <x v="1"/>
  </r>
  <r>
    <n v="422124"/>
    <n v="0.6"/>
    <x v="1"/>
  </r>
  <r>
    <n v="422146"/>
    <n v="0.61250000000000004"/>
    <x v="1"/>
  </r>
  <r>
    <n v="422139"/>
    <n v="0.63157894736842102"/>
    <x v="1"/>
  </r>
  <r>
    <n v="422144"/>
    <n v="0.64473684210526316"/>
    <x v="1"/>
  </r>
  <r>
    <n v="422131"/>
    <n v="0.66666666666666663"/>
    <x v="1"/>
  </r>
  <r>
    <n v="422142"/>
    <n v="0.66666666666666663"/>
    <x v="1"/>
  </r>
  <r>
    <n v="422119"/>
    <n v="0.70588235294117652"/>
    <x v="1"/>
  </r>
  <r>
    <n v="422122"/>
    <n v="0.70588235294117652"/>
    <x v="1"/>
  </r>
  <r>
    <n v="422115"/>
    <n v="0.7142857142857143"/>
    <x v="1"/>
  </r>
  <r>
    <n v="422127"/>
    <n v="0.72289156626506024"/>
    <x v="1"/>
  </r>
  <r>
    <n v="422125"/>
    <n v="0.75"/>
    <x v="1"/>
  </r>
  <r>
    <n v="422130"/>
    <n v="0.75"/>
    <x v="1"/>
  </r>
  <r>
    <n v="422133"/>
    <n v="0.75"/>
    <x v="1"/>
  </r>
  <r>
    <n v="422138"/>
    <n v="0.75"/>
    <x v="1"/>
  </r>
  <r>
    <n v="422148"/>
    <n v="0.75384615384615383"/>
    <x v="1"/>
  </r>
  <r>
    <n v="422117"/>
    <n v="0.8"/>
    <x v="1"/>
  </r>
  <r>
    <n v="422121"/>
    <n v="0.8"/>
    <x v="1"/>
  </r>
  <r>
    <n v="422129"/>
    <n v="0.8"/>
    <x v="1"/>
  </r>
  <r>
    <n v="422145"/>
    <n v="0.81666666666666665"/>
    <x v="2"/>
  </r>
  <r>
    <n v="422141"/>
    <n v="0.89552238805970152"/>
    <x v="2"/>
  </r>
  <r>
    <n v="422116"/>
    <n v="1"/>
    <x v="2"/>
  </r>
  <r>
    <n v="422132"/>
    <n v="1"/>
    <x v="2"/>
  </r>
  <r>
    <n v="422136"/>
    <n v="1"/>
    <x v="2"/>
  </r>
  <r>
    <m/>
    <m/>
    <x v="3"/>
  </r>
  <r>
    <m/>
    <m/>
    <x v="3"/>
  </r>
  <r>
    <m/>
    <m/>
    <x v="3"/>
  </r>
  <r>
    <s v="Average Efficiency"/>
    <n v="0.67076696575609562"/>
    <x v="3"/>
  </r>
  <r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n v="0.44444444444444442"/>
  </r>
  <r>
    <x v="1"/>
    <n v="0.6"/>
  </r>
  <r>
    <x v="1"/>
    <n v="0.54545454545454541"/>
  </r>
  <r>
    <x v="1"/>
    <n v="0.6"/>
  </r>
  <r>
    <x v="1"/>
    <n v="0.7142857142857143"/>
  </r>
  <r>
    <x v="1"/>
    <n v="1"/>
  </r>
  <r>
    <x v="1"/>
    <n v="0.8"/>
  </r>
  <r>
    <x v="2"/>
    <n v="0.5"/>
  </r>
  <r>
    <x v="2"/>
    <n v="0.70588235294117652"/>
  </r>
  <r>
    <x v="2"/>
    <n v="0.5357142857142857"/>
  </r>
  <r>
    <x v="2"/>
    <n v="0.8"/>
  </r>
  <r>
    <x v="2"/>
    <n v="0.70588235294117652"/>
  </r>
  <r>
    <x v="2"/>
    <n v="0.45112781954887216"/>
  </r>
  <r>
    <x v="2"/>
    <n v="0.6"/>
  </r>
  <r>
    <x v="2"/>
    <n v="0.75"/>
  </r>
  <r>
    <x v="2"/>
    <n v="0.57692307692307687"/>
  </r>
  <r>
    <x v="2"/>
    <n v="0.72289156626506024"/>
  </r>
  <r>
    <x v="2"/>
    <n v="0.5357142857142857"/>
  </r>
  <r>
    <x v="2"/>
    <n v="0.8"/>
  </r>
  <r>
    <x v="2"/>
    <n v="0.75"/>
  </r>
  <r>
    <x v="2"/>
    <n v="0.66666666666666663"/>
  </r>
  <r>
    <x v="2"/>
    <n v="1"/>
  </r>
  <r>
    <x v="3"/>
    <n v="0.75"/>
  </r>
  <r>
    <x v="3"/>
    <n v="0.54545454545454541"/>
  </r>
  <r>
    <x v="3"/>
    <n v="0.5714285714285714"/>
  </r>
  <r>
    <x v="3"/>
    <n v="1"/>
  </r>
  <r>
    <x v="4"/>
    <n v="0.5714285714285714"/>
  </r>
  <r>
    <x v="4"/>
    <n v="0.75"/>
  </r>
  <r>
    <x v="4"/>
    <n v="0.63157894736842102"/>
  </r>
  <r>
    <x v="4"/>
    <n v="0.48780487804878048"/>
  </r>
  <r>
    <x v="4"/>
    <n v="0.89552238805970152"/>
  </r>
  <r>
    <x v="4"/>
    <n v="0.66666666666666663"/>
  </r>
  <r>
    <x v="4"/>
    <n v="0.50847457627118642"/>
  </r>
  <r>
    <x v="5"/>
    <n v="0.64473684210526316"/>
  </r>
  <r>
    <x v="5"/>
    <n v="0.81666666666666665"/>
  </r>
  <r>
    <x v="5"/>
    <n v="0.61250000000000004"/>
  </r>
  <r>
    <x v="5"/>
    <n v="0.47804878048780486"/>
  </r>
  <r>
    <x v="5"/>
    <n v="0.75384615384615383"/>
  </r>
  <r>
    <x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">
  <r>
    <x v="0"/>
    <n v="0.44444444444444442"/>
  </r>
  <r>
    <x v="0"/>
    <n v="0.6"/>
  </r>
  <r>
    <x v="0"/>
    <n v="0.54545454545454541"/>
  </r>
  <r>
    <x v="0"/>
    <n v="0.6"/>
  </r>
  <r>
    <x v="1"/>
    <n v="0.7142857142857143"/>
  </r>
  <r>
    <x v="1"/>
    <n v="1"/>
  </r>
  <r>
    <x v="1"/>
    <n v="0.8"/>
  </r>
  <r>
    <x v="2"/>
    <n v="0.5"/>
  </r>
  <r>
    <x v="2"/>
    <n v="0.70588235294117652"/>
  </r>
  <r>
    <x v="2"/>
    <n v="0.5357142857142857"/>
  </r>
  <r>
    <x v="3"/>
    <n v="0.8"/>
  </r>
  <r>
    <x v="3"/>
    <n v="0.70588235294117652"/>
  </r>
  <r>
    <x v="3"/>
    <n v="0.45112781954887216"/>
  </r>
  <r>
    <x v="3"/>
    <n v="0.6"/>
  </r>
  <r>
    <x v="1"/>
    <n v="0.75"/>
  </r>
  <r>
    <x v="1"/>
    <n v="0.57692307692307687"/>
  </r>
  <r>
    <x v="1"/>
    <n v="0.72289156626506024"/>
  </r>
  <r>
    <x v="1"/>
    <n v="0.5357142857142857"/>
  </r>
  <r>
    <x v="1"/>
    <n v="0.8"/>
  </r>
  <r>
    <x v="2"/>
    <n v="0.75"/>
  </r>
  <r>
    <x v="2"/>
    <n v="0.66666666666666663"/>
  </r>
  <r>
    <x v="2"/>
    <n v="1"/>
  </r>
  <r>
    <x v="2"/>
    <n v="0.75"/>
  </r>
  <r>
    <x v="0"/>
    <n v="0.54545454545454541"/>
  </r>
  <r>
    <x v="0"/>
    <n v="0.5714285714285714"/>
  </r>
  <r>
    <x v="0"/>
    <n v="1"/>
  </r>
  <r>
    <x v="2"/>
    <n v="0.5714285714285714"/>
  </r>
  <r>
    <x v="2"/>
    <n v="0.75"/>
  </r>
  <r>
    <x v="2"/>
    <n v="0.63157894736842102"/>
  </r>
  <r>
    <x v="2"/>
    <n v="0.48780487804878048"/>
  </r>
  <r>
    <x v="3"/>
    <n v="0.89552238805970152"/>
  </r>
  <r>
    <x v="3"/>
    <n v="0.66666666666666663"/>
  </r>
  <r>
    <x v="3"/>
    <n v="0.50847457627118642"/>
  </r>
  <r>
    <x v="3"/>
    <n v="0.64473684210526316"/>
  </r>
  <r>
    <x v="1"/>
    <n v="0.81666666666666665"/>
  </r>
  <r>
    <x v="1"/>
    <n v="0.61250000000000004"/>
  </r>
  <r>
    <x v="1"/>
    <n v="0.47804878048780486"/>
  </r>
  <r>
    <x v="0"/>
    <n v="0.75384615384615383"/>
  </r>
  <r>
    <x v="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n v="0.44444444444444442"/>
    <n v="422111"/>
  </r>
  <r>
    <x v="1"/>
    <n v="0.6"/>
    <n v="422112"/>
  </r>
  <r>
    <x v="1"/>
    <n v="0.54545454545454541"/>
    <n v="422113"/>
  </r>
  <r>
    <x v="1"/>
    <n v="0.6"/>
    <n v="422114"/>
  </r>
  <r>
    <x v="1"/>
    <n v="0.7142857142857143"/>
    <n v="422115"/>
  </r>
  <r>
    <x v="1"/>
    <n v="1"/>
    <n v="422116"/>
  </r>
  <r>
    <x v="1"/>
    <n v="0.8"/>
    <n v="422117"/>
  </r>
  <r>
    <x v="2"/>
    <n v="0.5"/>
    <n v="422118"/>
  </r>
  <r>
    <x v="2"/>
    <n v="0.70588235294117652"/>
    <n v="422119"/>
  </r>
  <r>
    <x v="2"/>
    <n v="0.5357142857142857"/>
    <n v="422120"/>
  </r>
  <r>
    <x v="2"/>
    <n v="0.8"/>
    <n v="422121"/>
  </r>
  <r>
    <x v="2"/>
    <n v="0.70588235294117652"/>
    <n v="422122"/>
  </r>
  <r>
    <x v="2"/>
    <n v="0.45112781954887216"/>
    <n v="422123"/>
  </r>
  <r>
    <x v="2"/>
    <n v="0.6"/>
    <n v="422124"/>
  </r>
  <r>
    <x v="2"/>
    <n v="0.75"/>
    <n v="422125"/>
  </r>
  <r>
    <x v="2"/>
    <n v="0.57692307692307687"/>
    <n v="422126"/>
  </r>
  <r>
    <x v="2"/>
    <n v="0.72289156626506024"/>
    <n v="422127"/>
  </r>
  <r>
    <x v="2"/>
    <n v="0.5357142857142857"/>
    <n v="422128"/>
  </r>
  <r>
    <x v="2"/>
    <n v="0.8"/>
    <n v="422129"/>
  </r>
  <r>
    <x v="2"/>
    <n v="0.75"/>
    <n v="422130"/>
  </r>
  <r>
    <x v="2"/>
    <n v="0.66666666666666663"/>
    <n v="422131"/>
  </r>
  <r>
    <x v="2"/>
    <n v="1"/>
    <n v="422132"/>
  </r>
  <r>
    <x v="3"/>
    <n v="0.75"/>
    <n v="422133"/>
  </r>
  <r>
    <x v="3"/>
    <n v="0.54545454545454541"/>
    <n v="422134"/>
  </r>
  <r>
    <x v="3"/>
    <n v="0.5714285714285714"/>
    <n v="422135"/>
  </r>
  <r>
    <x v="3"/>
    <n v="1"/>
    <n v="422136"/>
  </r>
  <r>
    <x v="4"/>
    <n v="0.5714285714285714"/>
    <n v="422137"/>
  </r>
  <r>
    <x v="4"/>
    <n v="0.75"/>
    <n v="422138"/>
  </r>
  <r>
    <x v="4"/>
    <n v="0.63157894736842102"/>
    <n v="422139"/>
  </r>
  <r>
    <x v="4"/>
    <n v="0.48780487804878048"/>
    <n v="422140"/>
  </r>
  <r>
    <x v="4"/>
    <n v="0.89552238805970152"/>
    <n v="422141"/>
  </r>
  <r>
    <x v="4"/>
    <n v="0.66666666666666663"/>
    <n v="422142"/>
  </r>
  <r>
    <x v="4"/>
    <n v="0.50847457627118642"/>
    <n v="422143"/>
  </r>
  <r>
    <x v="5"/>
    <n v="0.64473684210526316"/>
    <n v="422144"/>
  </r>
  <r>
    <x v="5"/>
    <n v="0.81666666666666665"/>
    <n v="422145"/>
  </r>
  <r>
    <x v="5"/>
    <n v="0.61250000000000004"/>
    <n v="422146"/>
  </r>
  <r>
    <x v="5"/>
    <n v="0.47804878048780486"/>
    <n v="422147"/>
  </r>
  <r>
    <x v="5"/>
    <n v="0.75384615384615383"/>
    <n v="422148"/>
  </r>
  <r>
    <x v="6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n v="1"/>
    <s v="Emergency stop"/>
    <n v="0"/>
    <x v="0"/>
  </r>
  <r>
    <n v="2"/>
    <s v="Batch change"/>
    <n v="160"/>
    <x v="1"/>
  </r>
  <r>
    <n v="3"/>
    <s v="Labeling error"/>
    <n v="42"/>
    <x v="0"/>
  </r>
  <r>
    <n v="4"/>
    <s v="Inventory shortage"/>
    <n v="225"/>
    <x v="0"/>
  </r>
  <r>
    <n v="5"/>
    <s v="Product spill"/>
    <n v="57"/>
    <x v="1"/>
  </r>
  <r>
    <n v="6"/>
    <s v="Machine adjustment"/>
    <n v="332"/>
    <x v="1"/>
  </r>
  <r>
    <n v="7"/>
    <s v="Machine failure"/>
    <n v="254"/>
    <x v="0"/>
  </r>
  <r>
    <n v="8"/>
    <s v="Batch coding error"/>
    <n v="145"/>
    <x v="1"/>
  </r>
  <r>
    <n v="9"/>
    <s v="Conveyor belt jam"/>
    <n v="17"/>
    <x v="0"/>
  </r>
  <r>
    <n v="10"/>
    <s v="Calibration error"/>
    <n v="49"/>
    <x v="1"/>
  </r>
  <r>
    <n v="11"/>
    <s v="Label switch"/>
    <n v="33"/>
    <x v="1"/>
  </r>
  <r>
    <n v="12"/>
    <s v="Other"/>
    <n v="74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9">
  <r>
    <n v="422111"/>
    <n v="75"/>
    <x v="0"/>
    <x v="0"/>
  </r>
  <r>
    <n v="422112"/>
    <n v="40"/>
    <x v="1"/>
    <x v="0"/>
  </r>
  <r>
    <n v="422113"/>
    <n v="50"/>
    <x v="1"/>
    <x v="0"/>
  </r>
  <r>
    <n v="422114"/>
    <n v="40"/>
    <x v="1"/>
    <x v="0"/>
  </r>
  <r>
    <n v="422115"/>
    <n v="24"/>
    <x v="1"/>
    <x v="1"/>
  </r>
  <r>
    <n v="422116"/>
    <n v="0"/>
    <x v="1"/>
    <x v="1"/>
  </r>
  <r>
    <n v="422117"/>
    <n v="15"/>
    <x v="1"/>
    <x v="1"/>
  </r>
  <r>
    <n v="422118"/>
    <n v="60"/>
    <x v="2"/>
    <x v="2"/>
  </r>
  <r>
    <n v="422119"/>
    <n v="25"/>
    <x v="2"/>
    <x v="2"/>
  </r>
  <r>
    <n v="422120"/>
    <n v="52"/>
    <x v="2"/>
    <x v="2"/>
  </r>
  <r>
    <n v="422121"/>
    <n v="15"/>
    <x v="2"/>
    <x v="3"/>
  </r>
  <r>
    <n v="422122"/>
    <n v="25"/>
    <x v="2"/>
    <x v="3"/>
  </r>
  <r>
    <n v="422123"/>
    <n v="73"/>
    <x v="2"/>
    <x v="3"/>
  </r>
  <r>
    <n v="422124"/>
    <n v="40"/>
    <x v="2"/>
    <x v="3"/>
  </r>
  <r>
    <n v="422125"/>
    <n v="20"/>
    <x v="2"/>
    <x v="1"/>
  </r>
  <r>
    <n v="422126"/>
    <n v="44"/>
    <x v="2"/>
    <x v="1"/>
  </r>
  <r>
    <n v="422127"/>
    <n v="23"/>
    <x v="2"/>
    <x v="1"/>
  </r>
  <r>
    <n v="422128"/>
    <n v="52"/>
    <x v="2"/>
    <x v="1"/>
  </r>
  <r>
    <n v="422129"/>
    <n v="15"/>
    <x v="2"/>
    <x v="1"/>
  </r>
  <r>
    <n v="422130"/>
    <n v="20"/>
    <x v="2"/>
    <x v="2"/>
  </r>
  <r>
    <n v="422131"/>
    <n v="30"/>
    <x v="2"/>
    <x v="2"/>
  </r>
  <r>
    <n v="422132"/>
    <n v="0"/>
    <x v="2"/>
    <x v="2"/>
  </r>
  <r>
    <n v="422133"/>
    <n v="20"/>
    <x v="3"/>
    <x v="2"/>
  </r>
  <r>
    <n v="422134"/>
    <n v="50"/>
    <x v="3"/>
    <x v="0"/>
  </r>
  <r>
    <n v="422135"/>
    <n v="45"/>
    <x v="3"/>
    <x v="0"/>
  </r>
  <r>
    <n v="422136"/>
    <n v="0"/>
    <x v="3"/>
    <x v="0"/>
  </r>
  <r>
    <n v="422137"/>
    <n v="45"/>
    <x v="4"/>
    <x v="2"/>
  </r>
  <r>
    <n v="422138"/>
    <n v="20"/>
    <x v="4"/>
    <x v="2"/>
  </r>
  <r>
    <n v="422139"/>
    <n v="35"/>
    <x v="4"/>
    <x v="2"/>
  </r>
  <r>
    <n v="422140"/>
    <n v="63"/>
    <x v="4"/>
    <x v="2"/>
  </r>
  <r>
    <n v="422141"/>
    <n v="7"/>
    <x v="4"/>
    <x v="3"/>
  </r>
  <r>
    <n v="422142"/>
    <n v="30"/>
    <x v="4"/>
    <x v="3"/>
  </r>
  <r>
    <n v="422143"/>
    <n v="58"/>
    <x v="4"/>
    <x v="3"/>
  </r>
  <r>
    <n v="422144"/>
    <n v="54"/>
    <x v="5"/>
    <x v="3"/>
  </r>
  <r>
    <n v="422145"/>
    <n v="22"/>
    <x v="5"/>
    <x v="1"/>
  </r>
  <r>
    <n v="422146"/>
    <n v="62"/>
    <x v="5"/>
    <x v="1"/>
  </r>
  <r>
    <n v="422147"/>
    <n v="107"/>
    <x v="5"/>
    <x v="1"/>
  </r>
  <r>
    <n v="422148"/>
    <n v="32"/>
    <x v="5"/>
    <x v="0"/>
  </r>
  <r>
    <m/>
    <m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Efficiency Pivot Table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Efficiency Level">
  <location ref="G1:I6" firstHeaderRow="1" firstDataRow="2" firstDataCol="1"/>
  <pivotFields count="3">
    <pivotField dataField="1" showAll="0"/>
    <pivotField dataField="1" showAll="0"/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atch" fld="0" subtotal="count" baseField="0" baseItem="0"/>
    <dataField name="Average Efficiency" fld="1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F21:G28" firstHeaderRow="1" firstDataRow="1" firstDataCol="1"/>
  <pivotFields count="3">
    <pivotField axis="axisRow" showAll="0">
      <items count="8">
        <item x="5"/>
        <item x="2"/>
        <item x="3"/>
        <item x="1"/>
        <item x="0"/>
        <item x="4"/>
        <item h="1" x="6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atch Count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F1:I9" firstHeaderRow="1" firstDataRow="2" firstDataCol="1"/>
  <pivotFields count="2">
    <pivotField axis="axisRow" showAll="0">
      <items count="8">
        <item x="5"/>
        <item x="2"/>
        <item x="3"/>
        <item x="1"/>
        <item x="0"/>
        <item x="4"/>
        <item h="1"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Efficiency" fld="1" subtotal="average" baseField="0" baseItem="0"/>
    <dataField name="Max  Efficiency" fld="1" subtotal="max" baseField="0" baseItem="0"/>
    <dataField name="Min Efficiency" fld="1" subtotal="min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Operator Efficiency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perators">
  <location ref="E1:H7" firstHeaderRow="1" firstDataRow="2" firstDataCol="1"/>
  <pivotFields count="2">
    <pivotField axis="axisRow" showAll="0">
      <items count="6">
        <item x="1"/>
        <item x="2"/>
        <item x="3"/>
        <item x="0"/>
        <item h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fficiency" fld="1" subtotal="average" baseField="0" baseItem="0"/>
    <dataField name="Max of Efficiency" fld="1" subtotal="max" baseField="0" baseItem="0"/>
    <dataField name="Min of Efficiency" fld="1" subtotal="min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Operator Downtime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perators">
  <location ref="I18:L24" firstHeaderRow="1" firstDataRow="2" firstDataCol="1"/>
  <pivotFields count="4">
    <pivotField dataField="1" showAll="0"/>
    <pivotField dataField="1" showAll="0"/>
    <pivotField showAll="0"/>
    <pivotField axis="axisRow" showAll="0">
      <items count="6">
        <item x="1"/>
        <item x="2"/>
        <item x="3"/>
        <item x="0"/>
        <item h="1" x="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Downtime" fld="1" baseField="0" baseItem="0"/>
    <dataField name="Average Downtime" fld="1" subtotal="average" baseField="0" baseItem="0"/>
    <dataField name="Count of Batch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roduct Downtime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s">
  <location ref="I1:L9" firstHeaderRow="1" firstDataRow="2" firstDataCol="1"/>
  <pivotFields count="4">
    <pivotField dataField="1" showAll="0"/>
    <pivotField dataField="1" showAll="0"/>
    <pivotField axis="axisRow" showAll="0">
      <items count="8">
        <item x="5"/>
        <item x="2"/>
        <item x="3"/>
        <item x="1"/>
        <item x="0"/>
        <item x="4"/>
        <item h="1" x="6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owntime " fld="1" baseField="0" baseItem="0"/>
    <dataField name="Average Downtime" fld="1" subtotal="average" baseField="0" baseItem="0"/>
    <dataField name="Count of Batch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perator Error">
  <location ref="A18:D22" firstHeaderRow="1" firstDataRow="2" firstDataCol="1"/>
  <pivotFields count="4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Line Downtime" fld="2" baseField="0" baseItem="0"/>
    <dataField name="Average Line Downtime" fld="2" subtotal="average" baseField="0" baseItem="0"/>
    <dataField name="Sum of Line Downtime" fld="2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D7"/>
  <sheetViews>
    <sheetView topLeftCell="A7" workbookViewId="0">
      <selection activeCell="B2" sqref="B2"/>
    </sheetView>
  </sheetViews>
  <sheetFormatPr defaultRowHeight="15" customHeight="1"/>
  <cols>
    <col min="2" max="2" width="11.09765625" bestFit="1" customWidth="1"/>
    <col min="4" max="4" width="14.3984375" bestFit="1" customWidth="1"/>
  </cols>
  <sheetData>
    <row r="1" spans="1:4" ht="15" customHeight="1">
      <c r="A1" s="2" t="s">
        <v>1</v>
      </c>
      <c r="B1" s="2" t="s">
        <v>30</v>
      </c>
      <c r="C1" s="2" t="s">
        <v>31</v>
      </c>
      <c r="D1" s="2" t="s">
        <v>39</v>
      </c>
    </row>
    <row r="2" spans="1:4" ht="15" customHeight="1">
      <c r="A2" t="s">
        <v>24</v>
      </c>
      <c r="B2" t="s">
        <v>32</v>
      </c>
      <c r="C2" t="s">
        <v>38</v>
      </c>
      <c r="D2">
        <v>60</v>
      </c>
    </row>
    <row r="3" spans="1:4" ht="15" customHeight="1">
      <c r="A3" t="s">
        <v>25</v>
      </c>
      <c r="B3" t="s">
        <v>33</v>
      </c>
      <c r="C3" t="s">
        <v>38</v>
      </c>
      <c r="D3">
        <v>60</v>
      </c>
    </row>
    <row r="4" spans="1:4" ht="15" customHeight="1">
      <c r="A4" t="s">
        <v>26</v>
      </c>
      <c r="B4" t="s">
        <v>34</v>
      </c>
      <c r="C4" t="s">
        <v>38</v>
      </c>
      <c r="D4">
        <v>60</v>
      </c>
    </row>
    <row r="5" spans="1:4" ht="15" customHeight="1">
      <c r="A5" t="s">
        <v>27</v>
      </c>
      <c r="B5" t="s">
        <v>35</v>
      </c>
      <c r="C5" t="s">
        <v>38</v>
      </c>
      <c r="D5">
        <v>60</v>
      </c>
    </row>
    <row r="6" spans="1:4" ht="15" customHeight="1">
      <c r="A6" t="s">
        <v>28</v>
      </c>
      <c r="B6" t="s">
        <v>36</v>
      </c>
      <c r="C6" t="s">
        <v>38</v>
      </c>
      <c r="D6">
        <v>60</v>
      </c>
    </row>
    <row r="7" spans="1:4" ht="15" customHeight="1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249977111117893"/>
  </sheetPr>
  <dimension ref="A1:J66"/>
  <sheetViews>
    <sheetView topLeftCell="A2" workbookViewId="0">
      <selection activeCell="A2" sqref="A2:C66"/>
    </sheetView>
  </sheetViews>
  <sheetFormatPr defaultRowHeight="13.8"/>
  <cols>
    <col min="1" max="1" width="10.3984375" customWidth="1"/>
    <col min="2" max="2" width="13.09765625" style="10" customWidth="1"/>
    <col min="3" max="3" width="14.8984375" customWidth="1"/>
    <col min="5" max="5" width="11.59765625" customWidth="1"/>
    <col min="6" max="6" width="19.8984375" customWidth="1"/>
    <col min="7" max="7" width="16" customWidth="1"/>
    <col min="8" max="8" width="15.5" customWidth="1"/>
    <col min="9" max="9" width="16.09765625" customWidth="1"/>
  </cols>
  <sheetData>
    <row r="1" spans="1:10">
      <c r="A1" s="9" t="s">
        <v>3</v>
      </c>
      <c r="B1" s="21" t="s">
        <v>49</v>
      </c>
      <c r="C1" s="9" t="s">
        <v>2</v>
      </c>
      <c r="F1" s="6" t="s">
        <v>57</v>
      </c>
    </row>
    <row r="2" spans="1:10">
      <c r="A2" s="16" t="s">
        <v>43</v>
      </c>
      <c r="B2" s="17">
        <v>0.44444444444444442</v>
      </c>
      <c r="C2" s="16">
        <v>422111</v>
      </c>
      <c r="E2" s="6" t="s">
        <v>61</v>
      </c>
      <c r="F2" t="s">
        <v>58</v>
      </c>
      <c r="G2" t="s">
        <v>59</v>
      </c>
      <c r="H2" t="s">
        <v>60</v>
      </c>
    </row>
    <row r="3" spans="1:10">
      <c r="A3" s="18" t="s">
        <v>43</v>
      </c>
      <c r="B3" s="19">
        <v>0.6</v>
      </c>
      <c r="C3" s="18">
        <v>422112</v>
      </c>
      <c r="E3" s="7" t="s">
        <v>40</v>
      </c>
      <c r="F3" s="11">
        <v>0.70973000821296428</v>
      </c>
      <c r="G3" s="11">
        <v>1</v>
      </c>
      <c r="H3" s="11">
        <v>0.47804878048780486</v>
      </c>
    </row>
    <row r="4" spans="1:10">
      <c r="A4" s="18" t="s">
        <v>43</v>
      </c>
      <c r="B4" s="19">
        <v>0.54545454545454541</v>
      </c>
      <c r="C4" s="18">
        <v>422113</v>
      </c>
      <c r="E4" s="7" t="s">
        <v>41</v>
      </c>
      <c r="F4" s="11">
        <v>0.66809779110617284</v>
      </c>
      <c r="G4" s="11">
        <v>1</v>
      </c>
      <c r="H4" s="11">
        <v>0.48780487804878048</v>
      </c>
    </row>
    <row r="5" spans="1:10">
      <c r="A5" s="18" t="s">
        <v>43</v>
      </c>
      <c r="B5" s="19">
        <v>0.6</v>
      </c>
      <c r="C5" s="18">
        <v>422114</v>
      </c>
      <c r="E5" s="7" t="s">
        <v>42</v>
      </c>
      <c r="F5" s="11">
        <v>0.65905133069910826</v>
      </c>
      <c r="G5" s="11">
        <v>0.89552238805970152</v>
      </c>
      <c r="H5" s="11">
        <v>0.45112781954887216</v>
      </c>
    </row>
    <row r="6" spans="1:10">
      <c r="A6" t="s">
        <v>40</v>
      </c>
      <c r="B6" s="10">
        <v>0.7142857142857143</v>
      </c>
      <c r="C6">
        <v>422115</v>
      </c>
      <c r="E6" s="7" t="s">
        <v>43</v>
      </c>
      <c r="F6" s="11">
        <v>0.63257853257853258</v>
      </c>
      <c r="G6" s="11">
        <v>1</v>
      </c>
      <c r="H6" s="11">
        <v>0.44444444444444442</v>
      </c>
    </row>
    <row r="7" spans="1:10">
      <c r="A7" t="s">
        <v>40</v>
      </c>
      <c r="B7" s="10">
        <v>1</v>
      </c>
      <c r="C7">
        <v>422116</v>
      </c>
      <c r="E7" s="7" t="s">
        <v>45</v>
      </c>
      <c r="F7" s="5">
        <v>0.67076696575609607</v>
      </c>
      <c r="G7" s="5">
        <v>1</v>
      </c>
      <c r="H7" s="5">
        <v>0.44444444444444442</v>
      </c>
    </row>
    <row r="8" spans="1:10">
      <c r="A8" t="s">
        <v>40</v>
      </c>
      <c r="B8" s="10">
        <v>0.8</v>
      </c>
      <c r="C8">
        <v>422117</v>
      </c>
    </row>
    <row r="9" spans="1:10">
      <c r="A9" s="14" t="s">
        <v>41</v>
      </c>
      <c r="B9" s="15">
        <v>0.5</v>
      </c>
      <c r="C9" s="14">
        <v>422118</v>
      </c>
    </row>
    <row r="10" spans="1:10">
      <c r="A10" t="s">
        <v>41</v>
      </c>
      <c r="B10" s="10">
        <v>0.70588235294117652</v>
      </c>
      <c r="C10">
        <v>422119</v>
      </c>
      <c r="J10" s="22"/>
    </row>
    <row r="11" spans="1:10">
      <c r="A11" t="s">
        <v>41</v>
      </c>
      <c r="B11" s="10">
        <v>0.5357142857142857</v>
      </c>
      <c r="C11">
        <v>422120</v>
      </c>
      <c r="I11" s="5"/>
      <c r="J11" s="34"/>
    </row>
    <row r="12" spans="1:10">
      <c r="A12" t="s">
        <v>42</v>
      </c>
      <c r="B12" s="10">
        <v>0.8</v>
      </c>
      <c r="C12">
        <v>422121</v>
      </c>
      <c r="I12" s="5"/>
      <c r="J12" s="34"/>
    </row>
    <row r="13" spans="1:10">
      <c r="A13" t="s">
        <v>42</v>
      </c>
      <c r="B13" s="10">
        <v>0.70588235294117652</v>
      </c>
      <c r="C13">
        <v>422122</v>
      </c>
      <c r="I13" s="5"/>
      <c r="J13" s="34"/>
    </row>
    <row r="14" spans="1:10">
      <c r="A14" s="14" t="s">
        <v>42</v>
      </c>
      <c r="B14" s="15">
        <v>0.45112781954887216</v>
      </c>
      <c r="C14" s="14">
        <v>422123</v>
      </c>
      <c r="I14" s="5"/>
      <c r="J14" s="34"/>
    </row>
    <row r="15" spans="1:10">
      <c r="A15" t="s">
        <v>42</v>
      </c>
      <c r="B15" s="10">
        <v>0.6</v>
      </c>
      <c r="C15">
        <v>422124</v>
      </c>
    </row>
    <row r="16" spans="1:10">
      <c r="A16" t="s">
        <v>40</v>
      </c>
      <c r="B16" s="10">
        <v>0.75</v>
      </c>
      <c r="C16">
        <v>422125</v>
      </c>
    </row>
    <row r="17" spans="1:6">
      <c r="A17" t="s">
        <v>40</v>
      </c>
      <c r="B17" s="10">
        <v>0.57692307692307687</v>
      </c>
      <c r="C17">
        <v>422126</v>
      </c>
    </row>
    <row r="18" spans="1:6">
      <c r="A18" t="s">
        <v>40</v>
      </c>
      <c r="B18" s="10">
        <v>0.72289156626506024</v>
      </c>
      <c r="C18">
        <v>422127</v>
      </c>
    </row>
    <row r="19" spans="1:6">
      <c r="A19" t="s">
        <v>40</v>
      </c>
      <c r="B19" s="10">
        <v>0.5357142857142857</v>
      </c>
      <c r="C19">
        <v>422128</v>
      </c>
    </row>
    <row r="20" spans="1:6">
      <c r="A20" t="s">
        <v>40</v>
      </c>
      <c r="B20" s="10">
        <v>0.8</v>
      </c>
      <c r="C20">
        <v>422129</v>
      </c>
    </row>
    <row r="21" spans="1:6">
      <c r="A21" t="s">
        <v>41</v>
      </c>
      <c r="B21" s="10">
        <v>0.75</v>
      </c>
      <c r="C21">
        <v>422130</v>
      </c>
    </row>
    <row r="22" spans="1:6">
      <c r="A22" t="s">
        <v>41</v>
      </c>
      <c r="B22" s="10">
        <v>0.66666666666666663</v>
      </c>
      <c r="C22">
        <v>422131</v>
      </c>
    </row>
    <row r="23" spans="1:6">
      <c r="A23" t="s">
        <v>41</v>
      </c>
      <c r="B23" s="10">
        <v>1</v>
      </c>
      <c r="C23">
        <v>422132</v>
      </c>
      <c r="E23" s="22"/>
      <c r="F23" s="22"/>
    </row>
    <row r="24" spans="1:6">
      <c r="A24" t="s">
        <v>41</v>
      </c>
      <c r="B24" s="10">
        <v>0.75</v>
      </c>
      <c r="C24">
        <v>422133</v>
      </c>
      <c r="E24" s="33"/>
      <c r="F24" s="34"/>
    </row>
    <row r="25" spans="1:6">
      <c r="A25" s="18" t="s">
        <v>43</v>
      </c>
      <c r="B25" s="19">
        <v>0.54545454545454541</v>
      </c>
      <c r="C25" s="18">
        <v>422134</v>
      </c>
      <c r="E25" s="33"/>
      <c r="F25" s="34"/>
    </row>
    <row r="26" spans="1:6">
      <c r="A26" s="18" t="s">
        <v>43</v>
      </c>
      <c r="B26" s="19">
        <v>0.5714285714285714</v>
      </c>
      <c r="C26" s="18">
        <v>422135</v>
      </c>
      <c r="E26" s="33"/>
      <c r="F26" s="34"/>
    </row>
    <row r="27" spans="1:6">
      <c r="A27" s="18" t="s">
        <v>43</v>
      </c>
      <c r="B27" s="19">
        <v>1</v>
      </c>
      <c r="C27" s="18">
        <v>422136</v>
      </c>
      <c r="E27" s="33"/>
      <c r="F27" s="34"/>
    </row>
    <row r="28" spans="1:6">
      <c r="A28" t="s">
        <v>41</v>
      </c>
      <c r="B28" s="10">
        <v>0.5714285714285714</v>
      </c>
      <c r="C28">
        <v>422137</v>
      </c>
    </row>
    <row r="29" spans="1:6">
      <c r="A29" t="s">
        <v>41</v>
      </c>
      <c r="B29" s="10">
        <v>0.75</v>
      </c>
      <c r="C29">
        <v>422138</v>
      </c>
    </row>
    <row r="30" spans="1:6">
      <c r="A30" t="s">
        <v>41</v>
      </c>
      <c r="B30" s="10">
        <v>0.63157894736842102</v>
      </c>
      <c r="C30">
        <v>422139</v>
      </c>
    </row>
    <row r="31" spans="1:6">
      <c r="A31" s="14" t="s">
        <v>41</v>
      </c>
      <c r="B31" s="15">
        <v>0.48780487804878048</v>
      </c>
      <c r="C31" s="14">
        <v>422140</v>
      </c>
    </row>
    <row r="32" spans="1:6">
      <c r="A32" t="s">
        <v>42</v>
      </c>
      <c r="B32" s="10">
        <v>0.89552238805970152</v>
      </c>
      <c r="C32">
        <v>422141</v>
      </c>
    </row>
    <row r="33" spans="1:5">
      <c r="A33" t="s">
        <v>42</v>
      </c>
      <c r="B33" s="10">
        <v>0.66666666666666663</v>
      </c>
      <c r="C33">
        <v>422142</v>
      </c>
    </row>
    <row r="34" spans="1:5">
      <c r="A34" t="s">
        <v>42</v>
      </c>
      <c r="B34" s="10">
        <v>0.50847457627118642</v>
      </c>
      <c r="C34">
        <v>422143</v>
      </c>
    </row>
    <row r="35" spans="1:5">
      <c r="A35" t="s">
        <v>42</v>
      </c>
      <c r="B35" s="10">
        <v>0.64473684210526316</v>
      </c>
      <c r="C35">
        <v>422144</v>
      </c>
    </row>
    <row r="36" spans="1:5">
      <c r="A36" t="s">
        <v>40</v>
      </c>
      <c r="B36" s="10">
        <v>0.81666666666666665</v>
      </c>
      <c r="C36">
        <v>422145</v>
      </c>
    </row>
    <row r="37" spans="1:5">
      <c r="A37" t="s">
        <v>40</v>
      </c>
      <c r="B37" s="10">
        <v>0.61250000000000004</v>
      </c>
      <c r="C37">
        <v>422146</v>
      </c>
    </row>
    <row r="38" spans="1:5">
      <c r="A38" s="14" t="s">
        <v>40</v>
      </c>
      <c r="B38" s="15">
        <v>0.47804878048780486</v>
      </c>
      <c r="C38" s="14">
        <v>422147</v>
      </c>
    </row>
    <row r="39" spans="1:5">
      <c r="A39" s="18" t="s">
        <v>43</v>
      </c>
      <c r="B39" s="19">
        <v>0.75384615384615383</v>
      </c>
      <c r="C39" s="18">
        <v>422148</v>
      </c>
    </row>
    <row r="42" spans="1:5">
      <c r="B42"/>
    </row>
    <row r="43" spans="1:5">
      <c r="B43" s="7"/>
      <c r="C43" s="5"/>
      <c r="E43" s="7"/>
    </row>
    <row r="44" spans="1:5">
      <c r="B44" s="7"/>
      <c r="C44" s="5"/>
      <c r="E44" s="7"/>
    </row>
    <row r="45" spans="1:5">
      <c r="B45" s="7"/>
      <c r="C45" s="5"/>
      <c r="E45" s="7"/>
    </row>
    <row r="46" spans="1:5">
      <c r="B46" s="7"/>
      <c r="C46" s="5"/>
      <c r="E46" s="7"/>
    </row>
    <row r="47" spans="1:5">
      <c r="B47" s="7"/>
      <c r="C47" s="5"/>
      <c r="E47" s="7"/>
    </row>
    <row r="48" spans="1:5">
      <c r="B48"/>
    </row>
    <row r="49" spans="2:10">
      <c r="B49"/>
    </row>
    <row r="50" spans="2:10">
      <c r="B50"/>
    </row>
    <row r="51" spans="2:10">
      <c r="B51"/>
    </row>
    <row r="52" spans="2:10">
      <c r="B52"/>
      <c r="E52" s="22"/>
      <c r="F52" s="22"/>
      <c r="G52" s="22"/>
      <c r="H52" s="22"/>
      <c r="I52" s="22"/>
      <c r="J52" s="22"/>
    </row>
    <row r="53" spans="2:10">
      <c r="B53"/>
      <c r="E53" s="22"/>
      <c r="F53" s="22"/>
      <c r="G53" s="23"/>
      <c r="H53" s="22"/>
      <c r="I53" s="35"/>
      <c r="J53" s="34"/>
    </row>
    <row r="54" spans="2:10">
      <c r="B54"/>
      <c r="E54" s="22"/>
      <c r="F54" s="22"/>
      <c r="G54" s="23"/>
      <c r="H54" s="22"/>
      <c r="I54" s="35"/>
      <c r="J54" s="34"/>
    </row>
    <row r="55" spans="2:10">
      <c r="B55"/>
      <c r="E55" s="22"/>
      <c r="F55" s="22"/>
      <c r="G55" s="23"/>
      <c r="H55" s="22"/>
      <c r="I55" s="35"/>
      <c r="J55" s="34"/>
    </row>
    <row r="56" spans="2:10">
      <c r="B56"/>
      <c r="G56" s="4"/>
      <c r="I56" s="10"/>
      <c r="J56" s="34"/>
    </row>
    <row r="57" spans="2:10">
      <c r="B57"/>
    </row>
    <row r="58" spans="2:10">
      <c r="B58"/>
    </row>
    <row r="59" spans="2:10">
      <c r="B59"/>
    </row>
    <row r="64" spans="2:10">
      <c r="F64" s="5"/>
    </row>
    <row r="65" spans="6:6">
      <c r="F65" s="5"/>
    </row>
    <row r="66" spans="6:6">
      <c r="F6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3" tint="0.249977111117893"/>
  </sheetPr>
  <dimension ref="A1:L39"/>
  <sheetViews>
    <sheetView workbookViewId="0">
      <selection activeCell="J20" sqref="J20"/>
    </sheetView>
  </sheetViews>
  <sheetFormatPr defaultRowHeight="13.8"/>
  <cols>
    <col min="2" max="2" width="15.3984375" customWidth="1"/>
    <col min="9" max="9" width="11.59765625" customWidth="1"/>
    <col min="10" max="10" width="21.59765625" customWidth="1"/>
    <col min="11" max="11" width="17.8984375" customWidth="1"/>
    <col min="12" max="12" width="13.8984375" bestFit="1" customWidth="1"/>
  </cols>
  <sheetData>
    <row r="1" spans="1:12">
      <c r="A1" t="s">
        <v>2</v>
      </c>
      <c r="B1" t="s">
        <v>50</v>
      </c>
      <c r="C1" t="s">
        <v>1</v>
      </c>
      <c r="D1" t="s">
        <v>3</v>
      </c>
      <c r="J1" s="6" t="s">
        <v>57</v>
      </c>
    </row>
    <row r="2" spans="1:12">
      <c r="A2">
        <v>422111</v>
      </c>
      <c r="B2">
        <v>75</v>
      </c>
      <c r="C2" t="s">
        <v>24</v>
      </c>
      <c r="D2" t="s">
        <v>43</v>
      </c>
      <c r="I2" s="6" t="s">
        <v>70</v>
      </c>
      <c r="J2" t="s">
        <v>75</v>
      </c>
      <c r="K2" t="s">
        <v>74</v>
      </c>
      <c r="L2" t="s">
        <v>56</v>
      </c>
    </row>
    <row r="3" spans="1:12">
      <c r="A3">
        <v>422112</v>
      </c>
      <c r="B3">
        <v>40</v>
      </c>
      <c r="C3" t="s">
        <v>25</v>
      </c>
      <c r="D3" t="s">
        <v>43</v>
      </c>
      <c r="I3" s="7" t="s">
        <v>29</v>
      </c>
      <c r="J3" s="5">
        <v>277</v>
      </c>
      <c r="K3" s="5">
        <v>55.4</v>
      </c>
      <c r="L3" s="5">
        <v>5</v>
      </c>
    </row>
    <row r="4" spans="1:12">
      <c r="A4">
        <v>422113</v>
      </c>
      <c r="B4">
        <v>50</v>
      </c>
      <c r="C4" t="s">
        <v>25</v>
      </c>
      <c r="D4" t="s">
        <v>43</v>
      </c>
      <c r="I4" s="7" t="s">
        <v>26</v>
      </c>
      <c r="J4" s="5">
        <v>494</v>
      </c>
      <c r="K4" s="5">
        <v>32.93333333333333</v>
      </c>
      <c r="L4" s="5">
        <v>15</v>
      </c>
    </row>
    <row r="5" spans="1:12">
      <c r="A5">
        <v>422114</v>
      </c>
      <c r="B5">
        <v>40</v>
      </c>
      <c r="C5" t="s">
        <v>25</v>
      </c>
      <c r="D5" t="s">
        <v>43</v>
      </c>
      <c r="I5" s="7" t="s">
        <v>27</v>
      </c>
      <c r="J5" s="5">
        <v>115</v>
      </c>
      <c r="K5" s="5">
        <v>28.75</v>
      </c>
      <c r="L5" s="5">
        <v>4</v>
      </c>
    </row>
    <row r="6" spans="1:12">
      <c r="A6">
        <v>422115</v>
      </c>
      <c r="B6">
        <v>24</v>
      </c>
      <c r="C6" t="s">
        <v>25</v>
      </c>
      <c r="D6" t="s">
        <v>40</v>
      </c>
      <c r="I6" s="7" t="s">
        <v>25</v>
      </c>
      <c r="J6" s="5">
        <v>169</v>
      </c>
      <c r="K6" s="5">
        <v>28.166666666666668</v>
      </c>
      <c r="L6" s="5">
        <v>6</v>
      </c>
    </row>
    <row r="7" spans="1:12">
      <c r="A7">
        <v>422116</v>
      </c>
      <c r="B7">
        <v>0</v>
      </c>
      <c r="C7" t="s">
        <v>25</v>
      </c>
      <c r="D7" t="s">
        <v>40</v>
      </c>
      <c r="I7" s="7" t="s">
        <v>24</v>
      </c>
      <c r="J7" s="5">
        <v>75</v>
      </c>
      <c r="K7" s="5">
        <v>75</v>
      </c>
      <c r="L7" s="5">
        <v>1</v>
      </c>
    </row>
    <row r="8" spans="1:12">
      <c r="A8">
        <v>422117</v>
      </c>
      <c r="B8">
        <v>15</v>
      </c>
      <c r="C8" t="s">
        <v>25</v>
      </c>
      <c r="D8" t="s">
        <v>40</v>
      </c>
      <c r="I8" s="7" t="s">
        <v>28</v>
      </c>
      <c r="J8" s="5">
        <v>258</v>
      </c>
      <c r="K8" s="5">
        <v>36.857142857142854</v>
      </c>
      <c r="L8" s="5">
        <v>7</v>
      </c>
    </row>
    <row r="9" spans="1:12">
      <c r="A9">
        <v>422118</v>
      </c>
      <c r="B9">
        <v>60</v>
      </c>
      <c r="C9" t="s">
        <v>26</v>
      </c>
      <c r="D9" t="s">
        <v>41</v>
      </c>
      <c r="I9" s="7" t="s">
        <v>45</v>
      </c>
      <c r="J9" s="5">
        <v>1388</v>
      </c>
      <c r="K9" s="5">
        <v>36.526315789473685</v>
      </c>
      <c r="L9" s="5">
        <v>38</v>
      </c>
    </row>
    <row r="10" spans="1:12">
      <c r="A10">
        <v>422119</v>
      </c>
      <c r="B10">
        <v>25</v>
      </c>
      <c r="C10" t="s">
        <v>26</v>
      </c>
      <c r="D10" t="s">
        <v>41</v>
      </c>
    </row>
    <row r="11" spans="1:12">
      <c r="A11">
        <v>422120</v>
      </c>
      <c r="B11">
        <v>52</v>
      </c>
      <c r="C11" t="s">
        <v>26</v>
      </c>
      <c r="D11" t="s">
        <v>41</v>
      </c>
    </row>
    <row r="12" spans="1:12">
      <c r="A12">
        <v>422121</v>
      </c>
      <c r="B12">
        <v>15</v>
      </c>
      <c r="C12" t="s">
        <v>26</v>
      </c>
      <c r="D12" t="s">
        <v>42</v>
      </c>
    </row>
    <row r="13" spans="1:12">
      <c r="A13">
        <v>422122</v>
      </c>
      <c r="B13">
        <v>25</v>
      </c>
      <c r="C13" t="s">
        <v>26</v>
      </c>
      <c r="D13" t="s">
        <v>42</v>
      </c>
    </row>
    <row r="14" spans="1:12">
      <c r="A14">
        <v>422123</v>
      </c>
      <c r="B14">
        <v>73</v>
      </c>
      <c r="C14" t="s">
        <v>26</v>
      </c>
      <c r="D14" t="s">
        <v>42</v>
      </c>
    </row>
    <row r="15" spans="1:12">
      <c r="A15">
        <v>422124</v>
      </c>
      <c r="B15">
        <v>40</v>
      </c>
      <c r="C15" t="s">
        <v>26</v>
      </c>
      <c r="D15" t="s">
        <v>42</v>
      </c>
    </row>
    <row r="16" spans="1:12">
      <c r="A16">
        <v>422125</v>
      </c>
      <c r="B16">
        <v>20</v>
      </c>
      <c r="C16" t="s">
        <v>26</v>
      </c>
      <c r="D16" t="s">
        <v>40</v>
      </c>
    </row>
    <row r="17" spans="1:12">
      <c r="A17">
        <v>422126</v>
      </c>
      <c r="B17">
        <v>44</v>
      </c>
      <c r="C17" t="s">
        <v>26</v>
      </c>
      <c r="D17" t="s">
        <v>40</v>
      </c>
    </row>
    <row r="18" spans="1:12">
      <c r="A18">
        <v>422127</v>
      </c>
      <c r="B18">
        <v>23</v>
      </c>
      <c r="C18" t="s">
        <v>26</v>
      </c>
      <c r="D18" t="s">
        <v>40</v>
      </c>
      <c r="J18" s="6" t="s">
        <v>57</v>
      </c>
    </row>
    <row r="19" spans="1:12">
      <c r="A19">
        <v>422128</v>
      </c>
      <c r="B19">
        <v>52</v>
      </c>
      <c r="C19" t="s">
        <v>26</v>
      </c>
      <c r="D19" t="s">
        <v>40</v>
      </c>
      <c r="I19" s="6" t="s">
        <v>61</v>
      </c>
      <c r="J19" t="s">
        <v>69</v>
      </c>
      <c r="K19" t="s">
        <v>74</v>
      </c>
      <c r="L19" t="s">
        <v>56</v>
      </c>
    </row>
    <row r="20" spans="1:12">
      <c r="A20">
        <v>422129</v>
      </c>
      <c r="B20">
        <v>15</v>
      </c>
      <c r="C20" t="s">
        <v>26</v>
      </c>
      <c r="D20" t="s">
        <v>40</v>
      </c>
      <c r="I20" s="7" t="s">
        <v>40</v>
      </c>
      <c r="J20" s="5">
        <v>384</v>
      </c>
      <c r="K20" s="5">
        <v>34.909090909090907</v>
      </c>
      <c r="L20" s="5">
        <v>11</v>
      </c>
    </row>
    <row r="21" spans="1:12">
      <c r="A21">
        <v>422130</v>
      </c>
      <c r="B21">
        <v>20</v>
      </c>
      <c r="C21" t="s">
        <v>26</v>
      </c>
      <c r="D21" t="s">
        <v>41</v>
      </c>
      <c r="I21" s="7" t="s">
        <v>41</v>
      </c>
      <c r="J21" s="5">
        <v>370</v>
      </c>
      <c r="K21" s="5">
        <v>33.636363636363633</v>
      </c>
      <c r="L21" s="5">
        <v>11</v>
      </c>
    </row>
    <row r="22" spans="1:12">
      <c r="A22">
        <v>422131</v>
      </c>
      <c r="B22">
        <v>30</v>
      </c>
      <c r="C22" t="s">
        <v>26</v>
      </c>
      <c r="D22" t="s">
        <v>41</v>
      </c>
      <c r="I22" s="7" t="s">
        <v>42</v>
      </c>
      <c r="J22" s="5">
        <v>302</v>
      </c>
      <c r="K22" s="5">
        <v>37.75</v>
      </c>
      <c r="L22" s="5">
        <v>8</v>
      </c>
    </row>
    <row r="23" spans="1:12">
      <c r="A23">
        <v>422132</v>
      </c>
      <c r="B23">
        <v>0</v>
      </c>
      <c r="C23" t="s">
        <v>26</v>
      </c>
      <c r="D23" t="s">
        <v>41</v>
      </c>
      <c r="I23" s="7" t="s">
        <v>43</v>
      </c>
      <c r="J23" s="5">
        <v>332</v>
      </c>
      <c r="K23" s="5">
        <v>41.5</v>
      </c>
      <c r="L23" s="5">
        <v>8</v>
      </c>
    </row>
    <row r="24" spans="1:12">
      <c r="A24">
        <v>422133</v>
      </c>
      <c r="B24">
        <v>20</v>
      </c>
      <c r="C24" t="s">
        <v>27</v>
      </c>
      <c r="D24" t="s">
        <v>41</v>
      </c>
      <c r="I24" s="7" t="s">
        <v>45</v>
      </c>
      <c r="J24" s="5">
        <v>1388</v>
      </c>
      <c r="K24" s="5">
        <v>36.526315789473685</v>
      </c>
      <c r="L24" s="5">
        <v>38</v>
      </c>
    </row>
    <row r="25" spans="1:12">
      <c r="A25">
        <v>422134</v>
      </c>
      <c r="B25">
        <v>50</v>
      </c>
      <c r="C25" t="s">
        <v>27</v>
      </c>
      <c r="D25" t="s">
        <v>43</v>
      </c>
    </row>
    <row r="26" spans="1:12">
      <c r="A26">
        <v>422135</v>
      </c>
      <c r="B26">
        <v>45</v>
      </c>
      <c r="C26" t="s">
        <v>27</v>
      </c>
      <c r="D26" t="s">
        <v>43</v>
      </c>
    </row>
    <row r="27" spans="1:12">
      <c r="A27">
        <v>422136</v>
      </c>
      <c r="B27">
        <v>0</v>
      </c>
      <c r="C27" t="s">
        <v>27</v>
      </c>
      <c r="D27" t="s">
        <v>43</v>
      </c>
    </row>
    <row r="28" spans="1:12">
      <c r="A28">
        <v>422137</v>
      </c>
      <c r="B28">
        <v>45</v>
      </c>
      <c r="C28" t="s">
        <v>28</v>
      </c>
      <c r="D28" t="s">
        <v>41</v>
      </c>
    </row>
    <row r="29" spans="1:12">
      <c r="A29">
        <v>422138</v>
      </c>
      <c r="B29">
        <v>20</v>
      </c>
      <c r="C29" t="s">
        <v>28</v>
      </c>
      <c r="D29" t="s">
        <v>41</v>
      </c>
    </row>
    <row r="30" spans="1:12">
      <c r="A30">
        <v>422139</v>
      </c>
      <c r="B30">
        <v>35</v>
      </c>
      <c r="C30" t="s">
        <v>28</v>
      </c>
      <c r="D30" t="s">
        <v>41</v>
      </c>
    </row>
    <row r="31" spans="1:12">
      <c r="A31">
        <v>422140</v>
      </c>
      <c r="B31">
        <v>63</v>
      </c>
      <c r="C31" t="s">
        <v>28</v>
      </c>
      <c r="D31" t="s">
        <v>41</v>
      </c>
    </row>
    <row r="32" spans="1:12">
      <c r="A32">
        <v>422141</v>
      </c>
      <c r="B32">
        <v>7</v>
      </c>
      <c r="C32" t="s">
        <v>28</v>
      </c>
      <c r="D32" t="s">
        <v>42</v>
      </c>
    </row>
    <row r="33" spans="1:4">
      <c r="A33">
        <v>422142</v>
      </c>
      <c r="B33">
        <v>30</v>
      </c>
      <c r="C33" t="s">
        <v>28</v>
      </c>
      <c r="D33" t="s">
        <v>42</v>
      </c>
    </row>
    <row r="34" spans="1:4">
      <c r="A34">
        <v>422143</v>
      </c>
      <c r="B34">
        <v>58</v>
      </c>
      <c r="C34" t="s">
        <v>28</v>
      </c>
      <c r="D34" t="s">
        <v>42</v>
      </c>
    </row>
    <row r="35" spans="1:4">
      <c r="A35">
        <v>422144</v>
      </c>
      <c r="B35">
        <v>54</v>
      </c>
      <c r="C35" t="s">
        <v>29</v>
      </c>
      <c r="D35" t="s">
        <v>42</v>
      </c>
    </row>
    <row r="36" spans="1:4">
      <c r="A36">
        <v>422145</v>
      </c>
      <c r="B36">
        <v>22</v>
      </c>
      <c r="C36" t="s">
        <v>29</v>
      </c>
      <c r="D36" t="s">
        <v>40</v>
      </c>
    </row>
    <row r="37" spans="1:4">
      <c r="A37">
        <v>422146</v>
      </c>
      <c r="B37">
        <v>62</v>
      </c>
      <c r="C37" t="s">
        <v>29</v>
      </c>
      <c r="D37" t="s">
        <v>40</v>
      </c>
    </row>
    <row r="38" spans="1:4">
      <c r="A38">
        <v>422147</v>
      </c>
      <c r="B38">
        <v>107</v>
      </c>
      <c r="C38" t="s">
        <v>29</v>
      </c>
      <c r="D38" t="s">
        <v>40</v>
      </c>
    </row>
    <row r="39" spans="1:4">
      <c r="A39">
        <v>422148</v>
      </c>
      <c r="B39">
        <v>32</v>
      </c>
      <c r="C39" t="s">
        <v>29</v>
      </c>
      <c r="D39" t="s">
        <v>43</v>
      </c>
    </row>
  </sheetData>
  <autoFilter ref="A1:D39">
    <filterColumn colId="3"/>
  </autoFilter>
  <sortState ref="A2:B39">
    <sortCondition ref="A1"/>
  </sortState>
  <conditionalFormatting sqref="B1:B1048576">
    <cfRule type="colorScale" priority="1">
      <colorScale>
        <cfvo type="min" val="0"/>
        <cfvo type="percentile" val="50"/>
        <cfvo type="max" val="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3" tint="0.249977111117893"/>
  </sheetPr>
  <dimension ref="A1:F27"/>
  <sheetViews>
    <sheetView tabSelected="1" workbookViewId="0">
      <selection activeCell="F10" sqref="C10:F11"/>
    </sheetView>
  </sheetViews>
  <sheetFormatPr defaultRowHeight="13.8"/>
  <cols>
    <col min="1" max="1" width="15.59765625" customWidth="1"/>
    <col min="2" max="2" width="19.09765625" customWidth="1"/>
    <col min="3" max="3" width="22.296875" customWidth="1"/>
    <col min="4" max="4" width="21" customWidth="1"/>
    <col min="5" max="5" width="21.59765625" customWidth="1"/>
    <col min="6" max="6" width="24.796875" customWidth="1"/>
    <col min="7" max="8" width="12.69921875" customWidth="1"/>
  </cols>
  <sheetData>
    <row r="1" spans="1:6">
      <c r="A1" s="9" t="s">
        <v>6</v>
      </c>
      <c r="B1" s="9" t="s">
        <v>22</v>
      </c>
      <c r="C1" s="9" t="s">
        <v>63</v>
      </c>
      <c r="D1" s="9" t="s">
        <v>7</v>
      </c>
      <c r="E1" s="9" t="s">
        <v>66</v>
      </c>
      <c r="F1" s="9" t="s">
        <v>68</v>
      </c>
    </row>
    <row r="2" spans="1:6">
      <c r="A2">
        <v>1</v>
      </c>
      <c r="B2" t="s">
        <v>80</v>
      </c>
      <c r="C2">
        <v>0</v>
      </c>
      <c r="D2" t="s">
        <v>20</v>
      </c>
      <c r="E2">
        <v>0</v>
      </c>
      <c r="F2" t="s">
        <v>67</v>
      </c>
    </row>
    <row r="3" spans="1:6">
      <c r="A3">
        <v>9</v>
      </c>
      <c r="B3" t="s">
        <v>81</v>
      </c>
      <c r="C3">
        <v>17</v>
      </c>
      <c r="D3" t="s">
        <v>20</v>
      </c>
      <c r="E3">
        <v>1</v>
      </c>
      <c r="F3">
        <f t="shared" ref="F3:F13" si="0">C3/E3</f>
        <v>17</v>
      </c>
    </row>
    <row r="4" spans="1:6">
      <c r="A4">
        <v>11</v>
      </c>
      <c r="B4" t="s">
        <v>82</v>
      </c>
      <c r="C4">
        <v>33</v>
      </c>
      <c r="D4" t="s">
        <v>21</v>
      </c>
      <c r="E4">
        <v>3</v>
      </c>
      <c r="F4">
        <f t="shared" si="0"/>
        <v>11</v>
      </c>
    </row>
    <row r="5" spans="1:6">
      <c r="A5">
        <v>3</v>
      </c>
      <c r="B5" t="s">
        <v>83</v>
      </c>
      <c r="C5">
        <v>42</v>
      </c>
      <c r="D5" t="s">
        <v>20</v>
      </c>
      <c r="E5">
        <v>2</v>
      </c>
      <c r="F5">
        <f t="shared" si="0"/>
        <v>21</v>
      </c>
    </row>
    <row r="6" spans="1:6">
      <c r="A6">
        <v>10</v>
      </c>
      <c r="B6" t="s">
        <v>84</v>
      </c>
      <c r="C6">
        <v>49</v>
      </c>
      <c r="D6" t="s">
        <v>21</v>
      </c>
      <c r="E6">
        <v>3</v>
      </c>
      <c r="F6">
        <f t="shared" si="0"/>
        <v>16.333333333333332</v>
      </c>
    </row>
    <row r="7" spans="1:6">
      <c r="A7">
        <v>5</v>
      </c>
      <c r="B7" t="s">
        <v>85</v>
      </c>
      <c r="C7">
        <v>57</v>
      </c>
      <c r="D7" t="s">
        <v>21</v>
      </c>
      <c r="E7">
        <v>3</v>
      </c>
      <c r="F7">
        <f t="shared" si="0"/>
        <v>19</v>
      </c>
    </row>
    <row r="8" spans="1:6">
      <c r="A8">
        <v>12</v>
      </c>
      <c r="B8" t="s">
        <v>16</v>
      </c>
      <c r="C8">
        <v>74</v>
      </c>
      <c r="D8" t="s">
        <v>20</v>
      </c>
      <c r="E8">
        <v>6</v>
      </c>
      <c r="F8">
        <f t="shared" si="0"/>
        <v>12.333333333333334</v>
      </c>
    </row>
    <row r="9" spans="1:6">
      <c r="A9">
        <v>8</v>
      </c>
      <c r="B9" t="s">
        <v>86</v>
      </c>
      <c r="C9">
        <v>145</v>
      </c>
      <c r="D9" t="s">
        <v>21</v>
      </c>
      <c r="E9">
        <v>6</v>
      </c>
      <c r="F9">
        <f t="shared" si="0"/>
        <v>24.166666666666668</v>
      </c>
    </row>
    <row r="10" spans="1:6">
      <c r="A10">
        <v>2</v>
      </c>
      <c r="B10" t="s">
        <v>87</v>
      </c>
      <c r="C10">
        <v>160</v>
      </c>
      <c r="D10" t="s">
        <v>21</v>
      </c>
      <c r="E10">
        <v>5</v>
      </c>
      <c r="F10">
        <f t="shared" si="0"/>
        <v>32</v>
      </c>
    </row>
    <row r="11" spans="1:6">
      <c r="A11">
        <v>4</v>
      </c>
      <c r="B11" t="s">
        <v>88</v>
      </c>
      <c r="C11">
        <v>225</v>
      </c>
      <c r="D11" t="s">
        <v>20</v>
      </c>
      <c r="E11">
        <v>9</v>
      </c>
      <c r="F11">
        <f t="shared" si="0"/>
        <v>25</v>
      </c>
    </row>
    <row r="12" spans="1:6">
      <c r="A12">
        <v>7</v>
      </c>
      <c r="B12" t="s">
        <v>89</v>
      </c>
      <c r="C12">
        <v>254</v>
      </c>
      <c r="D12" t="s">
        <v>20</v>
      </c>
      <c r="E12">
        <v>11</v>
      </c>
      <c r="F12">
        <f t="shared" si="0"/>
        <v>23.09090909090909</v>
      </c>
    </row>
    <row r="13" spans="1:6">
      <c r="A13">
        <v>6</v>
      </c>
      <c r="B13" t="s">
        <v>90</v>
      </c>
      <c r="C13">
        <v>332</v>
      </c>
      <c r="D13" t="s">
        <v>21</v>
      </c>
      <c r="E13">
        <v>12</v>
      </c>
      <c r="F13">
        <f t="shared" si="0"/>
        <v>27.666666666666668</v>
      </c>
    </row>
    <row r="18" spans="1:4">
      <c r="B18" s="6" t="s">
        <v>57</v>
      </c>
    </row>
    <row r="19" spans="1:4">
      <c r="A19" s="6" t="s">
        <v>7</v>
      </c>
      <c r="B19" t="s">
        <v>64</v>
      </c>
      <c r="C19" t="s">
        <v>65</v>
      </c>
      <c r="D19" t="s">
        <v>127</v>
      </c>
    </row>
    <row r="20" spans="1:4">
      <c r="A20" s="7" t="s">
        <v>20</v>
      </c>
      <c r="B20" s="5">
        <v>612</v>
      </c>
      <c r="C20" s="5">
        <v>102</v>
      </c>
      <c r="D20" s="11">
        <v>0.44092219020172913</v>
      </c>
    </row>
    <row r="21" spans="1:4">
      <c r="A21" s="7" t="s">
        <v>21</v>
      </c>
      <c r="B21" s="5">
        <v>776</v>
      </c>
      <c r="C21" s="5">
        <v>129.33333333333334</v>
      </c>
      <c r="D21" s="11">
        <v>0.55907780979827093</v>
      </c>
    </row>
    <row r="22" spans="1:4">
      <c r="A22" s="7" t="s">
        <v>45</v>
      </c>
      <c r="B22" s="5">
        <v>1388</v>
      </c>
      <c r="C22" s="5">
        <v>115.66666666666667</v>
      </c>
      <c r="D22" s="11">
        <v>1</v>
      </c>
    </row>
    <row r="26" spans="1:4">
      <c r="A26" s="7"/>
      <c r="B26" s="5"/>
    </row>
    <row r="27" spans="1:4">
      <c r="A27" s="7"/>
      <c r="B27" s="5"/>
    </row>
  </sheetData>
  <sortState ref="A2:F13">
    <sortCondition ref="C2:C13"/>
  </sortState>
  <conditionalFormatting sqref="C2:C13">
    <cfRule type="colorScale" priority="3">
      <colorScale>
        <cfvo type="min" val="0"/>
        <cfvo type="percentile" val="50"/>
        <cfvo type="max" val="0"/>
        <color theme="9"/>
        <color rgb="FFFFEB84"/>
        <color rgb="FFFF0000"/>
      </colorScale>
    </cfRule>
  </conditionalFormatting>
  <conditionalFormatting sqref="E2:F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13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3" tint="0.249977111117893"/>
  </sheetPr>
  <dimension ref="A1:O57"/>
  <sheetViews>
    <sheetView topLeftCell="D1" workbookViewId="0">
      <selection activeCell="H13" sqref="H13"/>
    </sheetView>
  </sheetViews>
  <sheetFormatPr defaultRowHeight="13.8"/>
  <cols>
    <col min="2" max="2" width="11" customWidth="1"/>
    <col min="3" max="3" width="15.8984375" customWidth="1"/>
    <col min="4" max="4" width="13.3984375" customWidth="1"/>
    <col min="5" max="5" width="12.3984375" customWidth="1"/>
    <col min="6" max="6" width="17.09765625" customWidth="1"/>
    <col min="7" max="7" width="14.59765625" customWidth="1"/>
    <col min="8" max="8" width="17.796875" customWidth="1"/>
    <col min="9" max="9" width="14.19921875" customWidth="1"/>
    <col min="10" max="10" width="16.5" customWidth="1"/>
    <col min="11" max="11" width="18" customWidth="1"/>
    <col min="12" max="12" width="14.59765625" customWidth="1"/>
    <col min="13" max="13" width="13.59765625" customWidth="1"/>
    <col min="14" max="14" width="10.8984375" customWidth="1"/>
  </cols>
  <sheetData>
    <row r="1" spans="1:15" s="9" customFormat="1">
      <c r="A1" s="9" t="s">
        <v>3</v>
      </c>
      <c r="B1" s="9" t="s">
        <v>2</v>
      </c>
      <c r="C1" s="9" t="s">
        <v>17</v>
      </c>
      <c r="D1" s="9" t="s">
        <v>8</v>
      </c>
      <c r="E1" s="9" t="s">
        <v>19</v>
      </c>
      <c r="F1" s="9" t="s">
        <v>14</v>
      </c>
      <c r="G1" s="9" t="s">
        <v>10</v>
      </c>
      <c r="H1" s="9" t="s">
        <v>9</v>
      </c>
      <c r="I1" s="9" t="s">
        <v>12</v>
      </c>
      <c r="J1" s="9" t="s">
        <v>13</v>
      </c>
      <c r="K1" s="9" t="s">
        <v>15</v>
      </c>
      <c r="L1" s="9" t="s">
        <v>18</v>
      </c>
      <c r="M1" s="9" t="s">
        <v>11</v>
      </c>
      <c r="N1" s="9" t="s">
        <v>16</v>
      </c>
      <c r="O1" s="9" t="s">
        <v>46</v>
      </c>
    </row>
    <row r="2" spans="1:15" s="22" customFormat="1">
      <c r="A2" s="22" t="s">
        <v>40</v>
      </c>
      <c r="B2" s="22">
        <v>422115</v>
      </c>
      <c r="C2" s="23"/>
      <c r="D2" s="23"/>
      <c r="E2" s="23"/>
      <c r="F2" s="23"/>
      <c r="G2" s="23"/>
      <c r="H2" s="23"/>
      <c r="I2" s="23"/>
      <c r="J2" s="23"/>
      <c r="K2" s="23"/>
      <c r="L2" s="23">
        <v>24</v>
      </c>
      <c r="M2" s="23"/>
      <c r="N2" s="23"/>
      <c r="O2" s="22">
        <v>24</v>
      </c>
    </row>
    <row r="3" spans="1:15" s="22" customFormat="1">
      <c r="A3" s="22" t="s">
        <v>40</v>
      </c>
      <c r="B3" s="22">
        <v>422116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2">
        <v>0</v>
      </c>
    </row>
    <row r="4" spans="1:15" s="22" customFormat="1">
      <c r="A4" s="22" t="s">
        <v>40</v>
      </c>
      <c r="B4" s="22">
        <v>422117</v>
      </c>
      <c r="C4" s="23"/>
      <c r="D4" s="23">
        <v>10</v>
      </c>
      <c r="E4" s="23"/>
      <c r="F4" s="23"/>
      <c r="G4" s="23"/>
      <c r="H4" s="23">
        <v>5</v>
      </c>
      <c r="I4" s="23"/>
      <c r="J4" s="23"/>
      <c r="K4" s="23"/>
      <c r="L4" s="23"/>
      <c r="M4" s="23"/>
      <c r="N4" s="23"/>
      <c r="O4" s="22">
        <v>15</v>
      </c>
    </row>
    <row r="5" spans="1:15" s="22" customFormat="1">
      <c r="A5" s="22" t="s">
        <v>40</v>
      </c>
      <c r="B5" s="22">
        <v>422125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>
        <v>10</v>
      </c>
      <c r="N5" s="23">
        <v>10</v>
      </c>
      <c r="O5" s="22">
        <v>20</v>
      </c>
    </row>
    <row r="6" spans="1:15" s="22" customFormat="1">
      <c r="A6" s="22" t="s">
        <v>40</v>
      </c>
      <c r="B6" s="22">
        <v>422126</v>
      </c>
      <c r="C6" s="23"/>
      <c r="D6" s="23"/>
      <c r="E6" s="23"/>
      <c r="F6" s="23"/>
      <c r="G6" s="23"/>
      <c r="H6" s="23"/>
      <c r="I6" s="23"/>
      <c r="J6" s="23">
        <v>44</v>
      </c>
      <c r="K6" s="23"/>
      <c r="L6" s="23"/>
      <c r="M6" s="23"/>
      <c r="N6" s="23"/>
      <c r="O6" s="22">
        <v>44</v>
      </c>
    </row>
    <row r="7" spans="1:15" s="22" customFormat="1">
      <c r="A7" s="22" t="s">
        <v>40</v>
      </c>
      <c r="B7" s="22">
        <v>422127</v>
      </c>
      <c r="C7" s="23"/>
      <c r="D7" s="23"/>
      <c r="E7" s="23"/>
      <c r="F7" s="23"/>
      <c r="G7" s="23"/>
      <c r="H7" s="23">
        <v>23</v>
      </c>
      <c r="I7" s="23"/>
      <c r="J7" s="23"/>
      <c r="K7" s="23"/>
      <c r="L7" s="23"/>
      <c r="M7" s="23"/>
      <c r="N7" s="23"/>
      <c r="O7" s="22">
        <v>23</v>
      </c>
    </row>
    <row r="8" spans="1:15" s="22" customFormat="1">
      <c r="A8" s="22" t="s">
        <v>40</v>
      </c>
      <c r="B8" s="22">
        <v>422128</v>
      </c>
      <c r="C8" s="23"/>
      <c r="D8" s="23"/>
      <c r="E8" s="23"/>
      <c r="F8" s="23"/>
      <c r="G8" s="23">
        <v>22</v>
      </c>
      <c r="H8" s="23"/>
      <c r="I8" s="23">
        <v>30</v>
      </c>
      <c r="J8" s="23"/>
      <c r="K8" s="23"/>
      <c r="L8" s="23"/>
      <c r="M8" s="23"/>
      <c r="N8" s="23"/>
      <c r="O8" s="22">
        <v>52</v>
      </c>
    </row>
    <row r="9" spans="1:15" s="22" customFormat="1">
      <c r="A9" s="22" t="s">
        <v>40</v>
      </c>
      <c r="B9" s="22">
        <v>422129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>
        <v>15</v>
      </c>
      <c r="O9" s="22">
        <v>15</v>
      </c>
    </row>
    <row r="10" spans="1:15" s="22" customFormat="1">
      <c r="A10" s="22" t="s">
        <v>40</v>
      </c>
      <c r="B10" s="22">
        <v>422145</v>
      </c>
      <c r="C10" s="23"/>
      <c r="D10" s="23"/>
      <c r="E10" s="23">
        <v>22</v>
      </c>
      <c r="F10" s="23"/>
      <c r="G10" s="23"/>
      <c r="H10" s="23"/>
      <c r="I10" s="23"/>
      <c r="J10" s="23"/>
      <c r="K10" s="23"/>
      <c r="L10" s="23"/>
      <c r="M10" s="23"/>
      <c r="N10" s="23"/>
      <c r="O10" s="22">
        <v>22</v>
      </c>
    </row>
    <row r="11" spans="1:15" s="22" customFormat="1">
      <c r="A11" s="22" t="s">
        <v>40</v>
      </c>
      <c r="B11" s="22">
        <v>422146</v>
      </c>
      <c r="C11" s="23"/>
      <c r="D11" s="23"/>
      <c r="E11" s="23"/>
      <c r="F11" s="23"/>
      <c r="G11" s="23"/>
      <c r="H11" s="23">
        <v>30</v>
      </c>
      <c r="I11" s="23">
        <v>25</v>
      </c>
      <c r="J11" s="23"/>
      <c r="K11" s="23"/>
      <c r="L11" s="23"/>
      <c r="M11" s="23"/>
      <c r="N11" s="23">
        <v>7</v>
      </c>
      <c r="O11" s="22">
        <v>62</v>
      </c>
    </row>
    <row r="12" spans="1:15" s="24" customFormat="1">
      <c r="A12" s="24" t="s">
        <v>40</v>
      </c>
      <c r="B12" s="24">
        <v>422147</v>
      </c>
      <c r="C12" s="25"/>
      <c r="D12" s="25"/>
      <c r="E12" s="25"/>
      <c r="F12" s="25">
        <v>17</v>
      </c>
      <c r="G12" s="25"/>
      <c r="H12" s="25">
        <v>60</v>
      </c>
      <c r="I12" s="25">
        <v>30</v>
      </c>
      <c r="J12" s="25"/>
      <c r="K12" s="25"/>
      <c r="L12" s="25"/>
      <c r="M12" s="25"/>
      <c r="N12" s="25"/>
      <c r="O12" s="24">
        <v>107</v>
      </c>
    </row>
    <row r="13" spans="1:15">
      <c r="D13">
        <v>10</v>
      </c>
      <c r="E13">
        <v>22</v>
      </c>
      <c r="F13">
        <v>17</v>
      </c>
      <c r="G13">
        <v>22</v>
      </c>
      <c r="H13" s="4">
        <f>SUM(H4:H12)</f>
        <v>118</v>
      </c>
      <c r="I13" s="4">
        <f>SUM(I8:I12)</f>
        <v>85</v>
      </c>
      <c r="J13">
        <v>44</v>
      </c>
      <c r="L13">
        <v>24</v>
      </c>
      <c r="M13">
        <v>10</v>
      </c>
      <c r="N13" s="4">
        <f>SUM(N5:N12)</f>
        <v>32</v>
      </c>
      <c r="O13">
        <f>SUM(O2:O12)</f>
        <v>384</v>
      </c>
    </row>
    <row r="17" spans="1:15" s="26" customFormat="1">
      <c r="A17" s="26" t="s">
        <v>3</v>
      </c>
      <c r="B17" s="26" t="s">
        <v>2</v>
      </c>
      <c r="C17" s="26" t="s">
        <v>17</v>
      </c>
      <c r="D17" s="26" t="s">
        <v>8</v>
      </c>
      <c r="E17" s="26" t="s">
        <v>19</v>
      </c>
      <c r="F17" s="26" t="s">
        <v>14</v>
      </c>
      <c r="G17" s="26" t="s">
        <v>10</v>
      </c>
      <c r="H17" s="26" t="s">
        <v>9</v>
      </c>
      <c r="I17" s="26" t="s">
        <v>12</v>
      </c>
      <c r="J17" s="26" t="s">
        <v>13</v>
      </c>
      <c r="K17" s="26" t="s">
        <v>15</v>
      </c>
      <c r="L17" s="26" t="s">
        <v>18</v>
      </c>
      <c r="M17" s="26" t="s">
        <v>11</v>
      </c>
      <c r="N17" s="26" t="s">
        <v>16</v>
      </c>
      <c r="O17" s="26" t="s">
        <v>46</v>
      </c>
    </row>
    <row r="18" spans="1:15" s="22" customFormat="1">
      <c r="A18" s="22" t="s">
        <v>41</v>
      </c>
      <c r="B18" s="22">
        <v>422118</v>
      </c>
      <c r="C18" s="23"/>
      <c r="D18" s="23"/>
      <c r="E18" s="23"/>
      <c r="F18" s="23"/>
      <c r="G18" s="23"/>
      <c r="H18" s="23">
        <v>14</v>
      </c>
      <c r="I18" s="23">
        <v>16</v>
      </c>
      <c r="J18" s="23"/>
      <c r="K18" s="23"/>
      <c r="L18" s="23"/>
      <c r="M18" s="23">
        <v>10</v>
      </c>
      <c r="N18" s="23">
        <v>20</v>
      </c>
      <c r="O18" s="22">
        <v>60</v>
      </c>
    </row>
    <row r="19" spans="1:15" s="22" customFormat="1">
      <c r="A19" s="22" t="s">
        <v>41</v>
      </c>
      <c r="B19" s="22">
        <v>422119</v>
      </c>
      <c r="C19" s="23"/>
      <c r="D19" s="23"/>
      <c r="E19" s="23"/>
      <c r="F19" s="23">
        <v>25</v>
      </c>
      <c r="G19" s="23"/>
      <c r="H19" s="23"/>
      <c r="I19" s="23"/>
      <c r="J19" s="23"/>
      <c r="K19" s="23"/>
      <c r="L19" s="23"/>
      <c r="M19" s="23"/>
      <c r="N19" s="23"/>
      <c r="O19" s="22">
        <v>25</v>
      </c>
    </row>
    <row r="20" spans="1:15" s="22" customFormat="1">
      <c r="A20" s="22" t="s">
        <v>41</v>
      </c>
      <c r="B20" s="22">
        <v>422120</v>
      </c>
      <c r="C20" s="23"/>
      <c r="D20" s="23"/>
      <c r="E20" s="23"/>
      <c r="F20" s="23">
        <v>20</v>
      </c>
      <c r="G20" s="23">
        <v>15</v>
      </c>
      <c r="H20" s="23"/>
      <c r="I20" s="23"/>
      <c r="J20" s="23"/>
      <c r="K20" s="23">
        <v>17</v>
      </c>
      <c r="L20" s="23"/>
      <c r="M20" s="23"/>
      <c r="N20" s="23"/>
      <c r="O20" s="22">
        <v>52</v>
      </c>
    </row>
    <row r="21" spans="1:15" s="22" customFormat="1">
      <c r="A21" s="22" t="s">
        <v>41</v>
      </c>
      <c r="B21" s="22">
        <v>422130</v>
      </c>
      <c r="C21" s="23"/>
      <c r="D21" s="23">
        <v>20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2">
        <v>20</v>
      </c>
    </row>
    <row r="22" spans="1:15" s="22" customFormat="1">
      <c r="A22" s="22" t="s">
        <v>41</v>
      </c>
      <c r="B22" s="22">
        <v>422131</v>
      </c>
      <c r="C22" s="23"/>
      <c r="D22" s="23"/>
      <c r="E22" s="23"/>
      <c r="F22" s="23">
        <v>20</v>
      </c>
      <c r="G22" s="23"/>
      <c r="H22" s="23"/>
      <c r="I22" s="23"/>
      <c r="J22" s="23"/>
      <c r="K22" s="23"/>
      <c r="L22" s="23">
        <v>10</v>
      </c>
      <c r="M22" s="23"/>
      <c r="N22" s="23"/>
      <c r="O22" s="22">
        <v>30</v>
      </c>
    </row>
    <row r="23" spans="1:15" s="22" customFormat="1">
      <c r="A23" s="22" t="s">
        <v>41</v>
      </c>
      <c r="B23" s="22">
        <v>422132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2">
        <v>0</v>
      </c>
    </row>
    <row r="24" spans="1:15" s="22" customFormat="1">
      <c r="A24" s="22" t="s">
        <v>41</v>
      </c>
      <c r="B24" s="22">
        <v>422133</v>
      </c>
      <c r="C24" s="23"/>
      <c r="D24" s="23"/>
      <c r="E24" s="23"/>
      <c r="F24" s="23"/>
      <c r="G24" s="23"/>
      <c r="H24" s="23"/>
      <c r="I24" s="23">
        <v>20</v>
      </c>
      <c r="J24" s="23"/>
      <c r="K24" s="23"/>
      <c r="L24" s="23"/>
      <c r="M24" s="23"/>
      <c r="N24" s="23"/>
      <c r="O24" s="22">
        <v>20</v>
      </c>
    </row>
    <row r="25" spans="1:15" s="22" customFormat="1">
      <c r="A25" s="22" t="s">
        <v>41</v>
      </c>
      <c r="B25" s="22">
        <v>422137</v>
      </c>
      <c r="C25" s="23"/>
      <c r="D25" s="23"/>
      <c r="E25" s="23"/>
      <c r="F25" s="23"/>
      <c r="G25" s="23"/>
      <c r="H25" s="23"/>
      <c r="I25" s="23"/>
      <c r="J25" s="23">
        <v>30</v>
      </c>
      <c r="K25" s="23"/>
      <c r="L25" s="23">
        <v>15</v>
      </c>
      <c r="M25" s="23"/>
      <c r="N25" s="23"/>
      <c r="O25" s="22">
        <v>45</v>
      </c>
    </row>
    <row r="26" spans="1:15" s="22" customFormat="1">
      <c r="A26" s="22" t="s">
        <v>41</v>
      </c>
      <c r="B26" s="22">
        <v>422138</v>
      </c>
      <c r="C26" s="23"/>
      <c r="D26" s="23"/>
      <c r="E26" s="23">
        <v>20</v>
      </c>
      <c r="F26" s="23"/>
      <c r="G26" s="23"/>
      <c r="H26" s="23"/>
      <c r="I26" s="23"/>
      <c r="J26" s="23"/>
      <c r="K26" s="23"/>
      <c r="L26" s="23"/>
      <c r="M26" s="23"/>
      <c r="N26" s="23"/>
      <c r="O26" s="22">
        <v>20</v>
      </c>
    </row>
    <row r="27" spans="1:15" s="22" customFormat="1">
      <c r="A27" s="22" t="s">
        <v>41</v>
      </c>
      <c r="B27" s="22">
        <v>422139</v>
      </c>
      <c r="C27" s="23"/>
      <c r="D27" s="23"/>
      <c r="E27" s="23"/>
      <c r="F27" s="23">
        <v>20</v>
      </c>
      <c r="G27" s="23"/>
      <c r="H27" s="23">
        <v>15</v>
      </c>
      <c r="I27" s="23"/>
      <c r="J27" s="23"/>
      <c r="K27" s="23"/>
      <c r="L27" s="23"/>
      <c r="M27" s="23"/>
      <c r="N27" s="23"/>
      <c r="O27" s="22">
        <v>35</v>
      </c>
    </row>
    <row r="28" spans="1:15" s="24" customFormat="1">
      <c r="A28" s="24" t="s">
        <v>41</v>
      </c>
      <c r="B28" s="24">
        <v>422140</v>
      </c>
      <c r="C28" s="25"/>
      <c r="D28" s="25"/>
      <c r="E28" s="25"/>
      <c r="F28" s="25"/>
      <c r="G28" s="25"/>
      <c r="H28" s="25">
        <v>50</v>
      </c>
      <c r="I28" s="25"/>
      <c r="J28" s="25"/>
      <c r="K28" s="25"/>
      <c r="L28" s="25"/>
      <c r="M28" s="25">
        <v>13</v>
      </c>
      <c r="N28" s="25"/>
      <c r="O28" s="24">
        <v>63</v>
      </c>
    </row>
    <row r="29" spans="1:15">
      <c r="D29">
        <v>20</v>
      </c>
      <c r="E29">
        <v>20</v>
      </c>
      <c r="F29" s="4">
        <f>SUM(F19:F27)</f>
        <v>85</v>
      </c>
      <c r="G29">
        <v>15</v>
      </c>
      <c r="H29" s="4">
        <f>SUM(H18:H28)</f>
        <v>79</v>
      </c>
      <c r="I29" s="4">
        <f>SUM(I18:I24)</f>
        <v>36</v>
      </c>
      <c r="J29">
        <v>30</v>
      </c>
      <c r="K29">
        <v>17</v>
      </c>
      <c r="L29">
        <v>25</v>
      </c>
      <c r="M29">
        <v>23</v>
      </c>
      <c r="N29">
        <v>20</v>
      </c>
      <c r="O29">
        <f>SUM(O18:O28)</f>
        <v>370</v>
      </c>
    </row>
    <row r="32" spans="1:15" s="26" customFormat="1">
      <c r="A32" s="26" t="s">
        <v>3</v>
      </c>
      <c r="B32" s="26" t="s">
        <v>2</v>
      </c>
      <c r="C32" s="26" t="s">
        <v>17</v>
      </c>
      <c r="D32" s="26" t="s">
        <v>8</v>
      </c>
      <c r="E32" s="26" t="s">
        <v>19</v>
      </c>
      <c r="F32" s="26" t="s">
        <v>14</v>
      </c>
      <c r="G32" s="26" t="s">
        <v>10</v>
      </c>
      <c r="H32" s="26" t="s">
        <v>9</v>
      </c>
      <c r="I32" s="26" t="s">
        <v>12</v>
      </c>
      <c r="J32" s="26" t="s">
        <v>13</v>
      </c>
      <c r="K32" s="26" t="s">
        <v>15</v>
      </c>
      <c r="L32" s="26" t="s">
        <v>18</v>
      </c>
      <c r="M32" s="26" t="s">
        <v>11</v>
      </c>
      <c r="N32" s="26" t="s">
        <v>16</v>
      </c>
      <c r="O32" s="26" t="s">
        <v>46</v>
      </c>
    </row>
    <row r="33" spans="1:15" s="22" customFormat="1">
      <c r="A33" s="22" t="s">
        <v>42</v>
      </c>
      <c r="B33" s="22">
        <v>422121</v>
      </c>
      <c r="C33" s="23"/>
      <c r="D33" s="23"/>
      <c r="E33" s="23"/>
      <c r="F33" s="23"/>
      <c r="G33" s="23"/>
      <c r="H33" s="23"/>
      <c r="I33" s="23">
        <v>15</v>
      </c>
      <c r="J33" s="23"/>
      <c r="K33" s="23"/>
      <c r="L33" s="23"/>
      <c r="M33" s="23"/>
      <c r="N33" s="23"/>
      <c r="O33" s="22">
        <v>15</v>
      </c>
    </row>
    <row r="34" spans="1:15" s="22" customFormat="1">
      <c r="A34" s="22" t="s">
        <v>42</v>
      </c>
      <c r="B34" s="22">
        <v>422122</v>
      </c>
      <c r="C34" s="23"/>
      <c r="D34" s="23"/>
      <c r="E34" s="23"/>
      <c r="F34" s="23"/>
      <c r="G34" s="23"/>
      <c r="H34" s="23"/>
      <c r="I34" s="23">
        <v>25</v>
      </c>
      <c r="J34" s="23"/>
      <c r="K34" s="23"/>
      <c r="L34" s="23"/>
      <c r="M34" s="23"/>
      <c r="N34" s="23"/>
      <c r="O34" s="22">
        <v>25</v>
      </c>
    </row>
    <row r="35" spans="1:15" s="22" customFormat="1">
      <c r="A35" s="22" t="s">
        <v>42</v>
      </c>
      <c r="B35" s="22">
        <v>422123</v>
      </c>
      <c r="C35" s="23"/>
      <c r="D35" s="23"/>
      <c r="E35" s="23"/>
      <c r="F35" s="23">
        <v>43</v>
      </c>
      <c r="G35" s="23"/>
      <c r="H35" s="23"/>
      <c r="I35" s="23">
        <v>30</v>
      </c>
      <c r="J35" s="23"/>
      <c r="K35" s="23"/>
      <c r="L35" s="23"/>
      <c r="M35" s="23"/>
      <c r="N35" s="23"/>
      <c r="O35" s="22">
        <v>73</v>
      </c>
    </row>
    <row r="36" spans="1:15" s="22" customFormat="1">
      <c r="A36" s="22" t="s">
        <v>42</v>
      </c>
      <c r="B36" s="22">
        <v>422124</v>
      </c>
      <c r="C36" s="23"/>
      <c r="D36" s="23"/>
      <c r="E36" s="23"/>
      <c r="F36" s="23"/>
      <c r="G36" s="23">
        <v>20</v>
      </c>
      <c r="H36" s="23">
        <v>20</v>
      </c>
      <c r="I36" s="23"/>
      <c r="J36" s="23"/>
      <c r="K36" s="23"/>
      <c r="L36" s="23"/>
      <c r="M36" s="23"/>
      <c r="N36" s="23"/>
      <c r="O36" s="22">
        <v>40</v>
      </c>
    </row>
    <row r="37" spans="1:15" s="22" customFormat="1">
      <c r="A37" s="22" t="s">
        <v>42</v>
      </c>
      <c r="B37" s="22">
        <v>422141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>
        <v>7</v>
      </c>
      <c r="O37" s="22">
        <v>7</v>
      </c>
    </row>
    <row r="38" spans="1:15" s="22" customFormat="1">
      <c r="A38" s="22" t="s">
        <v>42</v>
      </c>
      <c r="B38" s="22">
        <v>422142</v>
      </c>
      <c r="C38" s="23"/>
      <c r="D38" s="23"/>
      <c r="E38" s="23"/>
      <c r="F38" s="23"/>
      <c r="G38" s="23"/>
      <c r="H38" s="23">
        <v>30</v>
      </c>
      <c r="I38" s="23"/>
      <c r="J38" s="23"/>
      <c r="K38" s="23"/>
      <c r="L38" s="23"/>
      <c r="M38" s="23"/>
      <c r="N38" s="23"/>
      <c r="O38" s="22">
        <v>30</v>
      </c>
    </row>
    <row r="39" spans="1:15" s="22" customFormat="1">
      <c r="A39" s="22" t="s">
        <v>42</v>
      </c>
      <c r="B39" s="22">
        <v>422143</v>
      </c>
      <c r="C39" s="23"/>
      <c r="D39" s="23"/>
      <c r="E39" s="23"/>
      <c r="F39" s="23"/>
      <c r="G39" s="23"/>
      <c r="H39" s="23">
        <v>40</v>
      </c>
      <c r="I39" s="23">
        <v>18</v>
      </c>
      <c r="J39" s="23"/>
      <c r="K39" s="23"/>
      <c r="L39" s="23"/>
      <c r="M39" s="23"/>
      <c r="N39" s="23"/>
      <c r="O39" s="22">
        <v>58</v>
      </c>
    </row>
    <row r="40" spans="1:15" s="24" customFormat="1">
      <c r="A40" s="24" t="s">
        <v>42</v>
      </c>
      <c r="B40" s="24">
        <v>422144</v>
      </c>
      <c r="C40" s="25"/>
      <c r="D40" s="25"/>
      <c r="E40" s="25"/>
      <c r="F40" s="25"/>
      <c r="G40" s="25"/>
      <c r="H40" s="25">
        <v>30</v>
      </c>
      <c r="I40" s="25"/>
      <c r="J40" s="25">
        <v>24</v>
      </c>
      <c r="K40" s="25"/>
      <c r="L40" s="25"/>
      <c r="M40" s="25"/>
      <c r="N40" s="25"/>
      <c r="O40" s="24">
        <v>54</v>
      </c>
    </row>
    <row r="41" spans="1:15">
      <c r="F41">
        <v>43</v>
      </c>
      <c r="G41">
        <v>20</v>
      </c>
      <c r="H41" s="4">
        <f>SUM(H36:H40)</f>
        <v>120</v>
      </c>
      <c r="I41" s="4">
        <f>SUM(I33:I40)</f>
        <v>88</v>
      </c>
      <c r="J41">
        <f>24</f>
        <v>24</v>
      </c>
      <c r="N41">
        <v>7</v>
      </c>
      <c r="O41">
        <f>SUM(O33:O40)</f>
        <v>302</v>
      </c>
    </row>
    <row r="47" spans="1:15" s="26" customFormat="1">
      <c r="A47" s="26" t="s">
        <v>3</v>
      </c>
      <c r="B47" s="26" t="s">
        <v>2</v>
      </c>
      <c r="C47" s="26" t="s">
        <v>17</v>
      </c>
      <c r="D47" s="26" t="s">
        <v>8</v>
      </c>
      <c r="E47" s="26" t="s">
        <v>19</v>
      </c>
      <c r="F47" s="26" t="s">
        <v>14</v>
      </c>
      <c r="G47" s="26" t="s">
        <v>10</v>
      </c>
      <c r="H47" s="26" t="s">
        <v>9</v>
      </c>
      <c r="I47" s="26" t="s">
        <v>12</v>
      </c>
      <c r="J47" s="26" t="s">
        <v>13</v>
      </c>
      <c r="K47" s="26" t="s">
        <v>15</v>
      </c>
      <c r="L47" s="26" t="s">
        <v>18</v>
      </c>
      <c r="M47" s="26" t="s">
        <v>11</v>
      </c>
      <c r="N47" s="26" t="s">
        <v>16</v>
      </c>
      <c r="O47" s="26" t="s">
        <v>46</v>
      </c>
    </row>
    <row r="48" spans="1:15" s="22" customFormat="1">
      <c r="A48" s="22" t="s">
        <v>43</v>
      </c>
      <c r="B48" s="22">
        <v>422111</v>
      </c>
      <c r="C48" s="23"/>
      <c r="D48" s="23">
        <v>60</v>
      </c>
      <c r="E48" s="23"/>
      <c r="F48" s="23"/>
      <c r="G48" s="23"/>
      <c r="H48" s="23"/>
      <c r="I48" s="23">
        <v>15</v>
      </c>
      <c r="J48" s="23"/>
      <c r="K48" s="23"/>
      <c r="L48" s="23"/>
      <c r="M48" s="23"/>
      <c r="N48" s="23"/>
      <c r="O48" s="22">
        <v>75</v>
      </c>
    </row>
    <row r="49" spans="1:15" s="22" customFormat="1">
      <c r="A49" s="22" t="s">
        <v>43</v>
      </c>
      <c r="B49" s="22">
        <v>422112</v>
      </c>
      <c r="C49" s="23"/>
      <c r="D49" s="23">
        <v>20</v>
      </c>
      <c r="E49" s="23"/>
      <c r="F49" s="23"/>
      <c r="G49" s="23"/>
      <c r="H49" s="23"/>
      <c r="I49" s="23"/>
      <c r="J49" s="23">
        <v>20</v>
      </c>
      <c r="K49" s="23"/>
      <c r="L49" s="23"/>
      <c r="M49" s="23"/>
      <c r="N49" s="23"/>
      <c r="O49" s="22">
        <v>40</v>
      </c>
    </row>
    <row r="50" spans="1:15" s="22" customFormat="1">
      <c r="A50" s="22" t="s">
        <v>43</v>
      </c>
      <c r="B50" s="22">
        <v>422113</v>
      </c>
      <c r="C50" s="23"/>
      <c r="D50" s="23">
        <v>50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2">
        <v>50</v>
      </c>
    </row>
    <row r="51" spans="1:15" s="22" customFormat="1">
      <c r="A51" s="22" t="s">
        <v>43</v>
      </c>
      <c r="B51" s="22">
        <v>422114</v>
      </c>
      <c r="C51" s="23"/>
      <c r="D51" s="23"/>
      <c r="E51" s="23"/>
      <c r="F51" s="23">
        <v>25</v>
      </c>
      <c r="G51" s="23"/>
      <c r="H51" s="23">
        <v>15</v>
      </c>
      <c r="I51" s="23"/>
      <c r="J51" s="23"/>
      <c r="K51" s="23"/>
      <c r="L51" s="23"/>
      <c r="M51" s="23"/>
      <c r="N51" s="23"/>
      <c r="O51" s="22">
        <v>40</v>
      </c>
    </row>
    <row r="52" spans="1:15" s="22" customFormat="1">
      <c r="A52" s="22" t="s">
        <v>43</v>
      </c>
      <c r="B52" s="22">
        <v>422134</v>
      </c>
      <c r="C52" s="23"/>
      <c r="D52" s="23"/>
      <c r="E52" s="23"/>
      <c r="F52" s="23"/>
      <c r="G52" s="23"/>
      <c r="H52" s="23"/>
      <c r="I52" s="23">
        <v>30</v>
      </c>
      <c r="J52" s="23">
        <v>20</v>
      </c>
      <c r="K52" s="23"/>
      <c r="L52" s="23"/>
      <c r="M52" s="23"/>
      <c r="N52" s="23"/>
      <c r="O52" s="22">
        <v>50</v>
      </c>
    </row>
    <row r="53" spans="1:15" s="22" customFormat="1">
      <c r="A53" s="22" t="s">
        <v>43</v>
      </c>
      <c r="B53" s="22">
        <v>422135</v>
      </c>
      <c r="C53" s="23"/>
      <c r="D53" s="23"/>
      <c r="E53" s="23"/>
      <c r="F53" s="23">
        <v>30</v>
      </c>
      <c r="G53" s="23"/>
      <c r="H53" s="23"/>
      <c r="I53" s="23"/>
      <c r="J53" s="23"/>
      <c r="K53" s="23"/>
      <c r="L53" s="23"/>
      <c r="M53" s="23"/>
      <c r="N53" s="23">
        <v>15</v>
      </c>
      <c r="O53" s="22">
        <v>45</v>
      </c>
    </row>
    <row r="54" spans="1:15" s="22" customFormat="1">
      <c r="A54" s="22" t="s">
        <v>43</v>
      </c>
      <c r="B54" s="22">
        <v>422136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2">
        <v>0</v>
      </c>
    </row>
    <row r="55" spans="1:15" s="24" customFormat="1">
      <c r="A55" s="24" t="s">
        <v>43</v>
      </c>
      <c r="B55" s="24">
        <v>422148</v>
      </c>
      <c r="C55" s="25"/>
      <c r="D55" s="25"/>
      <c r="E55" s="25"/>
      <c r="F55" s="25">
        <v>25</v>
      </c>
      <c r="G55" s="25"/>
      <c r="H55" s="25"/>
      <c r="I55" s="25"/>
      <c r="J55" s="25">
        <v>7</v>
      </c>
      <c r="K55" s="25"/>
      <c r="L55" s="25"/>
      <c r="M55" s="25"/>
      <c r="N55" s="25"/>
      <c r="O55" s="24">
        <v>32</v>
      </c>
    </row>
    <row r="56" spans="1:15">
      <c r="D56" s="4">
        <f>SUM(D48:D50)</f>
        <v>130</v>
      </c>
      <c r="F56" s="4">
        <f>SUM(F51:F55)</f>
        <v>80</v>
      </c>
      <c r="H56">
        <v>15</v>
      </c>
      <c r="I56">
        <v>45</v>
      </c>
      <c r="J56">
        <v>47</v>
      </c>
      <c r="N56">
        <v>15</v>
      </c>
      <c r="O56">
        <f>SUM(O48:O55)</f>
        <v>332</v>
      </c>
    </row>
    <row r="57" spans="1:15">
      <c r="O57" s="4"/>
    </row>
  </sheetData>
  <conditionalFormatting sqref="C48:N5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48:O5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N12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:O1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:N28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8:O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3:N4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3:O4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:N1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9:N2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1:N4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6:N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3" tint="0.249977111117893"/>
  </sheetPr>
  <dimension ref="A1:K58"/>
  <sheetViews>
    <sheetView topLeftCell="A19" zoomScale="107" zoomScaleNormal="107" workbookViewId="0">
      <selection activeCell="B20" sqref="B20"/>
    </sheetView>
  </sheetViews>
  <sheetFormatPr defaultRowHeight="13.8"/>
  <cols>
    <col min="1" max="1" width="19.19921875" customWidth="1"/>
  </cols>
  <sheetData>
    <row r="1" spans="1:11" ht="17.399999999999999">
      <c r="A1" s="39" t="s">
        <v>119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7.399999999999999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t="s">
        <v>91</v>
      </c>
    </row>
    <row r="4" spans="1:11">
      <c r="A4" s="9" t="s">
        <v>117</v>
      </c>
      <c r="B4" s="9" t="s">
        <v>118</v>
      </c>
    </row>
    <row r="5" spans="1:11">
      <c r="A5" t="s">
        <v>9</v>
      </c>
      <c r="B5">
        <v>118</v>
      </c>
    </row>
    <row r="6" spans="1:11">
      <c r="A6" t="s">
        <v>12</v>
      </c>
      <c r="B6">
        <v>85</v>
      </c>
    </row>
    <row r="7" spans="1:11">
      <c r="A7" t="s">
        <v>13</v>
      </c>
      <c r="B7">
        <v>44</v>
      </c>
    </row>
    <row r="8" spans="1:11">
      <c r="A8" t="s">
        <v>16</v>
      </c>
      <c r="B8">
        <v>32</v>
      </c>
    </row>
    <row r="9" spans="1:11">
      <c r="A9" t="s">
        <v>18</v>
      </c>
      <c r="B9">
        <v>24</v>
      </c>
    </row>
    <row r="10" spans="1:11">
      <c r="A10" t="s">
        <v>19</v>
      </c>
      <c r="B10">
        <v>22</v>
      </c>
    </row>
    <row r="11" spans="1:11">
      <c r="A11" t="s">
        <v>10</v>
      </c>
      <c r="B11">
        <v>22</v>
      </c>
    </row>
    <row r="12" spans="1:11">
      <c r="A12" t="s">
        <v>14</v>
      </c>
      <c r="B12">
        <v>17</v>
      </c>
    </row>
    <row r="13" spans="1:11">
      <c r="A13" t="s">
        <v>8</v>
      </c>
      <c r="B13">
        <v>10</v>
      </c>
    </row>
    <row r="14" spans="1:11">
      <c r="A14" t="s">
        <v>11</v>
      </c>
      <c r="B14">
        <v>10</v>
      </c>
    </row>
    <row r="15" spans="1:11">
      <c r="A15" t="s">
        <v>15</v>
      </c>
      <c r="B15">
        <v>0</v>
      </c>
    </row>
    <row r="17" spans="1:2">
      <c r="A17" t="s">
        <v>92</v>
      </c>
    </row>
    <row r="18" spans="1:2">
      <c r="A18" s="9" t="s">
        <v>117</v>
      </c>
      <c r="B18" s="9" t="s">
        <v>118</v>
      </c>
    </row>
    <row r="19" spans="1:2">
      <c r="A19" t="s">
        <v>14</v>
      </c>
      <c r="B19">
        <v>85</v>
      </c>
    </row>
    <row r="20" spans="1:2">
      <c r="A20" t="s">
        <v>9</v>
      </c>
      <c r="B20">
        <v>79</v>
      </c>
    </row>
    <row r="21" spans="1:2">
      <c r="A21" t="s">
        <v>12</v>
      </c>
      <c r="B21">
        <v>36</v>
      </c>
    </row>
    <row r="22" spans="1:2">
      <c r="A22" t="s">
        <v>13</v>
      </c>
      <c r="B22">
        <v>30</v>
      </c>
    </row>
    <row r="23" spans="1:2">
      <c r="A23" t="s">
        <v>18</v>
      </c>
      <c r="B23">
        <v>25</v>
      </c>
    </row>
    <row r="24" spans="1:2">
      <c r="A24" t="s">
        <v>11</v>
      </c>
      <c r="B24">
        <v>23</v>
      </c>
    </row>
    <row r="25" spans="1:2">
      <c r="A25" t="s">
        <v>8</v>
      </c>
      <c r="B25">
        <v>20</v>
      </c>
    </row>
    <row r="26" spans="1:2">
      <c r="A26" t="s">
        <v>19</v>
      </c>
      <c r="B26">
        <v>20</v>
      </c>
    </row>
    <row r="27" spans="1:2">
      <c r="A27" t="s">
        <v>16</v>
      </c>
      <c r="B27">
        <v>20</v>
      </c>
    </row>
    <row r="28" spans="1:2">
      <c r="A28" t="s">
        <v>15</v>
      </c>
      <c r="B28">
        <v>17</v>
      </c>
    </row>
    <row r="29" spans="1:2">
      <c r="A29" t="s">
        <v>10</v>
      </c>
      <c r="B29">
        <v>15</v>
      </c>
    </row>
    <row r="31" spans="1:2">
      <c r="A31" t="s">
        <v>93</v>
      </c>
    </row>
    <row r="32" spans="1:2">
      <c r="A32" s="9" t="s">
        <v>117</v>
      </c>
      <c r="B32" s="9" t="s">
        <v>118</v>
      </c>
    </row>
    <row r="33" spans="1:2">
      <c r="A33" t="s">
        <v>9</v>
      </c>
      <c r="B33">
        <v>120</v>
      </c>
    </row>
    <row r="34" spans="1:2">
      <c r="A34" t="s">
        <v>12</v>
      </c>
      <c r="B34">
        <v>88</v>
      </c>
    </row>
    <row r="35" spans="1:2">
      <c r="A35" t="s">
        <v>14</v>
      </c>
      <c r="B35">
        <v>43</v>
      </c>
    </row>
    <row r="36" spans="1:2">
      <c r="A36" t="s">
        <v>13</v>
      </c>
      <c r="B36">
        <v>24</v>
      </c>
    </row>
    <row r="37" spans="1:2">
      <c r="A37" t="s">
        <v>10</v>
      </c>
      <c r="B37">
        <v>20</v>
      </c>
    </row>
    <row r="38" spans="1:2">
      <c r="A38" t="s">
        <v>16</v>
      </c>
      <c r="B38">
        <v>7</v>
      </c>
    </row>
    <row r="39" spans="1:2">
      <c r="A39" t="s">
        <v>8</v>
      </c>
    </row>
    <row r="40" spans="1:2">
      <c r="A40" t="s">
        <v>19</v>
      </c>
    </row>
    <row r="41" spans="1:2">
      <c r="A41" t="s">
        <v>15</v>
      </c>
    </row>
    <row r="42" spans="1:2">
      <c r="A42" t="s">
        <v>18</v>
      </c>
    </row>
    <row r="43" spans="1:2">
      <c r="A43" t="s">
        <v>11</v>
      </c>
    </row>
    <row r="46" spans="1:2">
      <c r="A46" t="s">
        <v>94</v>
      </c>
    </row>
    <row r="47" spans="1:2">
      <c r="A47" s="9" t="s">
        <v>117</v>
      </c>
      <c r="B47" s="9" t="s">
        <v>118</v>
      </c>
    </row>
    <row r="48" spans="1:2">
      <c r="A48" t="s">
        <v>8</v>
      </c>
      <c r="B48">
        <v>130</v>
      </c>
    </row>
    <row r="49" spans="1:2">
      <c r="A49" t="s">
        <v>14</v>
      </c>
      <c r="B49">
        <v>80</v>
      </c>
    </row>
    <row r="50" spans="1:2">
      <c r="A50" t="s">
        <v>13</v>
      </c>
      <c r="B50">
        <v>47</v>
      </c>
    </row>
    <row r="51" spans="1:2">
      <c r="A51" t="s">
        <v>12</v>
      </c>
      <c r="B51">
        <v>45</v>
      </c>
    </row>
    <row r="52" spans="1:2">
      <c r="A52" t="s">
        <v>9</v>
      </c>
      <c r="B52">
        <v>15</v>
      </c>
    </row>
    <row r="53" spans="1:2">
      <c r="A53" t="s">
        <v>16</v>
      </c>
      <c r="B53">
        <v>15</v>
      </c>
    </row>
    <row r="54" spans="1:2">
      <c r="A54" t="s">
        <v>19</v>
      </c>
    </row>
    <row r="55" spans="1:2">
      <c r="A55" t="s">
        <v>10</v>
      </c>
    </row>
    <row r="56" spans="1:2">
      <c r="A56" t="s">
        <v>15</v>
      </c>
    </row>
    <row r="57" spans="1:2">
      <c r="A57" t="s">
        <v>18</v>
      </c>
    </row>
    <row r="58" spans="1:2">
      <c r="A58" t="s">
        <v>11</v>
      </c>
    </row>
  </sheetData>
  <sortState ref="A48:B58">
    <sortCondition descending="1" ref="B48"/>
  </sortState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C13"/>
  <sheetViews>
    <sheetView topLeftCell="A13" workbookViewId="0">
      <selection activeCell="C9" sqref="C9"/>
    </sheetView>
  </sheetViews>
  <sheetFormatPr defaultRowHeight="16.2" customHeight="1"/>
  <cols>
    <col min="1" max="1" width="8.8984375" customWidth="1"/>
    <col min="2" max="2" width="19.296875" bestFit="1" customWidth="1"/>
    <col min="3" max="3" width="14" bestFit="1" customWidth="1"/>
  </cols>
  <sheetData>
    <row r="1" spans="1:3" ht="16.2" customHeight="1">
      <c r="A1" s="2" t="s">
        <v>6</v>
      </c>
      <c r="B1" s="2" t="s">
        <v>22</v>
      </c>
      <c r="C1" s="2" t="s">
        <v>7</v>
      </c>
    </row>
    <row r="2" spans="1:3" ht="16.2" customHeight="1">
      <c r="A2">
        <v>1</v>
      </c>
      <c r="B2" t="s">
        <v>17</v>
      </c>
      <c r="C2" t="s">
        <v>20</v>
      </c>
    </row>
    <row r="3" spans="1:3" ht="16.2" customHeight="1">
      <c r="A3">
        <v>2</v>
      </c>
      <c r="B3" t="s">
        <v>8</v>
      </c>
      <c r="C3" t="s">
        <v>21</v>
      </c>
    </row>
    <row r="4" spans="1:3" ht="16.2" customHeight="1">
      <c r="A4">
        <v>3</v>
      </c>
      <c r="B4" t="s">
        <v>19</v>
      </c>
      <c r="C4" t="s">
        <v>20</v>
      </c>
    </row>
    <row r="5" spans="1:3" ht="16.2" customHeight="1">
      <c r="A5">
        <v>4</v>
      </c>
      <c r="B5" t="s">
        <v>14</v>
      </c>
      <c r="C5" t="s">
        <v>20</v>
      </c>
    </row>
    <row r="6" spans="1:3" ht="16.2" customHeight="1">
      <c r="A6">
        <v>5</v>
      </c>
      <c r="B6" t="s">
        <v>10</v>
      </c>
      <c r="C6" t="s">
        <v>21</v>
      </c>
    </row>
    <row r="7" spans="1:3" ht="16.2" customHeight="1">
      <c r="A7">
        <v>6</v>
      </c>
      <c r="B7" t="s">
        <v>9</v>
      </c>
      <c r="C7" t="s">
        <v>21</v>
      </c>
    </row>
    <row r="8" spans="1:3" ht="16.2" customHeight="1">
      <c r="A8">
        <v>7</v>
      </c>
      <c r="B8" t="s">
        <v>12</v>
      </c>
      <c r="C8" t="s">
        <v>20</v>
      </c>
    </row>
    <row r="9" spans="1:3" ht="16.2" customHeight="1">
      <c r="A9">
        <v>8</v>
      </c>
      <c r="B9" t="s">
        <v>13</v>
      </c>
      <c r="C9" t="s">
        <v>21</v>
      </c>
    </row>
    <row r="10" spans="1:3" ht="16.2" customHeight="1">
      <c r="A10">
        <v>9</v>
      </c>
      <c r="B10" t="s">
        <v>15</v>
      </c>
      <c r="C10" t="s">
        <v>20</v>
      </c>
    </row>
    <row r="11" spans="1:3" ht="16.2" customHeight="1">
      <c r="A11">
        <v>10</v>
      </c>
      <c r="B11" t="s">
        <v>18</v>
      </c>
      <c r="C11" t="s">
        <v>21</v>
      </c>
    </row>
    <row r="12" spans="1:3" ht="16.2" customHeight="1">
      <c r="A12">
        <v>11</v>
      </c>
      <c r="B12" t="s">
        <v>11</v>
      </c>
      <c r="C12" t="s">
        <v>21</v>
      </c>
    </row>
    <row r="13" spans="1:3" ht="16.2" customHeight="1">
      <c r="A13">
        <v>12</v>
      </c>
      <c r="B13" t="s">
        <v>16</v>
      </c>
      <c r="C1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44"/>
  <sheetViews>
    <sheetView topLeftCell="A4" workbookViewId="0">
      <selection activeCell="J39" sqref="A1:J39"/>
    </sheetView>
  </sheetViews>
  <sheetFormatPr defaultRowHeight="15" customHeight="1"/>
  <cols>
    <col min="1" max="1" width="10.3984375" bestFit="1" customWidth="1"/>
    <col min="2" max="2" width="9.59765625" bestFit="1" customWidth="1"/>
    <col min="3" max="3" width="8.8984375" customWidth="1"/>
    <col min="4" max="4" width="9.3984375" bestFit="1" customWidth="1"/>
    <col min="5" max="5" width="9.59765625" bestFit="1" customWidth="1"/>
    <col min="6" max="6" width="8.8984375" customWidth="1"/>
    <col min="7" max="7" width="19.59765625" customWidth="1"/>
    <col min="8" max="8" width="28.59765625" customWidth="1"/>
    <col min="9" max="9" width="17.59765625" customWidth="1"/>
    <col min="10" max="10" width="11.3984375" customWidth="1"/>
    <col min="11" max="11" width="8.8984375" customWidth="1"/>
    <col min="13" max="13" width="8.8984375" customWidth="1"/>
  </cols>
  <sheetData>
    <row r="1" spans="1:10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  <c r="H1" s="2" t="s">
        <v>95</v>
      </c>
      <c r="I1" s="2" t="s">
        <v>48</v>
      </c>
      <c r="J1" s="2" t="s">
        <v>49</v>
      </c>
    </row>
    <row r="2" spans="1:10" ht="15" customHeight="1">
      <c r="A2" s="1">
        <v>45533</v>
      </c>
      <c r="B2" t="s">
        <v>24</v>
      </c>
      <c r="C2">
        <v>422111</v>
      </c>
      <c r="D2" t="s">
        <v>43</v>
      </c>
      <c r="E2" s="3">
        <v>0.49305555555555558</v>
      </c>
      <c r="F2" s="3">
        <v>0.58680555555555558</v>
      </c>
      <c r="G2" s="3">
        <f t="shared" ref="G2:G39" si="0" xml:space="preserve"> F2-E2</f>
        <v>9.375E-2</v>
      </c>
      <c r="H2" s="4">
        <f t="shared" ref="H2:H39" si="1">HOUR(G2) * 60 + MINUTE(G2)</f>
        <v>135</v>
      </c>
      <c r="I2">
        <f>INDEX(ProductsReference!$D$2:$D$7,MATCH($B2,ProductsReference!$A$2:$A$7,0))</f>
        <v>60</v>
      </c>
      <c r="J2">
        <f t="shared" ref="J2:J39" si="2">I2/H2</f>
        <v>0.44444444444444442</v>
      </c>
    </row>
    <row r="3" spans="1:10" ht="15" customHeight="1">
      <c r="A3" s="1">
        <v>45533</v>
      </c>
      <c r="B3" t="s">
        <v>25</v>
      </c>
      <c r="C3">
        <v>422112</v>
      </c>
      <c r="D3" t="s">
        <v>43</v>
      </c>
      <c r="E3" s="3">
        <v>0.58680555555555558</v>
      </c>
      <c r="F3" s="3">
        <v>0.65625</v>
      </c>
      <c r="G3" s="3">
        <f t="shared" si="0"/>
        <v>6.944444444444442E-2</v>
      </c>
      <c r="H3" s="4">
        <f t="shared" si="1"/>
        <v>100</v>
      </c>
      <c r="I3">
        <f>INDEX(ProductsReference!$D$2:$D$7,MATCH($B3,ProductsReference!$A$2:$A$7,0))</f>
        <v>60</v>
      </c>
      <c r="J3">
        <f t="shared" si="2"/>
        <v>0.6</v>
      </c>
    </row>
    <row r="4" spans="1:10" ht="15" customHeight="1">
      <c r="A4" s="1">
        <v>45533</v>
      </c>
      <c r="B4" t="s">
        <v>25</v>
      </c>
      <c r="C4">
        <v>422113</v>
      </c>
      <c r="D4" t="s">
        <v>43</v>
      </c>
      <c r="E4" s="3">
        <v>0.65625</v>
      </c>
      <c r="F4" s="3">
        <v>0.73263888888888884</v>
      </c>
      <c r="G4" s="3">
        <f t="shared" si="0"/>
        <v>7.638888888888884E-2</v>
      </c>
      <c r="H4" s="4">
        <f t="shared" si="1"/>
        <v>110</v>
      </c>
      <c r="I4">
        <f>INDEX(ProductsReference!$D$2:$D$7,MATCH($B4,ProductsReference!$A$2:$A$7,0))</f>
        <v>60</v>
      </c>
      <c r="J4">
        <f t="shared" si="2"/>
        <v>0.54545454545454541</v>
      </c>
    </row>
    <row r="5" spans="1:10" ht="15" customHeight="1">
      <c r="A5" s="1">
        <v>45533</v>
      </c>
      <c r="B5" t="s">
        <v>25</v>
      </c>
      <c r="C5">
        <v>422114</v>
      </c>
      <c r="D5" t="s">
        <v>43</v>
      </c>
      <c r="E5" s="3">
        <v>0.73263888888888884</v>
      </c>
      <c r="F5" s="3">
        <v>0.80208333333333326</v>
      </c>
      <c r="G5" s="3">
        <f t="shared" si="0"/>
        <v>6.944444444444442E-2</v>
      </c>
      <c r="H5" s="4">
        <f t="shared" si="1"/>
        <v>100</v>
      </c>
      <c r="I5">
        <f>INDEX(ProductsReference!$D$2:$D$7,MATCH($B5,ProductsReference!$A$2:$A$7,0))</f>
        <v>60</v>
      </c>
      <c r="J5">
        <f t="shared" si="2"/>
        <v>0.6</v>
      </c>
    </row>
    <row r="6" spans="1:10" ht="15" customHeight="1">
      <c r="A6" s="1">
        <v>45533</v>
      </c>
      <c r="B6" t="s">
        <v>25</v>
      </c>
      <c r="C6">
        <v>422115</v>
      </c>
      <c r="D6" t="s">
        <v>40</v>
      </c>
      <c r="E6" s="3">
        <v>0.80208333333333326</v>
      </c>
      <c r="F6" s="3">
        <v>0.86041666666666661</v>
      </c>
      <c r="G6" s="3">
        <f t="shared" si="0"/>
        <v>5.8333333333333348E-2</v>
      </c>
      <c r="H6" s="4">
        <f t="shared" si="1"/>
        <v>84</v>
      </c>
      <c r="I6">
        <f>INDEX(ProductsReference!$D$2:$D$7,MATCH($B6,ProductsReference!$A$2:$A$7,0))</f>
        <v>60</v>
      </c>
      <c r="J6">
        <f t="shared" si="2"/>
        <v>0.7142857142857143</v>
      </c>
    </row>
    <row r="7" spans="1:10" ht="15" customHeight="1">
      <c r="A7" s="1">
        <v>45533</v>
      </c>
      <c r="B7" t="s">
        <v>25</v>
      </c>
      <c r="C7">
        <v>422116</v>
      </c>
      <c r="D7" t="s">
        <v>40</v>
      </c>
      <c r="E7" s="3">
        <v>0.86041666666666661</v>
      </c>
      <c r="F7" s="3">
        <v>0.90208333333333324</v>
      </c>
      <c r="G7" s="3">
        <f t="shared" si="0"/>
        <v>4.166666666666663E-2</v>
      </c>
      <c r="H7" s="4">
        <f t="shared" si="1"/>
        <v>60</v>
      </c>
      <c r="I7">
        <f>INDEX(ProductsReference!$D$2:$D$7,MATCH($B7,ProductsReference!$A$2:$A$7,0))</f>
        <v>60</v>
      </c>
      <c r="J7">
        <f t="shared" si="2"/>
        <v>1</v>
      </c>
    </row>
    <row r="8" spans="1:10" ht="15" customHeight="1">
      <c r="A8" s="1">
        <v>45533</v>
      </c>
      <c r="B8" t="s">
        <v>25</v>
      </c>
      <c r="C8">
        <v>422117</v>
      </c>
      <c r="D8" t="s">
        <v>40</v>
      </c>
      <c r="E8" s="3">
        <v>0.90208333333333324</v>
      </c>
      <c r="F8" s="3">
        <v>0.95416666666666661</v>
      </c>
      <c r="G8" s="3">
        <f t="shared" si="0"/>
        <v>5.208333333333337E-2</v>
      </c>
      <c r="H8" s="4">
        <f t="shared" si="1"/>
        <v>75</v>
      </c>
      <c r="I8">
        <f>INDEX(ProductsReference!$D$2:$D$7,MATCH($B8,ProductsReference!$A$2:$A$7,0))</f>
        <v>60</v>
      </c>
      <c r="J8">
        <f t="shared" si="2"/>
        <v>0.8</v>
      </c>
    </row>
    <row r="9" spans="1:10" ht="15" customHeight="1">
      <c r="A9" s="1">
        <v>45534</v>
      </c>
      <c r="B9" t="s">
        <v>26</v>
      </c>
      <c r="C9">
        <v>422118</v>
      </c>
      <c r="D9" t="s">
        <v>41</v>
      </c>
      <c r="E9" s="3">
        <v>0.1701388888888889</v>
      </c>
      <c r="F9" s="3">
        <v>0.25347222222222221</v>
      </c>
      <c r="G9" s="3">
        <f t="shared" si="0"/>
        <v>8.3333333333333315E-2</v>
      </c>
      <c r="H9" s="4">
        <f t="shared" si="1"/>
        <v>120</v>
      </c>
      <c r="I9">
        <f>INDEX(ProductsReference!$D$2:$D$7,MATCH($B9,ProductsReference!$A$2:$A$7,0))</f>
        <v>60</v>
      </c>
      <c r="J9">
        <f t="shared" si="2"/>
        <v>0.5</v>
      </c>
    </row>
    <row r="10" spans="1:10" ht="15" customHeight="1">
      <c r="A10" s="1">
        <v>45534</v>
      </c>
      <c r="B10" t="s">
        <v>26</v>
      </c>
      <c r="C10">
        <v>422119</v>
      </c>
      <c r="D10" t="s">
        <v>41</v>
      </c>
      <c r="E10" s="3">
        <v>0.25347222222222221</v>
      </c>
      <c r="F10" s="3">
        <v>0.3125</v>
      </c>
      <c r="G10" s="3">
        <f t="shared" si="0"/>
        <v>5.902777777777779E-2</v>
      </c>
      <c r="H10" s="4">
        <f t="shared" si="1"/>
        <v>85</v>
      </c>
      <c r="I10">
        <f>INDEX(ProductsReference!$D$2:$D$7,MATCH($B10,ProductsReference!$A$2:$A$7,0))</f>
        <v>60</v>
      </c>
      <c r="J10">
        <f t="shared" si="2"/>
        <v>0.70588235294117652</v>
      </c>
    </row>
    <row r="11" spans="1:10" ht="15" customHeight="1">
      <c r="A11" s="1">
        <v>45534</v>
      </c>
      <c r="B11" t="s">
        <v>26</v>
      </c>
      <c r="C11">
        <v>422120</v>
      </c>
      <c r="D11" t="s">
        <v>41</v>
      </c>
      <c r="E11" s="3">
        <v>0.3125</v>
      </c>
      <c r="F11" s="3">
        <v>0.39027777777777778</v>
      </c>
      <c r="G11" s="3">
        <f t="shared" si="0"/>
        <v>7.7777777777777779E-2</v>
      </c>
      <c r="H11" s="4">
        <f t="shared" si="1"/>
        <v>112</v>
      </c>
      <c r="I11">
        <f>INDEX(ProductsReference!$D$2:$D$7,MATCH($B11,ProductsReference!$A$2:$A$7,0))</f>
        <v>60</v>
      </c>
      <c r="J11">
        <f t="shared" si="2"/>
        <v>0.5357142857142857</v>
      </c>
    </row>
    <row r="12" spans="1:10" ht="15" customHeight="1">
      <c r="A12" s="1">
        <v>45534</v>
      </c>
      <c r="B12" t="s">
        <v>26</v>
      </c>
      <c r="C12">
        <v>422121</v>
      </c>
      <c r="D12" t="s">
        <v>42</v>
      </c>
      <c r="E12" s="3">
        <v>0.39027777777777778</v>
      </c>
      <c r="F12" s="3">
        <v>0.44236111111111109</v>
      </c>
      <c r="G12" s="3">
        <f t="shared" si="0"/>
        <v>5.2083333333333315E-2</v>
      </c>
      <c r="H12" s="4">
        <f t="shared" si="1"/>
        <v>75</v>
      </c>
      <c r="I12">
        <f>INDEX(ProductsReference!$D$2:$D$7,MATCH($B12,ProductsReference!$A$2:$A$7,0))</f>
        <v>60</v>
      </c>
      <c r="J12">
        <f t="shared" si="2"/>
        <v>0.8</v>
      </c>
    </row>
    <row r="13" spans="1:10" ht="15" customHeight="1">
      <c r="A13" s="1">
        <v>45534</v>
      </c>
      <c r="B13" t="s">
        <v>26</v>
      </c>
      <c r="C13">
        <v>422122</v>
      </c>
      <c r="D13" t="s">
        <v>42</v>
      </c>
      <c r="E13" s="3">
        <v>0.44236111111111109</v>
      </c>
      <c r="F13" s="3">
        <v>0.50138888888888888</v>
      </c>
      <c r="G13" s="3">
        <f t="shared" si="0"/>
        <v>5.902777777777779E-2</v>
      </c>
      <c r="H13" s="4">
        <f t="shared" si="1"/>
        <v>85</v>
      </c>
      <c r="I13">
        <f>INDEX(ProductsReference!$D$2:$D$7,MATCH($B13,ProductsReference!$A$2:$A$7,0))</f>
        <v>60</v>
      </c>
      <c r="J13">
        <f t="shared" si="2"/>
        <v>0.70588235294117652</v>
      </c>
    </row>
    <row r="14" spans="1:10" ht="15" customHeight="1">
      <c r="A14" s="1">
        <v>45534</v>
      </c>
      <c r="B14" t="s">
        <v>26</v>
      </c>
      <c r="C14">
        <v>422123</v>
      </c>
      <c r="D14" t="s">
        <v>42</v>
      </c>
      <c r="E14" s="3">
        <v>0.50138888888888888</v>
      </c>
      <c r="F14" s="3">
        <v>0.59375</v>
      </c>
      <c r="G14" s="3">
        <f t="shared" si="0"/>
        <v>9.2361111111111116E-2</v>
      </c>
      <c r="H14" s="4">
        <f t="shared" si="1"/>
        <v>133</v>
      </c>
      <c r="I14">
        <f>INDEX(ProductsReference!$D$2:$D$7,MATCH($B14,ProductsReference!$A$2:$A$7,0))</f>
        <v>60</v>
      </c>
      <c r="J14">
        <f t="shared" si="2"/>
        <v>0.45112781954887216</v>
      </c>
    </row>
    <row r="15" spans="1:10" ht="15" customHeight="1">
      <c r="A15" s="1">
        <v>45534</v>
      </c>
      <c r="B15" t="s">
        <v>26</v>
      </c>
      <c r="C15">
        <v>422124</v>
      </c>
      <c r="D15" t="s">
        <v>42</v>
      </c>
      <c r="E15" s="3">
        <v>0.59375</v>
      </c>
      <c r="F15" s="3">
        <v>0.66319444444444442</v>
      </c>
      <c r="G15" s="3">
        <f t="shared" si="0"/>
        <v>6.944444444444442E-2</v>
      </c>
      <c r="H15" s="4">
        <f t="shared" si="1"/>
        <v>100</v>
      </c>
      <c r="I15">
        <f>INDEX(ProductsReference!$D$2:$D$7,MATCH($B15,ProductsReference!$A$2:$A$7,0))</f>
        <v>60</v>
      </c>
      <c r="J15">
        <f t="shared" si="2"/>
        <v>0.6</v>
      </c>
    </row>
    <row r="16" spans="1:10" ht="15" customHeight="1">
      <c r="A16" s="1">
        <v>45534</v>
      </c>
      <c r="B16" t="s">
        <v>26</v>
      </c>
      <c r="C16">
        <v>422125</v>
      </c>
      <c r="D16" t="s">
        <v>40</v>
      </c>
      <c r="E16" s="3">
        <v>0.66319444444444442</v>
      </c>
      <c r="F16" s="3">
        <v>0.71875</v>
      </c>
      <c r="G16" s="3">
        <f t="shared" si="0"/>
        <v>5.555555555555558E-2</v>
      </c>
      <c r="H16" s="4">
        <f t="shared" si="1"/>
        <v>80</v>
      </c>
      <c r="I16">
        <f>INDEX(ProductsReference!$D$2:$D$7,MATCH($B16,ProductsReference!$A$2:$A$7,0))</f>
        <v>60</v>
      </c>
      <c r="J16">
        <f t="shared" si="2"/>
        <v>0.75</v>
      </c>
    </row>
    <row r="17" spans="1:10" ht="15" customHeight="1">
      <c r="A17" s="1">
        <v>45534</v>
      </c>
      <c r="B17" t="s">
        <v>26</v>
      </c>
      <c r="C17">
        <v>422126</v>
      </c>
      <c r="D17" t="s">
        <v>40</v>
      </c>
      <c r="E17" s="3">
        <v>0.71875</v>
      </c>
      <c r="F17" s="3">
        <v>0.79097222222222219</v>
      </c>
      <c r="G17" s="3">
        <f t="shared" si="0"/>
        <v>7.2222222222222188E-2</v>
      </c>
      <c r="H17" s="4">
        <f t="shared" si="1"/>
        <v>104</v>
      </c>
      <c r="I17">
        <f>INDEX(ProductsReference!$D$2:$D$7,MATCH($B17,ProductsReference!$A$2:$A$7,0))</f>
        <v>60</v>
      </c>
      <c r="J17">
        <f t="shared" si="2"/>
        <v>0.57692307692307687</v>
      </c>
    </row>
    <row r="18" spans="1:10" ht="15" customHeight="1">
      <c r="A18" s="1">
        <v>45534</v>
      </c>
      <c r="B18" t="s">
        <v>26</v>
      </c>
      <c r="C18">
        <v>422127</v>
      </c>
      <c r="D18" t="s">
        <v>40</v>
      </c>
      <c r="E18" s="3">
        <v>0.79097222222222219</v>
      </c>
      <c r="F18" s="3">
        <v>0.84861111111111109</v>
      </c>
      <c r="G18" s="3">
        <f t="shared" si="0"/>
        <v>5.7638888888888906E-2</v>
      </c>
      <c r="H18" s="4">
        <f t="shared" si="1"/>
        <v>83</v>
      </c>
      <c r="I18">
        <f>INDEX(ProductsReference!$D$2:$D$7,MATCH($B18,ProductsReference!$A$2:$A$7,0))</f>
        <v>60</v>
      </c>
      <c r="J18">
        <f t="shared" si="2"/>
        <v>0.72289156626506024</v>
      </c>
    </row>
    <row r="19" spans="1:10" ht="15" customHeight="1">
      <c r="A19" s="1">
        <v>45534</v>
      </c>
      <c r="B19" t="s">
        <v>26</v>
      </c>
      <c r="C19">
        <v>422128</v>
      </c>
      <c r="D19" t="s">
        <v>40</v>
      </c>
      <c r="E19" s="3">
        <v>0.84861111111111109</v>
      </c>
      <c r="F19" s="3">
        <v>0.92638888888888893</v>
      </c>
      <c r="G19" s="3">
        <f t="shared" si="0"/>
        <v>7.7777777777777835E-2</v>
      </c>
      <c r="H19" s="4">
        <f t="shared" si="1"/>
        <v>112</v>
      </c>
      <c r="I19">
        <f>INDEX(ProductsReference!$D$2:$D$7,MATCH($B19,ProductsReference!$A$2:$A$7,0))</f>
        <v>60</v>
      </c>
      <c r="J19">
        <f t="shared" si="2"/>
        <v>0.5357142857142857</v>
      </c>
    </row>
    <row r="20" spans="1:10" ht="15" customHeight="1">
      <c r="A20" s="1">
        <v>45534</v>
      </c>
      <c r="B20" t="s">
        <v>26</v>
      </c>
      <c r="C20">
        <v>422129</v>
      </c>
      <c r="D20" t="s">
        <v>40</v>
      </c>
      <c r="E20" s="3">
        <v>0.92638888888888893</v>
      </c>
      <c r="F20" s="3">
        <v>0.97847222222222219</v>
      </c>
      <c r="G20" s="3">
        <f t="shared" si="0"/>
        <v>5.2083333333333259E-2</v>
      </c>
      <c r="H20" s="4">
        <f t="shared" si="1"/>
        <v>75</v>
      </c>
      <c r="I20">
        <f>INDEX(ProductsReference!$D$2:$D$7,MATCH($B20,ProductsReference!$A$2:$A$7,0))</f>
        <v>60</v>
      </c>
      <c r="J20">
        <f t="shared" si="2"/>
        <v>0.8</v>
      </c>
    </row>
    <row r="21" spans="1:10" ht="15" customHeight="1">
      <c r="A21" s="1">
        <v>45535</v>
      </c>
      <c r="B21" t="s">
        <v>26</v>
      </c>
      <c r="C21">
        <v>422130</v>
      </c>
      <c r="D21" t="s">
        <v>41</v>
      </c>
      <c r="E21" s="3">
        <v>0.32291666666666669</v>
      </c>
      <c r="F21" s="3">
        <v>0.37847222222222221</v>
      </c>
      <c r="G21" s="3">
        <f t="shared" si="0"/>
        <v>5.5555555555555525E-2</v>
      </c>
      <c r="H21" s="4">
        <f t="shared" si="1"/>
        <v>80</v>
      </c>
      <c r="I21">
        <f>INDEX(ProductsReference!$D$2:$D$7,MATCH($B21,ProductsReference!$A$2:$A$7,0))</f>
        <v>60</v>
      </c>
      <c r="J21">
        <f t="shared" si="2"/>
        <v>0.75</v>
      </c>
    </row>
    <row r="22" spans="1:10" ht="15" customHeight="1">
      <c r="A22" s="1">
        <v>45535</v>
      </c>
      <c r="B22" t="s">
        <v>26</v>
      </c>
      <c r="C22">
        <v>422131</v>
      </c>
      <c r="D22" t="s">
        <v>41</v>
      </c>
      <c r="E22" s="3">
        <v>0.37847222222222221</v>
      </c>
      <c r="F22" s="3">
        <v>0.44097222222222221</v>
      </c>
      <c r="G22" s="3">
        <f t="shared" si="0"/>
        <v>6.25E-2</v>
      </c>
      <c r="H22" s="4">
        <f t="shared" si="1"/>
        <v>90</v>
      </c>
      <c r="I22">
        <f>INDEX(ProductsReference!$D$2:$D$7,MATCH($B22,ProductsReference!$A$2:$A$7,0))</f>
        <v>60</v>
      </c>
      <c r="J22">
        <f t="shared" si="2"/>
        <v>0.66666666666666663</v>
      </c>
    </row>
    <row r="23" spans="1:10" ht="15" customHeight="1">
      <c r="A23" s="1">
        <v>45535</v>
      </c>
      <c r="B23" t="s">
        <v>26</v>
      </c>
      <c r="C23">
        <v>422132</v>
      </c>
      <c r="D23" t="s">
        <v>41</v>
      </c>
      <c r="E23" s="3">
        <v>0.44097222222222221</v>
      </c>
      <c r="F23" s="3">
        <v>0.4826388888888889</v>
      </c>
      <c r="G23" s="3">
        <f t="shared" si="0"/>
        <v>4.1666666666666685E-2</v>
      </c>
      <c r="H23" s="4">
        <f t="shared" si="1"/>
        <v>60</v>
      </c>
      <c r="I23">
        <f>INDEX(ProductsReference!$D$2:$D$7,MATCH($B23,ProductsReference!$A$2:$A$7,0))</f>
        <v>60</v>
      </c>
      <c r="J23">
        <f t="shared" si="2"/>
        <v>1</v>
      </c>
    </row>
    <row r="24" spans="1:10" ht="15" customHeight="1">
      <c r="A24" s="1">
        <v>45535</v>
      </c>
      <c r="B24" t="s">
        <v>27</v>
      </c>
      <c r="C24">
        <v>422133</v>
      </c>
      <c r="D24" t="s">
        <v>41</v>
      </c>
      <c r="E24" s="3">
        <v>0.4826388888888889</v>
      </c>
      <c r="F24" s="3">
        <v>0.53819444444444442</v>
      </c>
      <c r="G24" s="3">
        <f t="shared" si="0"/>
        <v>5.5555555555555525E-2</v>
      </c>
      <c r="H24" s="4">
        <f t="shared" si="1"/>
        <v>80</v>
      </c>
      <c r="I24">
        <f>INDEX(ProductsReference!$D$2:$D$7,MATCH($B24,ProductsReference!$A$2:$A$7,0))</f>
        <v>60</v>
      </c>
      <c r="J24">
        <f t="shared" si="2"/>
        <v>0.75</v>
      </c>
    </row>
    <row r="25" spans="1:10" ht="15" customHeight="1">
      <c r="A25" s="1">
        <v>45535</v>
      </c>
      <c r="B25" t="s">
        <v>27</v>
      </c>
      <c r="C25">
        <v>422134</v>
      </c>
      <c r="D25" t="s">
        <v>43</v>
      </c>
      <c r="E25" s="3">
        <v>0.53819444444444442</v>
      </c>
      <c r="F25" s="3">
        <v>0.61458333333333337</v>
      </c>
      <c r="G25" s="3">
        <f t="shared" si="0"/>
        <v>7.6388888888888951E-2</v>
      </c>
      <c r="H25" s="4">
        <f t="shared" si="1"/>
        <v>110</v>
      </c>
      <c r="I25">
        <f>INDEX(ProductsReference!$D$2:$D$7,MATCH($B25,ProductsReference!$A$2:$A$7,0))</f>
        <v>60</v>
      </c>
      <c r="J25">
        <f t="shared" si="2"/>
        <v>0.54545454545454541</v>
      </c>
    </row>
    <row r="26" spans="1:10" ht="15" customHeight="1">
      <c r="A26" s="1">
        <v>45535</v>
      </c>
      <c r="B26" t="s">
        <v>27</v>
      </c>
      <c r="C26">
        <v>422135</v>
      </c>
      <c r="D26" t="s">
        <v>43</v>
      </c>
      <c r="E26" s="3">
        <v>0.61458333333333337</v>
      </c>
      <c r="F26" s="3">
        <v>0.6875</v>
      </c>
      <c r="G26" s="3">
        <f t="shared" si="0"/>
        <v>7.291666666666663E-2</v>
      </c>
      <c r="H26" s="4">
        <f t="shared" si="1"/>
        <v>105</v>
      </c>
      <c r="I26">
        <f>INDEX(ProductsReference!$D$2:$D$7,MATCH($B26,ProductsReference!$A$2:$A$7,0))</f>
        <v>60</v>
      </c>
      <c r="J26">
        <f t="shared" si="2"/>
        <v>0.5714285714285714</v>
      </c>
    </row>
    <row r="27" spans="1:10" ht="15" customHeight="1">
      <c r="A27" s="1">
        <v>45535</v>
      </c>
      <c r="B27" t="s">
        <v>27</v>
      </c>
      <c r="C27">
        <v>422136</v>
      </c>
      <c r="D27" t="s">
        <v>43</v>
      </c>
      <c r="E27" s="3">
        <v>0.6875</v>
      </c>
      <c r="F27" s="3">
        <v>0.72916666666666663</v>
      </c>
      <c r="G27" s="3">
        <f t="shared" si="0"/>
        <v>4.166666666666663E-2</v>
      </c>
      <c r="H27" s="4">
        <f t="shared" si="1"/>
        <v>60</v>
      </c>
      <c r="I27">
        <f>INDEX(ProductsReference!$D$2:$D$7,MATCH($B27,ProductsReference!$A$2:$A$7,0))</f>
        <v>60</v>
      </c>
      <c r="J27">
        <f t="shared" si="2"/>
        <v>1</v>
      </c>
    </row>
    <row r="28" spans="1:10" ht="15" customHeight="1">
      <c r="A28" s="1">
        <v>45537</v>
      </c>
      <c r="B28" t="s">
        <v>28</v>
      </c>
      <c r="C28">
        <v>422137</v>
      </c>
      <c r="D28" t="s">
        <v>41</v>
      </c>
      <c r="E28" s="3">
        <v>4.1666666666666664E-2</v>
      </c>
      <c r="F28" s="3">
        <v>0.11458333333333333</v>
      </c>
      <c r="G28" s="3">
        <f t="shared" si="0"/>
        <v>7.2916666666666657E-2</v>
      </c>
      <c r="H28" s="4">
        <f t="shared" si="1"/>
        <v>105</v>
      </c>
      <c r="I28">
        <f>INDEX(ProductsReference!$D$2:$D$7,MATCH($B28,ProductsReference!$A$2:$A$7,0))</f>
        <v>60</v>
      </c>
      <c r="J28">
        <f t="shared" si="2"/>
        <v>0.5714285714285714</v>
      </c>
    </row>
    <row r="29" spans="1:10" ht="15" customHeight="1">
      <c r="A29" s="1">
        <v>45537</v>
      </c>
      <c r="B29" t="s">
        <v>28</v>
      </c>
      <c r="C29">
        <v>422138</v>
      </c>
      <c r="D29" t="s">
        <v>41</v>
      </c>
      <c r="E29" s="3">
        <v>0.11458333333333333</v>
      </c>
      <c r="F29" s="3">
        <v>0.1701388888888889</v>
      </c>
      <c r="G29" s="3">
        <f t="shared" si="0"/>
        <v>5.5555555555555566E-2</v>
      </c>
      <c r="H29" s="4">
        <f t="shared" si="1"/>
        <v>80</v>
      </c>
      <c r="I29">
        <f>INDEX(ProductsReference!$D$2:$D$7,MATCH($B29,ProductsReference!$A$2:$A$7,0))</f>
        <v>60</v>
      </c>
      <c r="J29">
        <f t="shared" si="2"/>
        <v>0.75</v>
      </c>
    </row>
    <row r="30" spans="1:10" ht="15" customHeight="1">
      <c r="A30" s="1">
        <v>45537</v>
      </c>
      <c r="B30" t="s">
        <v>28</v>
      </c>
      <c r="C30">
        <v>422139</v>
      </c>
      <c r="D30" t="s">
        <v>41</v>
      </c>
      <c r="E30" s="3">
        <v>0.1701388888888889</v>
      </c>
      <c r="F30" s="3">
        <v>0.2361111111111111</v>
      </c>
      <c r="G30" s="3">
        <f t="shared" si="0"/>
        <v>6.597222222222221E-2</v>
      </c>
      <c r="H30" s="4">
        <f t="shared" si="1"/>
        <v>95</v>
      </c>
      <c r="I30">
        <f>INDEX(ProductsReference!$D$2:$D$7,MATCH($B30,ProductsReference!$A$2:$A$7,0))</f>
        <v>60</v>
      </c>
      <c r="J30">
        <f t="shared" si="2"/>
        <v>0.63157894736842102</v>
      </c>
    </row>
    <row r="31" spans="1:10" ht="15" customHeight="1">
      <c r="A31" s="1">
        <v>45537</v>
      </c>
      <c r="B31" t="s">
        <v>28</v>
      </c>
      <c r="C31">
        <v>422140</v>
      </c>
      <c r="D31" t="s">
        <v>41</v>
      </c>
      <c r="E31" s="3">
        <v>0.2361111111111111</v>
      </c>
      <c r="F31" s="3">
        <v>0.3215277777777778</v>
      </c>
      <c r="G31" s="3">
        <f t="shared" si="0"/>
        <v>8.5416666666666696E-2</v>
      </c>
      <c r="H31" s="4">
        <f t="shared" si="1"/>
        <v>123</v>
      </c>
      <c r="I31">
        <f>INDEX(ProductsReference!$D$2:$D$7,MATCH($B31,ProductsReference!$A$2:$A$7,0))</f>
        <v>60</v>
      </c>
      <c r="J31">
        <f t="shared" si="2"/>
        <v>0.48780487804878048</v>
      </c>
    </row>
    <row r="32" spans="1:10" ht="15" customHeight="1">
      <c r="A32" s="1">
        <v>45537</v>
      </c>
      <c r="B32" t="s">
        <v>28</v>
      </c>
      <c r="C32">
        <v>422141</v>
      </c>
      <c r="D32" t="s">
        <v>42</v>
      </c>
      <c r="E32" s="3">
        <v>0.3215277777777778</v>
      </c>
      <c r="F32" s="3">
        <v>0.36805555555555558</v>
      </c>
      <c r="G32" s="3">
        <f t="shared" si="0"/>
        <v>4.6527777777777779E-2</v>
      </c>
      <c r="H32" s="4">
        <f t="shared" si="1"/>
        <v>67</v>
      </c>
      <c r="I32">
        <f>INDEX(ProductsReference!$D$2:$D$7,MATCH($B32,ProductsReference!$A$2:$A$7,0))</f>
        <v>60</v>
      </c>
      <c r="J32">
        <f t="shared" si="2"/>
        <v>0.89552238805970152</v>
      </c>
    </row>
    <row r="33" spans="1:10" ht="15" customHeight="1">
      <c r="A33" s="1">
        <v>45537</v>
      </c>
      <c r="B33" t="s">
        <v>28</v>
      </c>
      <c r="C33">
        <v>422142</v>
      </c>
      <c r="D33" t="s">
        <v>42</v>
      </c>
      <c r="E33" s="3">
        <v>0.36805555555555558</v>
      </c>
      <c r="F33" s="3">
        <v>0.43055555555555558</v>
      </c>
      <c r="G33" s="3">
        <f t="shared" si="0"/>
        <v>6.25E-2</v>
      </c>
      <c r="H33" s="4">
        <f t="shared" si="1"/>
        <v>90</v>
      </c>
      <c r="I33">
        <f>INDEX(ProductsReference!$D$2:$D$7,MATCH($B33,ProductsReference!$A$2:$A$7,0))</f>
        <v>60</v>
      </c>
      <c r="J33">
        <f t="shared" si="2"/>
        <v>0.66666666666666663</v>
      </c>
    </row>
    <row r="34" spans="1:10" ht="15" customHeight="1">
      <c r="A34" s="1">
        <v>45537</v>
      </c>
      <c r="B34" t="s">
        <v>28</v>
      </c>
      <c r="C34">
        <v>422143</v>
      </c>
      <c r="D34" t="s">
        <v>42</v>
      </c>
      <c r="E34" s="3">
        <v>0.43055555555555558</v>
      </c>
      <c r="F34" s="3">
        <v>0.51249999999999996</v>
      </c>
      <c r="G34" s="3">
        <f t="shared" si="0"/>
        <v>8.1944444444444375E-2</v>
      </c>
      <c r="H34" s="4">
        <f t="shared" si="1"/>
        <v>118</v>
      </c>
      <c r="I34">
        <f>INDEX(ProductsReference!$D$2:$D$7,MATCH($B34,ProductsReference!$A$2:$A$7,0))</f>
        <v>60</v>
      </c>
      <c r="J34">
        <f t="shared" si="2"/>
        <v>0.50847457627118642</v>
      </c>
    </row>
    <row r="35" spans="1:10" ht="15" customHeight="1">
      <c r="A35" s="1">
        <v>45537</v>
      </c>
      <c r="B35" t="s">
        <v>29</v>
      </c>
      <c r="C35">
        <v>422144</v>
      </c>
      <c r="D35" t="s">
        <v>42</v>
      </c>
      <c r="E35" s="3">
        <v>0.51249999999999996</v>
      </c>
      <c r="F35" s="3">
        <v>0.61805555555555558</v>
      </c>
      <c r="G35" s="3">
        <f t="shared" si="0"/>
        <v>0.10555555555555562</v>
      </c>
      <c r="H35" s="4">
        <f t="shared" si="1"/>
        <v>152</v>
      </c>
      <c r="I35">
        <f>INDEX(ProductsReference!$D$2:$D$7,MATCH($B35,ProductsReference!$A$2:$A$7,0))</f>
        <v>98</v>
      </c>
      <c r="J35">
        <f t="shared" si="2"/>
        <v>0.64473684210526316</v>
      </c>
    </row>
    <row r="36" spans="1:10" ht="15" customHeight="1">
      <c r="A36" s="1">
        <v>45537</v>
      </c>
      <c r="B36" t="s">
        <v>29</v>
      </c>
      <c r="C36">
        <v>422145</v>
      </c>
      <c r="D36" t="s">
        <v>40</v>
      </c>
      <c r="E36" s="3">
        <v>0.61805555555555558</v>
      </c>
      <c r="F36" s="3">
        <v>0.70138888888888895</v>
      </c>
      <c r="G36" s="3">
        <f t="shared" si="0"/>
        <v>8.333333333333337E-2</v>
      </c>
      <c r="H36" s="4">
        <f t="shared" si="1"/>
        <v>120</v>
      </c>
      <c r="I36">
        <f>INDEX(ProductsReference!$D$2:$D$7,MATCH($B36,ProductsReference!$A$2:$A$7,0))</f>
        <v>98</v>
      </c>
      <c r="J36">
        <f t="shared" si="2"/>
        <v>0.81666666666666665</v>
      </c>
    </row>
    <row r="37" spans="1:10" ht="15" customHeight="1">
      <c r="A37" s="1">
        <v>45537</v>
      </c>
      <c r="B37" t="s">
        <v>29</v>
      </c>
      <c r="C37">
        <v>422146</v>
      </c>
      <c r="D37" t="s">
        <v>40</v>
      </c>
      <c r="E37" s="3">
        <v>0.70138888888888895</v>
      </c>
      <c r="F37" s="3">
        <v>0.8125</v>
      </c>
      <c r="G37" s="3">
        <f t="shared" si="0"/>
        <v>0.11111111111111105</v>
      </c>
      <c r="H37" s="4">
        <f t="shared" si="1"/>
        <v>160</v>
      </c>
      <c r="I37">
        <f>INDEX(ProductsReference!$D$2:$D$7,MATCH($B37,ProductsReference!$A$2:$A$7,0))</f>
        <v>98</v>
      </c>
      <c r="J37">
        <f t="shared" si="2"/>
        <v>0.61250000000000004</v>
      </c>
    </row>
    <row r="38" spans="1:10" ht="15" customHeight="1">
      <c r="A38" s="1">
        <v>45537</v>
      </c>
      <c r="B38" t="s">
        <v>29</v>
      </c>
      <c r="C38">
        <v>422147</v>
      </c>
      <c r="D38" t="s">
        <v>40</v>
      </c>
      <c r="E38" s="3">
        <v>0.8125</v>
      </c>
      <c r="F38" s="3">
        <v>0.95486111111111116</v>
      </c>
      <c r="G38" s="3">
        <f t="shared" si="0"/>
        <v>0.14236111111111116</v>
      </c>
      <c r="H38" s="4">
        <f t="shared" si="1"/>
        <v>205</v>
      </c>
      <c r="I38">
        <f>INDEX(ProductsReference!$D$2:$D$7,MATCH($B38,ProductsReference!$A$2:$A$7,0))</f>
        <v>98</v>
      </c>
      <c r="J38">
        <f t="shared" si="2"/>
        <v>0.47804878048780486</v>
      </c>
    </row>
    <row r="39" spans="1:10" ht="15" customHeight="1">
      <c r="A39" s="1">
        <v>45538</v>
      </c>
      <c r="B39" t="s">
        <v>29</v>
      </c>
      <c r="C39">
        <v>422148</v>
      </c>
      <c r="D39" t="s">
        <v>43</v>
      </c>
      <c r="E39" s="3">
        <v>0.95486111111111116</v>
      </c>
      <c r="F39" s="3">
        <v>1.0451388888888888</v>
      </c>
      <c r="G39" s="3">
        <f t="shared" si="0"/>
        <v>9.0277777777777679E-2</v>
      </c>
      <c r="H39" s="4">
        <f t="shared" si="1"/>
        <v>130</v>
      </c>
      <c r="I39">
        <f>INDEX(ProductsReference!$D$2:$D$7,MATCH($B39,ProductsReference!$A$2:$A$7,0))</f>
        <v>98</v>
      </c>
      <c r="J39">
        <f t="shared" si="2"/>
        <v>0.75384615384615383</v>
      </c>
    </row>
    <row r="41" spans="1:10" ht="15" customHeight="1">
      <c r="H41" s="4"/>
    </row>
    <row r="42" spans="1:10" ht="15" customHeight="1">
      <c r="H42" s="4"/>
    </row>
    <row r="43" spans="1:10" ht="15" customHeight="1">
      <c r="H43" s="4"/>
    </row>
    <row r="44" spans="1:10" ht="15" customHeight="1">
      <c r="H44" s="4"/>
    </row>
  </sheetData>
  <sortState ref="A2:J39">
    <sortCondition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O41"/>
  <sheetViews>
    <sheetView zoomScale="115" zoomScaleNormal="115" workbookViewId="0">
      <selection activeCell="Q6" sqref="Q6"/>
    </sheetView>
  </sheetViews>
  <sheetFormatPr defaultRowHeight="13.8"/>
  <cols>
    <col min="1" max="1" width="12.796875" customWidth="1"/>
    <col min="2" max="2" width="24.296875" customWidth="1"/>
    <col min="3" max="13" width="5.59765625" customWidth="1"/>
    <col min="14" max="14" width="7.296875" customWidth="1"/>
    <col min="15" max="15" width="23.8984375" customWidth="1"/>
  </cols>
  <sheetData>
    <row r="1" spans="1:15">
      <c r="C1" s="20" t="s">
        <v>23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5">
      <c r="A2" s="2" t="s">
        <v>3</v>
      </c>
      <c r="B2" s="2" t="s">
        <v>2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8" t="s">
        <v>46</v>
      </c>
    </row>
    <row r="3" spans="1:15">
      <c r="A3" t="s">
        <v>43</v>
      </c>
      <c r="B3">
        <v>422111</v>
      </c>
      <c r="D3">
        <v>60</v>
      </c>
      <c r="I3">
        <v>15</v>
      </c>
      <c r="O3">
        <f t="shared" ref="O3:O40" si="0" xml:space="preserve"> SUM(C3:N3)</f>
        <v>75</v>
      </c>
    </row>
    <row r="4" spans="1:15">
      <c r="A4" t="s">
        <v>43</v>
      </c>
      <c r="B4">
        <v>422112</v>
      </c>
      <c r="D4">
        <v>20</v>
      </c>
      <c r="J4">
        <v>20</v>
      </c>
      <c r="O4">
        <f t="shared" si="0"/>
        <v>40</v>
      </c>
    </row>
    <row r="5" spans="1:15">
      <c r="A5" t="s">
        <v>43</v>
      </c>
      <c r="B5">
        <v>422113</v>
      </c>
      <c r="D5">
        <v>50</v>
      </c>
      <c r="O5">
        <f t="shared" si="0"/>
        <v>50</v>
      </c>
    </row>
    <row r="6" spans="1:15">
      <c r="A6" t="s">
        <v>43</v>
      </c>
      <c r="B6">
        <v>422114</v>
      </c>
      <c r="F6">
        <v>25</v>
      </c>
      <c r="H6">
        <v>15</v>
      </c>
      <c r="O6">
        <f t="shared" si="0"/>
        <v>40</v>
      </c>
    </row>
    <row r="7" spans="1:15">
      <c r="A7" t="s">
        <v>40</v>
      </c>
      <c r="B7">
        <v>422115</v>
      </c>
      <c r="L7">
        <v>24</v>
      </c>
      <c r="O7">
        <f t="shared" si="0"/>
        <v>24</v>
      </c>
    </row>
    <row r="8" spans="1:15">
      <c r="A8" t="s">
        <v>40</v>
      </c>
      <c r="B8">
        <v>422116</v>
      </c>
      <c r="O8">
        <f t="shared" si="0"/>
        <v>0</v>
      </c>
    </row>
    <row r="9" spans="1:15">
      <c r="A9" t="s">
        <v>40</v>
      </c>
      <c r="B9">
        <v>422117</v>
      </c>
      <c r="D9">
        <v>10</v>
      </c>
      <c r="H9">
        <v>5</v>
      </c>
      <c r="O9">
        <f t="shared" si="0"/>
        <v>15</v>
      </c>
    </row>
    <row r="10" spans="1:15">
      <c r="A10" t="s">
        <v>41</v>
      </c>
      <c r="B10">
        <v>422118</v>
      </c>
      <c r="H10">
        <v>14</v>
      </c>
      <c r="I10">
        <v>16</v>
      </c>
      <c r="M10">
        <v>10</v>
      </c>
      <c r="N10">
        <v>20</v>
      </c>
      <c r="O10">
        <f t="shared" si="0"/>
        <v>60</v>
      </c>
    </row>
    <row r="11" spans="1:15">
      <c r="A11" t="s">
        <v>41</v>
      </c>
      <c r="B11">
        <v>422119</v>
      </c>
      <c r="F11">
        <v>25</v>
      </c>
      <c r="O11">
        <f t="shared" si="0"/>
        <v>25</v>
      </c>
    </row>
    <row r="12" spans="1:15">
      <c r="A12" t="s">
        <v>41</v>
      </c>
      <c r="B12">
        <v>422120</v>
      </c>
      <c r="F12">
        <v>20</v>
      </c>
      <c r="G12">
        <v>15</v>
      </c>
      <c r="K12">
        <v>17</v>
      </c>
      <c r="O12">
        <f t="shared" si="0"/>
        <v>52</v>
      </c>
    </row>
    <row r="13" spans="1:15">
      <c r="A13" t="s">
        <v>42</v>
      </c>
      <c r="B13">
        <v>422121</v>
      </c>
      <c r="I13">
        <v>15</v>
      </c>
      <c r="O13">
        <f t="shared" si="0"/>
        <v>15</v>
      </c>
    </row>
    <row r="14" spans="1:15">
      <c r="A14" t="s">
        <v>42</v>
      </c>
      <c r="B14">
        <v>422122</v>
      </c>
      <c r="I14">
        <v>25</v>
      </c>
      <c r="O14">
        <f t="shared" si="0"/>
        <v>25</v>
      </c>
    </row>
    <row r="15" spans="1:15">
      <c r="A15" t="s">
        <v>42</v>
      </c>
      <c r="B15">
        <v>422123</v>
      </c>
      <c r="F15">
        <v>43</v>
      </c>
      <c r="I15">
        <v>30</v>
      </c>
      <c r="O15">
        <f t="shared" si="0"/>
        <v>73</v>
      </c>
    </row>
    <row r="16" spans="1:15">
      <c r="A16" t="s">
        <v>42</v>
      </c>
      <c r="B16">
        <v>422124</v>
      </c>
      <c r="G16">
        <v>20</v>
      </c>
      <c r="H16">
        <v>20</v>
      </c>
      <c r="O16">
        <f t="shared" si="0"/>
        <v>40</v>
      </c>
    </row>
    <row r="17" spans="1:15">
      <c r="A17" t="s">
        <v>40</v>
      </c>
      <c r="B17">
        <v>422125</v>
      </c>
      <c r="M17">
        <v>10</v>
      </c>
      <c r="N17">
        <v>10</v>
      </c>
      <c r="O17">
        <f t="shared" si="0"/>
        <v>20</v>
      </c>
    </row>
    <row r="18" spans="1:15">
      <c r="A18" t="s">
        <v>40</v>
      </c>
      <c r="B18">
        <v>422126</v>
      </c>
      <c r="J18">
        <v>44</v>
      </c>
      <c r="O18">
        <f t="shared" si="0"/>
        <v>44</v>
      </c>
    </row>
    <row r="19" spans="1:15">
      <c r="A19" t="s">
        <v>40</v>
      </c>
      <c r="B19">
        <v>422127</v>
      </c>
      <c r="H19">
        <v>23</v>
      </c>
      <c r="O19">
        <f t="shared" si="0"/>
        <v>23</v>
      </c>
    </row>
    <row r="20" spans="1:15">
      <c r="A20" t="s">
        <v>40</v>
      </c>
      <c r="B20">
        <v>422128</v>
      </c>
      <c r="G20">
        <v>22</v>
      </c>
      <c r="I20">
        <v>30</v>
      </c>
      <c r="O20">
        <f t="shared" si="0"/>
        <v>52</v>
      </c>
    </row>
    <row r="21" spans="1:15">
      <c r="A21" t="s">
        <v>40</v>
      </c>
      <c r="B21">
        <v>422129</v>
      </c>
      <c r="N21">
        <v>15</v>
      </c>
      <c r="O21">
        <f t="shared" si="0"/>
        <v>15</v>
      </c>
    </row>
    <row r="22" spans="1:15">
      <c r="A22" t="s">
        <v>41</v>
      </c>
      <c r="B22">
        <v>422130</v>
      </c>
      <c r="D22">
        <v>20</v>
      </c>
      <c r="O22">
        <f t="shared" si="0"/>
        <v>20</v>
      </c>
    </row>
    <row r="23" spans="1:15">
      <c r="A23" t="s">
        <v>41</v>
      </c>
      <c r="B23">
        <v>422131</v>
      </c>
      <c r="F23">
        <v>20</v>
      </c>
      <c r="L23">
        <v>10</v>
      </c>
      <c r="O23">
        <f t="shared" si="0"/>
        <v>30</v>
      </c>
    </row>
    <row r="24" spans="1:15">
      <c r="A24" t="s">
        <v>41</v>
      </c>
      <c r="B24">
        <v>422132</v>
      </c>
      <c r="O24">
        <f t="shared" si="0"/>
        <v>0</v>
      </c>
    </row>
    <row r="25" spans="1:15">
      <c r="A25" t="s">
        <v>41</v>
      </c>
      <c r="B25">
        <v>422133</v>
      </c>
      <c r="I25">
        <v>20</v>
      </c>
      <c r="O25">
        <f t="shared" si="0"/>
        <v>20</v>
      </c>
    </row>
    <row r="26" spans="1:15">
      <c r="A26" t="s">
        <v>43</v>
      </c>
      <c r="B26">
        <v>422134</v>
      </c>
      <c r="I26">
        <v>30</v>
      </c>
      <c r="J26">
        <v>20</v>
      </c>
      <c r="O26">
        <f t="shared" si="0"/>
        <v>50</v>
      </c>
    </row>
    <row r="27" spans="1:15">
      <c r="A27" t="s">
        <v>43</v>
      </c>
      <c r="B27">
        <v>422135</v>
      </c>
      <c r="F27">
        <v>30</v>
      </c>
      <c r="N27">
        <v>15</v>
      </c>
      <c r="O27">
        <f t="shared" si="0"/>
        <v>45</v>
      </c>
    </row>
    <row r="28" spans="1:15">
      <c r="A28" t="s">
        <v>43</v>
      </c>
      <c r="B28">
        <v>422136</v>
      </c>
      <c r="O28">
        <f t="shared" si="0"/>
        <v>0</v>
      </c>
    </row>
    <row r="29" spans="1:15">
      <c r="A29" t="s">
        <v>41</v>
      </c>
      <c r="B29">
        <v>422137</v>
      </c>
      <c r="J29">
        <v>30</v>
      </c>
      <c r="L29">
        <v>15</v>
      </c>
      <c r="O29">
        <f t="shared" si="0"/>
        <v>45</v>
      </c>
    </row>
    <row r="30" spans="1:15">
      <c r="A30" t="s">
        <v>41</v>
      </c>
      <c r="B30">
        <v>422138</v>
      </c>
      <c r="E30">
        <v>20</v>
      </c>
      <c r="O30">
        <f t="shared" si="0"/>
        <v>20</v>
      </c>
    </row>
    <row r="31" spans="1:15">
      <c r="A31" t="s">
        <v>41</v>
      </c>
      <c r="B31">
        <v>422139</v>
      </c>
      <c r="F31">
        <v>20</v>
      </c>
      <c r="H31">
        <v>15</v>
      </c>
      <c r="O31">
        <f t="shared" si="0"/>
        <v>35</v>
      </c>
    </row>
    <row r="32" spans="1:15">
      <c r="A32" t="s">
        <v>41</v>
      </c>
      <c r="B32">
        <v>422140</v>
      </c>
      <c r="H32">
        <v>50</v>
      </c>
      <c r="M32">
        <v>13</v>
      </c>
      <c r="O32">
        <f t="shared" si="0"/>
        <v>63</v>
      </c>
    </row>
    <row r="33" spans="1:15">
      <c r="A33" t="s">
        <v>42</v>
      </c>
      <c r="B33">
        <v>422141</v>
      </c>
      <c r="N33">
        <v>7</v>
      </c>
      <c r="O33">
        <f t="shared" si="0"/>
        <v>7</v>
      </c>
    </row>
    <row r="34" spans="1:15">
      <c r="A34" t="s">
        <v>42</v>
      </c>
      <c r="B34">
        <v>422142</v>
      </c>
      <c r="H34">
        <v>30</v>
      </c>
      <c r="O34">
        <f t="shared" si="0"/>
        <v>30</v>
      </c>
    </row>
    <row r="35" spans="1:15">
      <c r="A35" t="s">
        <v>42</v>
      </c>
      <c r="B35">
        <v>422143</v>
      </c>
      <c r="H35">
        <v>40</v>
      </c>
      <c r="I35">
        <v>18</v>
      </c>
      <c r="O35">
        <f t="shared" si="0"/>
        <v>58</v>
      </c>
    </row>
    <row r="36" spans="1:15">
      <c r="A36" t="s">
        <v>42</v>
      </c>
      <c r="B36">
        <v>422144</v>
      </c>
      <c r="H36">
        <v>30</v>
      </c>
      <c r="J36">
        <v>24</v>
      </c>
      <c r="O36">
        <f t="shared" si="0"/>
        <v>54</v>
      </c>
    </row>
    <row r="37" spans="1:15">
      <c r="A37" t="s">
        <v>40</v>
      </c>
      <c r="B37">
        <v>422145</v>
      </c>
      <c r="E37">
        <v>22</v>
      </c>
      <c r="O37">
        <f t="shared" si="0"/>
        <v>22</v>
      </c>
    </row>
    <row r="38" spans="1:15">
      <c r="A38" t="s">
        <v>40</v>
      </c>
      <c r="B38">
        <v>422146</v>
      </c>
      <c r="H38">
        <v>30</v>
      </c>
      <c r="I38">
        <v>25</v>
      </c>
      <c r="N38">
        <v>7</v>
      </c>
      <c r="O38">
        <f t="shared" si="0"/>
        <v>62</v>
      </c>
    </row>
    <row r="39" spans="1:15">
      <c r="A39" t="s">
        <v>40</v>
      </c>
      <c r="B39">
        <v>422147</v>
      </c>
      <c r="F39">
        <v>17</v>
      </c>
      <c r="H39">
        <v>60</v>
      </c>
      <c r="I39">
        <v>30</v>
      </c>
      <c r="O39">
        <f t="shared" si="0"/>
        <v>107</v>
      </c>
    </row>
    <row r="40" spans="1:15">
      <c r="A40" t="s">
        <v>43</v>
      </c>
      <c r="B40">
        <v>422148</v>
      </c>
      <c r="F40">
        <v>25</v>
      </c>
      <c r="J40">
        <v>7</v>
      </c>
      <c r="O40">
        <f t="shared" si="0"/>
        <v>32</v>
      </c>
    </row>
    <row r="41" spans="1:15">
      <c r="B41" s="8" t="s">
        <v>47</v>
      </c>
      <c r="C41">
        <v>0</v>
      </c>
      <c r="D41">
        <f t="shared" ref="D41:N41" si="1" xml:space="preserve"> SUM(D3:D40)</f>
        <v>160</v>
      </c>
      <c r="E41">
        <f t="shared" si="1"/>
        <v>42</v>
      </c>
      <c r="F41">
        <f t="shared" si="1"/>
        <v>225</v>
      </c>
      <c r="G41">
        <f t="shared" si="1"/>
        <v>57</v>
      </c>
      <c r="H41">
        <f t="shared" si="1"/>
        <v>332</v>
      </c>
      <c r="I41">
        <f t="shared" si="1"/>
        <v>254</v>
      </c>
      <c r="J41">
        <f t="shared" si="1"/>
        <v>145</v>
      </c>
      <c r="K41">
        <f t="shared" si="1"/>
        <v>17</v>
      </c>
      <c r="L41">
        <f t="shared" si="1"/>
        <v>49</v>
      </c>
      <c r="M41">
        <f t="shared" si="1"/>
        <v>33</v>
      </c>
      <c r="N41">
        <f t="shared" si="1"/>
        <v>74</v>
      </c>
      <c r="O41">
        <f>SUM(O3:O40)</f>
        <v>1388</v>
      </c>
    </row>
  </sheetData>
  <autoFilter ref="A2:B42"/>
  <conditionalFormatting sqref="C3:N40">
    <cfRule type="colorScale" priority="5">
      <colorScale>
        <cfvo type="min" val="0"/>
        <cfvo type="percentile" val="50"/>
        <cfvo type="max" val="0"/>
        <color theme="9"/>
        <color rgb="FFFFEB84"/>
        <color rgb="FFFF0000"/>
      </colorScale>
    </cfRule>
  </conditionalFormatting>
  <conditionalFormatting sqref="O7:O3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:O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:O4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1:N4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N55"/>
  <sheetViews>
    <sheetView topLeftCell="A28" workbookViewId="0">
      <selection activeCell="B40" sqref="B40"/>
    </sheetView>
  </sheetViews>
  <sheetFormatPr defaultRowHeight="13.8"/>
  <cols>
    <col min="1" max="1" width="32.8984375" customWidth="1"/>
    <col min="2" max="2" width="15" customWidth="1"/>
    <col min="3" max="3" width="17.59765625" customWidth="1"/>
    <col min="4" max="4" width="11" customWidth="1"/>
    <col min="5" max="5" width="17.8984375" customWidth="1"/>
    <col min="6" max="6" width="17.69921875" customWidth="1"/>
    <col min="7" max="7" width="19.3984375" customWidth="1"/>
    <col min="8" max="8" width="11.5" customWidth="1"/>
    <col min="12" max="12" width="11.3984375" customWidth="1"/>
  </cols>
  <sheetData>
    <row r="1" spans="1:8" ht="17.399999999999999">
      <c r="A1" s="38" t="s">
        <v>106</v>
      </c>
      <c r="B1" s="38"/>
      <c r="C1" s="38"/>
      <c r="D1" s="38"/>
      <c r="E1" s="38"/>
      <c r="F1" s="38"/>
      <c r="G1" s="38"/>
      <c r="H1" s="38"/>
    </row>
    <row r="3" spans="1:8">
      <c r="A3" s="32" t="s">
        <v>103</v>
      </c>
    </row>
    <row r="5" spans="1:8">
      <c r="A5" s="9" t="s">
        <v>96</v>
      </c>
      <c r="B5" s="9" t="s">
        <v>97</v>
      </c>
      <c r="C5" s="9" t="s">
        <v>98</v>
      </c>
      <c r="D5" s="9" t="s">
        <v>99</v>
      </c>
      <c r="E5" s="9" t="s">
        <v>100</v>
      </c>
      <c r="G5" s="9" t="s">
        <v>120</v>
      </c>
      <c r="H5">
        <v>-0.90536741182589009</v>
      </c>
    </row>
    <row r="6" spans="1:8">
      <c r="A6" t="s">
        <v>101</v>
      </c>
      <c r="C6" s="27">
        <v>44.44</v>
      </c>
      <c r="D6" s="28">
        <v>100</v>
      </c>
      <c r="E6" s="28">
        <v>67.08</v>
      </c>
    </row>
    <row r="7" spans="1:8">
      <c r="A7" t="s">
        <v>104</v>
      </c>
      <c r="B7">
        <v>3858</v>
      </c>
      <c r="C7">
        <v>60</v>
      </c>
      <c r="D7">
        <v>205</v>
      </c>
      <c r="E7" s="28">
        <v>101.52631578947368</v>
      </c>
    </row>
    <row r="8" spans="1:8">
      <c r="A8" t="s">
        <v>102</v>
      </c>
      <c r="B8">
        <v>1388</v>
      </c>
      <c r="C8">
        <v>0</v>
      </c>
      <c r="D8">
        <v>107</v>
      </c>
      <c r="E8">
        <v>36.520000000000003</v>
      </c>
    </row>
    <row r="10" spans="1:8">
      <c r="A10" s="32" t="s">
        <v>105</v>
      </c>
    </row>
    <row r="12" spans="1:8">
      <c r="A12" s="9" t="s">
        <v>52</v>
      </c>
      <c r="B12" s="9" t="s">
        <v>56</v>
      </c>
      <c r="C12" s="9" t="s">
        <v>71</v>
      </c>
    </row>
    <row r="13" spans="1:8">
      <c r="A13" t="s">
        <v>73</v>
      </c>
      <c r="B13">
        <v>5</v>
      </c>
      <c r="C13" s="10">
        <f>B13/38</f>
        <v>0.13157894736842105</v>
      </c>
    </row>
    <row r="14" spans="1:8">
      <c r="A14" t="s">
        <v>79</v>
      </c>
      <c r="B14">
        <v>28</v>
      </c>
      <c r="C14" s="10">
        <f>B14/38</f>
        <v>0.73684210526315785</v>
      </c>
    </row>
    <row r="15" spans="1:8">
      <c r="A15" t="s">
        <v>72</v>
      </c>
      <c r="B15">
        <v>5</v>
      </c>
      <c r="C15" s="10">
        <f>(B15/38)</f>
        <v>0.13157894736842105</v>
      </c>
    </row>
    <row r="17" spans="1:8">
      <c r="A17" t="s">
        <v>51</v>
      </c>
      <c r="B17" s="10">
        <v>0.67076696575609562</v>
      </c>
    </row>
    <row r="20" spans="1:8">
      <c r="A20" s="32" t="s">
        <v>114</v>
      </c>
    </row>
    <row r="22" spans="1:8">
      <c r="A22" s="9" t="s">
        <v>61</v>
      </c>
      <c r="B22" s="9" t="s">
        <v>50</v>
      </c>
      <c r="C22" s="9" t="s">
        <v>74</v>
      </c>
      <c r="D22" s="9" t="s">
        <v>44</v>
      </c>
      <c r="E22" s="9" t="s">
        <v>51</v>
      </c>
      <c r="F22" s="9" t="s">
        <v>108</v>
      </c>
      <c r="G22" s="9" t="s">
        <v>110</v>
      </c>
      <c r="H22" s="9" t="s">
        <v>107</v>
      </c>
    </row>
    <row r="23" spans="1:8">
      <c r="A23" t="s">
        <v>40</v>
      </c>
      <c r="B23">
        <v>384</v>
      </c>
      <c r="C23">
        <v>34.909090909090907</v>
      </c>
      <c r="D23">
        <v>1158</v>
      </c>
      <c r="E23">
        <v>0.70973000821296428</v>
      </c>
      <c r="F23">
        <v>11</v>
      </c>
      <c r="G23">
        <f>D23-B23</f>
        <v>774</v>
      </c>
      <c r="H23">
        <f>B23/D23</f>
        <v>0.33160621761658032</v>
      </c>
    </row>
    <row r="24" spans="1:8">
      <c r="A24" t="s">
        <v>41</v>
      </c>
      <c r="B24">
        <v>370</v>
      </c>
      <c r="C24">
        <v>33.636363636363633</v>
      </c>
      <c r="D24">
        <v>1030</v>
      </c>
      <c r="E24">
        <v>0.66809779110617284</v>
      </c>
      <c r="F24">
        <v>11</v>
      </c>
      <c r="G24">
        <f>D24-B24</f>
        <v>660</v>
      </c>
      <c r="H24">
        <f>B24/D24</f>
        <v>0.35922330097087379</v>
      </c>
    </row>
    <row r="25" spans="1:8">
      <c r="A25" t="s">
        <v>42</v>
      </c>
      <c r="B25">
        <v>302</v>
      </c>
      <c r="C25">
        <v>37.75</v>
      </c>
      <c r="D25">
        <v>820</v>
      </c>
      <c r="E25">
        <v>0.65905133069910826</v>
      </c>
      <c r="F25">
        <v>8</v>
      </c>
      <c r="G25">
        <f>D25-B25</f>
        <v>518</v>
      </c>
      <c r="H25">
        <f>B25/D25</f>
        <v>0.36829268292682926</v>
      </c>
    </row>
    <row r="26" spans="1:8">
      <c r="A26" t="s">
        <v>43</v>
      </c>
      <c r="B26">
        <v>332</v>
      </c>
      <c r="C26">
        <v>41.5</v>
      </c>
      <c r="D26">
        <v>850</v>
      </c>
      <c r="E26">
        <v>0.63257853257853258</v>
      </c>
      <c r="F26">
        <v>8</v>
      </c>
      <c r="G26">
        <f>D26-B26</f>
        <v>518</v>
      </c>
      <c r="H26">
        <f>B26/D26</f>
        <v>0.39058823529411762</v>
      </c>
    </row>
    <row r="28" spans="1:8">
      <c r="A28" t="s">
        <v>111</v>
      </c>
      <c r="B28" s="36" t="s">
        <v>109</v>
      </c>
      <c r="C28" s="36"/>
    </row>
    <row r="30" spans="1:8">
      <c r="A30" t="s">
        <v>112</v>
      </c>
      <c r="B30">
        <f xml:space="preserve"> AVERAGE(H23:H26)</f>
        <v>0.36242760920210026</v>
      </c>
    </row>
    <row r="31" spans="1:8" ht="14.4" customHeight="1"/>
    <row r="32" spans="1:8" ht="14.4" customHeight="1"/>
    <row r="33" spans="1:3" ht="14.4" customHeight="1">
      <c r="A33" s="32" t="s">
        <v>123</v>
      </c>
    </row>
    <row r="34" spans="1:3" ht="14.4" customHeight="1"/>
    <row r="35" spans="1:3" ht="14.4" customHeight="1">
      <c r="A35" t="s">
        <v>124</v>
      </c>
      <c r="B35">
        <v>1116</v>
      </c>
    </row>
    <row r="36" spans="1:3">
      <c r="A36" t="s">
        <v>125</v>
      </c>
      <c r="B36">
        <v>18.600000000000001</v>
      </c>
    </row>
    <row r="37" spans="1:3">
      <c r="A37" t="s">
        <v>126</v>
      </c>
      <c r="B37">
        <v>0.80403458213256485</v>
      </c>
    </row>
    <row r="40" spans="1:3">
      <c r="A40" s="32" t="s">
        <v>121</v>
      </c>
    </row>
    <row r="43" spans="1:3">
      <c r="A43" s="9" t="s">
        <v>7</v>
      </c>
      <c r="B43" s="9" t="s">
        <v>63</v>
      </c>
      <c r="C43" t="s">
        <v>113</v>
      </c>
    </row>
    <row r="44" spans="1:3">
      <c r="A44" t="s">
        <v>20</v>
      </c>
      <c r="B44">
        <v>612</v>
      </c>
      <c r="C44">
        <f>B44/B46</f>
        <v>0.44092219020172913</v>
      </c>
    </row>
    <row r="45" spans="1:3">
      <c r="A45" t="s">
        <v>21</v>
      </c>
      <c r="B45">
        <v>776</v>
      </c>
      <c r="C45">
        <f>B45/B46</f>
        <v>0.55907780979827093</v>
      </c>
    </row>
    <row r="46" spans="1:3">
      <c r="A46" s="9" t="s">
        <v>45</v>
      </c>
      <c r="B46" s="9">
        <v>1388</v>
      </c>
    </row>
    <row r="48" spans="1:3">
      <c r="A48" s="32" t="s">
        <v>122</v>
      </c>
    </row>
    <row r="50" spans="1:14">
      <c r="A50" s="9" t="s">
        <v>3</v>
      </c>
      <c r="B50" s="9" t="s">
        <v>17</v>
      </c>
      <c r="C50" s="9" t="s">
        <v>8</v>
      </c>
      <c r="D50" s="9" t="s">
        <v>19</v>
      </c>
      <c r="E50" s="9" t="s">
        <v>14</v>
      </c>
      <c r="F50" s="9" t="s">
        <v>10</v>
      </c>
      <c r="G50" s="9" t="s">
        <v>9</v>
      </c>
      <c r="H50" s="9" t="s">
        <v>12</v>
      </c>
      <c r="I50" s="9" t="s">
        <v>13</v>
      </c>
      <c r="J50" s="9" t="s">
        <v>15</v>
      </c>
      <c r="K50" s="9" t="s">
        <v>18</v>
      </c>
      <c r="L50" s="9" t="s">
        <v>11</v>
      </c>
      <c r="M50" s="9" t="s">
        <v>16</v>
      </c>
      <c r="N50" s="9" t="s">
        <v>116</v>
      </c>
    </row>
    <row r="51" spans="1:14">
      <c r="A51" s="22" t="s">
        <v>40</v>
      </c>
      <c r="B51">
        <v>0</v>
      </c>
      <c r="C51">
        <v>10</v>
      </c>
      <c r="D51">
        <v>22</v>
      </c>
      <c r="E51">
        <v>17</v>
      </c>
      <c r="F51">
        <v>22</v>
      </c>
      <c r="G51">
        <v>118</v>
      </c>
      <c r="H51">
        <v>85</v>
      </c>
      <c r="I51">
        <v>44</v>
      </c>
      <c r="J51">
        <v>0</v>
      </c>
      <c r="K51">
        <v>24</v>
      </c>
      <c r="L51">
        <v>10</v>
      </c>
      <c r="M51">
        <v>32</v>
      </c>
      <c r="N51">
        <f>SUM(B51:M51)</f>
        <v>384</v>
      </c>
    </row>
    <row r="52" spans="1:14">
      <c r="A52" s="22" t="s">
        <v>41</v>
      </c>
      <c r="B52">
        <v>0</v>
      </c>
      <c r="C52">
        <v>20</v>
      </c>
      <c r="D52">
        <v>20</v>
      </c>
      <c r="E52">
        <v>85</v>
      </c>
      <c r="F52">
        <v>15</v>
      </c>
      <c r="G52">
        <v>79</v>
      </c>
      <c r="H52">
        <v>36</v>
      </c>
      <c r="I52">
        <v>30</v>
      </c>
      <c r="J52">
        <v>17</v>
      </c>
      <c r="K52">
        <v>25</v>
      </c>
      <c r="L52">
        <v>23</v>
      </c>
      <c r="M52">
        <v>20</v>
      </c>
      <c r="N52">
        <f>SUM(B52:M52)</f>
        <v>370</v>
      </c>
    </row>
    <row r="53" spans="1:14">
      <c r="A53" t="s">
        <v>42</v>
      </c>
      <c r="B53">
        <v>0</v>
      </c>
      <c r="C53">
        <v>0</v>
      </c>
      <c r="D53">
        <v>0</v>
      </c>
      <c r="E53">
        <v>43</v>
      </c>
      <c r="F53">
        <v>20</v>
      </c>
      <c r="G53">
        <v>120</v>
      </c>
      <c r="H53">
        <v>88</v>
      </c>
      <c r="I53">
        <v>24</v>
      </c>
      <c r="J53">
        <v>0</v>
      </c>
      <c r="K53">
        <v>0</v>
      </c>
      <c r="L53">
        <v>0</v>
      </c>
      <c r="M53">
        <v>7</v>
      </c>
      <c r="N53">
        <f>SUM(B53:M53)</f>
        <v>302</v>
      </c>
    </row>
    <row r="54" spans="1:14">
      <c r="A54" t="s">
        <v>43</v>
      </c>
      <c r="B54">
        <v>0</v>
      </c>
      <c r="C54">
        <v>130</v>
      </c>
      <c r="D54">
        <v>0</v>
      </c>
      <c r="E54">
        <v>80</v>
      </c>
      <c r="F54">
        <v>0</v>
      </c>
      <c r="G54">
        <v>15</v>
      </c>
      <c r="H54">
        <v>45</v>
      </c>
      <c r="I54">
        <v>47</v>
      </c>
      <c r="J54">
        <v>0</v>
      </c>
      <c r="K54">
        <v>0</v>
      </c>
      <c r="L54">
        <v>0</v>
      </c>
      <c r="M54">
        <v>15</v>
      </c>
      <c r="N54">
        <f>SUM(B54:M54)</f>
        <v>332</v>
      </c>
    </row>
    <row r="55" spans="1:14">
      <c r="A55" s="9" t="s">
        <v>115</v>
      </c>
      <c r="B55">
        <f>SUM($B51:$B54)</f>
        <v>0</v>
      </c>
      <c r="C55">
        <f t="shared" ref="C55:M55" si="0">SUM(C$51:C$54)</f>
        <v>160</v>
      </c>
      <c r="D55">
        <f t="shared" si="0"/>
        <v>42</v>
      </c>
      <c r="E55">
        <f t="shared" si="0"/>
        <v>225</v>
      </c>
      <c r="F55">
        <f t="shared" si="0"/>
        <v>57</v>
      </c>
      <c r="G55">
        <f t="shared" si="0"/>
        <v>332</v>
      </c>
      <c r="H55">
        <f t="shared" si="0"/>
        <v>254</v>
      </c>
      <c r="I55">
        <f t="shared" si="0"/>
        <v>145</v>
      </c>
      <c r="J55">
        <f t="shared" si="0"/>
        <v>17</v>
      </c>
      <c r="K55">
        <f t="shared" si="0"/>
        <v>49</v>
      </c>
      <c r="L55">
        <f t="shared" si="0"/>
        <v>33</v>
      </c>
      <c r="M55">
        <f t="shared" si="0"/>
        <v>74</v>
      </c>
      <c r="N55">
        <f>SUM(N51:N54)</f>
        <v>1388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I39"/>
  <sheetViews>
    <sheetView topLeftCell="A13" workbookViewId="0">
      <selection activeCell="G13" sqref="G13:H13"/>
    </sheetView>
  </sheetViews>
  <sheetFormatPr defaultRowHeight="13.8"/>
  <cols>
    <col min="1" max="1" width="12.19921875" customWidth="1"/>
    <col min="2" max="2" width="12.59765625" style="10" customWidth="1"/>
    <col min="3" max="3" width="19.796875" customWidth="1"/>
    <col min="4" max="4" width="22.09765625" customWidth="1"/>
    <col min="6" max="6" width="9.8984375" customWidth="1"/>
    <col min="7" max="7" width="17.09765625" customWidth="1"/>
    <col min="8" max="8" width="13.8984375" bestFit="1" customWidth="1"/>
    <col min="9" max="9" width="17.69921875" customWidth="1"/>
  </cols>
  <sheetData>
    <row r="1" spans="1:9">
      <c r="A1" s="29" t="s">
        <v>2</v>
      </c>
      <c r="B1" s="30" t="s">
        <v>49</v>
      </c>
      <c r="C1" s="29" t="s">
        <v>52</v>
      </c>
      <c r="D1" s="31" t="s">
        <v>46</v>
      </c>
      <c r="H1" s="6" t="s">
        <v>57</v>
      </c>
    </row>
    <row r="2" spans="1:9">
      <c r="A2">
        <v>422111</v>
      </c>
      <c r="B2" s="10">
        <v>0.44444444444444442</v>
      </c>
      <c r="C2" t="str">
        <f t="shared" ref="C2:C39" si="0">IF($B2&lt;=50%, "Low", IF($B2&lt;=80%, "Medium", "High"))</f>
        <v>Low</v>
      </c>
      <c r="D2">
        <v>75</v>
      </c>
      <c r="G2" s="6" t="s">
        <v>52</v>
      </c>
      <c r="H2" t="s">
        <v>56</v>
      </c>
      <c r="I2" t="s">
        <v>51</v>
      </c>
    </row>
    <row r="3" spans="1:9">
      <c r="A3">
        <v>422123</v>
      </c>
      <c r="B3" s="10">
        <v>0.45112781954887216</v>
      </c>
      <c r="C3" t="str">
        <f t="shared" si="0"/>
        <v>Low</v>
      </c>
      <c r="D3">
        <v>73</v>
      </c>
      <c r="G3" s="7" t="s">
        <v>53</v>
      </c>
      <c r="H3" s="5">
        <v>5</v>
      </c>
      <c r="I3" s="5">
        <v>0.94243781094527357</v>
      </c>
    </row>
    <row r="4" spans="1:9">
      <c r="A4">
        <v>422147</v>
      </c>
      <c r="B4" s="10">
        <v>0.47804878048780486</v>
      </c>
      <c r="C4" t="str">
        <f t="shared" si="0"/>
        <v>Low</v>
      </c>
      <c r="D4">
        <v>107</v>
      </c>
      <c r="G4" s="7" t="s">
        <v>54</v>
      </c>
      <c r="H4" s="5">
        <v>5</v>
      </c>
      <c r="I4" s="5">
        <v>0.47228518450598039</v>
      </c>
    </row>
    <row r="5" spans="1:9">
      <c r="A5">
        <v>422140</v>
      </c>
      <c r="B5" s="10">
        <v>0.48780487804878048</v>
      </c>
      <c r="C5" t="str">
        <f t="shared" si="0"/>
        <v>Low</v>
      </c>
      <c r="D5">
        <v>63</v>
      </c>
      <c r="G5" s="7" t="s">
        <v>55</v>
      </c>
      <c r="H5" s="5">
        <v>28</v>
      </c>
      <c r="I5" s="5">
        <v>0.65769749005269162</v>
      </c>
    </row>
    <row r="6" spans="1:9">
      <c r="A6">
        <v>422118</v>
      </c>
      <c r="B6" s="10">
        <v>0.5</v>
      </c>
      <c r="C6" t="str">
        <f t="shared" si="0"/>
        <v>Low</v>
      </c>
      <c r="D6">
        <v>60</v>
      </c>
      <c r="G6" s="7" t="s">
        <v>45</v>
      </c>
      <c r="H6" s="5">
        <v>38</v>
      </c>
      <c r="I6" s="5">
        <v>0.67076696575609585</v>
      </c>
    </row>
    <row r="7" spans="1:9">
      <c r="A7">
        <v>422143</v>
      </c>
      <c r="B7" s="10">
        <v>0.50847457627118642</v>
      </c>
      <c r="C7" t="str">
        <f t="shared" si="0"/>
        <v>Medium</v>
      </c>
      <c r="D7">
        <v>58</v>
      </c>
    </row>
    <row r="8" spans="1:9">
      <c r="A8">
        <v>422120</v>
      </c>
      <c r="B8" s="10">
        <v>0.5357142857142857</v>
      </c>
      <c r="C8" t="str">
        <f t="shared" si="0"/>
        <v>Medium</v>
      </c>
      <c r="D8">
        <v>52</v>
      </c>
      <c r="G8" t="s">
        <v>52</v>
      </c>
      <c r="H8" t="s">
        <v>56</v>
      </c>
      <c r="I8" t="s">
        <v>71</v>
      </c>
    </row>
    <row r="9" spans="1:9">
      <c r="A9">
        <v>422128</v>
      </c>
      <c r="B9" s="10">
        <v>0.5357142857142857</v>
      </c>
      <c r="C9" t="str">
        <f t="shared" si="0"/>
        <v>Medium</v>
      </c>
      <c r="D9">
        <v>52</v>
      </c>
      <c r="G9" t="s">
        <v>73</v>
      </c>
      <c r="H9">
        <v>5</v>
      </c>
      <c r="I9">
        <f>H9/38</f>
        <v>0.13157894736842105</v>
      </c>
    </row>
    <row r="10" spans="1:9">
      <c r="A10">
        <v>422113</v>
      </c>
      <c r="B10" s="10">
        <v>0.54545454545454541</v>
      </c>
      <c r="C10" t="str">
        <f t="shared" si="0"/>
        <v>Medium</v>
      </c>
      <c r="D10">
        <v>50</v>
      </c>
      <c r="G10" t="s">
        <v>79</v>
      </c>
      <c r="H10">
        <v>28</v>
      </c>
      <c r="I10">
        <f>H10/38</f>
        <v>0.73684210526315785</v>
      </c>
    </row>
    <row r="11" spans="1:9">
      <c r="A11">
        <v>422134</v>
      </c>
      <c r="B11" s="10">
        <v>0.54545454545454541</v>
      </c>
      <c r="C11" t="str">
        <f t="shared" si="0"/>
        <v>Medium</v>
      </c>
      <c r="D11">
        <v>50</v>
      </c>
      <c r="G11" t="s">
        <v>72</v>
      </c>
      <c r="H11">
        <v>5</v>
      </c>
      <c r="I11">
        <f>(H11/38)</f>
        <v>0.13157894736842105</v>
      </c>
    </row>
    <row r="12" spans="1:9">
      <c r="A12">
        <v>422135</v>
      </c>
      <c r="B12" s="10">
        <v>0.5714285714285714</v>
      </c>
      <c r="C12" t="str">
        <f t="shared" si="0"/>
        <v>Medium</v>
      </c>
      <c r="D12">
        <v>45</v>
      </c>
    </row>
    <row r="13" spans="1:9">
      <c r="A13">
        <v>422137</v>
      </c>
      <c r="B13" s="10">
        <v>0.5714285714285714</v>
      </c>
      <c r="C13" t="str">
        <f t="shared" si="0"/>
        <v>Medium</v>
      </c>
      <c r="D13">
        <v>45</v>
      </c>
      <c r="G13" t="s">
        <v>51</v>
      </c>
      <c r="H13">
        <f>AVERAGE(B2:B39)</f>
        <v>0.67076696575609562</v>
      </c>
    </row>
    <row r="14" spans="1:9">
      <c r="A14">
        <v>422126</v>
      </c>
      <c r="B14" s="10">
        <v>0.57692307692307687</v>
      </c>
      <c r="C14" t="str">
        <f t="shared" si="0"/>
        <v>Medium</v>
      </c>
      <c r="D14">
        <v>44</v>
      </c>
    </row>
    <row r="15" spans="1:9">
      <c r="A15">
        <v>422112</v>
      </c>
      <c r="B15" s="10">
        <v>0.6</v>
      </c>
      <c r="C15" t="str">
        <f t="shared" si="0"/>
        <v>Medium</v>
      </c>
      <c r="D15">
        <v>40</v>
      </c>
    </row>
    <row r="16" spans="1:9">
      <c r="A16">
        <v>422114</v>
      </c>
      <c r="B16" s="10">
        <v>0.6</v>
      </c>
      <c r="C16" t="str">
        <f t="shared" si="0"/>
        <v>Medium</v>
      </c>
      <c r="D16">
        <v>40</v>
      </c>
    </row>
    <row r="17" spans="1:4">
      <c r="A17">
        <v>422124</v>
      </c>
      <c r="B17" s="10">
        <v>0.6</v>
      </c>
      <c r="C17" t="str">
        <f t="shared" si="0"/>
        <v>Medium</v>
      </c>
      <c r="D17">
        <v>40</v>
      </c>
    </row>
    <row r="18" spans="1:4">
      <c r="A18">
        <v>422146</v>
      </c>
      <c r="B18" s="10">
        <v>0.61250000000000004</v>
      </c>
      <c r="C18" t="str">
        <f t="shared" si="0"/>
        <v>Medium</v>
      </c>
      <c r="D18">
        <v>62</v>
      </c>
    </row>
    <row r="19" spans="1:4">
      <c r="A19">
        <v>422139</v>
      </c>
      <c r="B19" s="10">
        <v>0.63157894736842102</v>
      </c>
      <c r="C19" t="str">
        <f t="shared" si="0"/>
        <v>Medium</v>
      </c>
      <c r="D19">
        <v>35</v>
      </c>
    </row>
    <row r="20" spans="1:4">
      <c r="A20">
        <v>422144</v>
      </c>
      <c r="B20" s="10">
        <v>0.64473684210526316</v>
      </c>
      <c r="C20" t="str">
        <f t="shared" si="0"/>
        <v>Medium</v>
      </c>
      <c r="D20">
        <v>54</v>
      </c>
    </row>
    <row r="21" spans="1:4">
      <c r="A21">
        <v>422131</v>
      </c>
      <c r="B21" s="10">
        <v>0.66666666666666663</v>
      </c>
      <c r="C21" t="str">
        <f t="shared" si="0"/>
        <v>Medium</v>
      </c>
      <c r="D21">
        <v>30</v>
      </c>
    </row>
    <row r="22" spans="1:4">
      <c r="A22">
        <v>422142</v>
      </c>
      <c r="B22" s="10">
        <v>0.66666666666666663</v>
      </c>
      <c r="C22" t="str">
        <f t="shared" si="0"/>
        <v>Medium</v>
      </c>
      <c r="D22">
        <v>30</v>
      </c>
    </row>
    <row r="23" spans="1:4">
      <c r="A23">
        <v>422119</v>
      </c>
      <c r="B23" s="10">
        <v>0.70588235294117652</v>
      </c>
      <c r="C23" t="str">
        <f t="shared" si="0"/>
        <v>Medium</v>
      </c>
      <c r="D23">
        <v>25</v>
      </c>
    </row>
    <row r="24" spans="1:4">
      <c r="A24">
        <v>422122</v>
      </c>
      <c r="B24" s="10">
        <v>0.70588235294117652</v>
      </c>
      <c r="C24" t="str">
        <f t="shared" si="0"/>
        <v>Medium</v>
      </c>
      <c r="D24">
        <v>25</v>
      </c>
    </row>
    <row r="25" spans="1:4">
      <c r="A25">
        <v>422115</v>
      </c>
      <c r="B25" s="10">
        <v>0.7142857142857143</v>
      </c>
      <c r="C25" t="str">
        <f t="shared" si="0"/>
        <v>Medium</v>
      </c>
      <c r="D25">
        <v>24</v>
      </c>
    </row>
    <row r="26" spans="1:4">
      <c r="A26">
        <v>422127</v>
      </c>
      <c r="B26" s="10">
        <v>0.72289156626506024</v>
      </c>
      <c r="C26" t="str">
        <f t="shared" si="0"/>
        <v>Medium</v>
      </c>
      <c r="D26">
        <v>23</v>
      </c>
    </row>
    <row r="27" spans="1:4">
      <c r="A27">
        <v>422125</v>
      </c>
      <c r="B27" s="10">
        <v>0.75</v>
      </c>
      <c r="C27" t="str">
        <f t="shared" si="0"/>
        <v>Medium</v>
      </c>
      <c r="D27">
        <v>20</v>
      </c>
    </row>
    <row r="28" spans="1:4">
      <c r="A28">
        <v>422130</v>
      </c>
      <c r="B28" s="10">
        <v>0.75</v>
      </c>
      <c r="C28" t="str">
        <f t="shared" si="0"/>
        <v>Medium</v>
      </c>
      <c r="D28">
        <v>20</v>
      </c>
    </row>
    <row r="29" spans="1:4">
      <c r="A29">
        <v>422133</v>
      </c>
      <c r="B29" s="10">
        <v>0.75</v>
      </c>
      <c r="C29" t="str">
        <f t="shared" si="0"/>
        <v>Medium</v>
      </c>
      <c r="D29">
        <v>20</v>
      </c>
    </row>
    <row r="30" spans="1:4">
      <c r="A30">
        <v>422138</v>
      </c>
      <c r="B30" s="10">
        <v>0.75</v>
      </c>
      <c r="C30" t="str">
        <f t="shared" si="0"/>
        <v>Medium</v>
      </c>
      <c r="D30">
        <v>20</v>
      </c>
    </row>
    <row r="31" spans="1:4">
      <c r="A31">
        <v>422148</v>
      </c>
      <c r="B31" s="10">
        <v>0.75384615384615383</v>
      </c>
      <c r="C31" t="str">
        <f t="shared" si="0"/>
        <v>Medium</v>
      </c>
      <c r="D31">
        <v>32</v>
      </c>
    </row>
    <row r="32" spans="1:4">
      <c r="A32">
        <v>422117</v>
      </c>
      <c r="B32" s="10">
        <v>0.8</v>
      </c>
      <c r="C32" t="str">
        <f t="shared" si="0"/>
        <v>Medium</v>
      </c>
      <c r="D32">
        <v>15</v>
      </c>
    </row>
    <row r="33" spans="1:4">
      <c r="A33">
        <v>422121</v>
      </c>
      <c r="B33" s="10">
        <v>0.8</v>
      </c>
      <c r="C33" t="str">
        <f t="shared" si="0"/>
        <v>Medium</v>
      </c>
      <c r="D33">
        <v>15</v>
      </c>
    </row>
    <row r="34" spans="1:4">
      <c r="A34">
        <v>422129</v>
      </c>
      <c r="B34" s="10">
        <v>0.8</v>
      </c>
      <c r="C34" t="str">
        <f t="shared" si="0"/>
        <v>Medium</v>
      </c>
      <c r="D34">
        <v>15</v>
      </c>
    </row>
    <row r="35" spans="1:4">
      <c r="A35">
        <v>422145</v>
      </c>
      <c r="B35" s="10">
        <v>0.81666666666666665</v>
      </c>
      <c r="C35" t="str">
        <f t="shared" si="0"/>
        <v>High</v>
      </c>
      <c r="D35">
        <v>22</v>
      </c>
    </row>
    <row r="36" spans="1:4">
      <c r="A36">
        <v>422141</v>
      </c>
      <c r="B36" s="10">
        <v>0.89552238805970152</v>
      </c>
      <c r="C36" t="str">
        <f t="shared" si="0"/>
        <v>High</v>
      </c>
      <c r="D36">
        <v>7</v>
      </c>
    </row>
    <row r="37" spans="1:4">
      <c r="A37">
        <v>422116</v>
      </c>
      <c r="B37" s="10">
        <v>1</v>
      </c>
      <c r="C37" t="str">
        <f t="shared" si="0"/>
        <v>High</v>
      </c>
      <c r="D37">
        <v>0</v>
      </c>
    </row>
    <row r="38" spans="1:4">
      <c r="A38">
        <v>422132</v>
      </c>
      <c r="B38" s="10">
        <v>1</v>
      </c>
      <c r="C38" t="str">
        <f t="shared" si="0"/>
        <v>High</v>
      </c>
      <c r="D38">
        <v>0</v>
      </c>
    </row>
    <row r="39" spans="1:4">
      <c r="A39">
        <v>422136</v>
      </c>
      <c r="B39" s="10">
        <v>1</v>
      </c>
      <c r="C39" t="str">
        <f t="shared" si="0"/>
        <v>High</v>
      </c>
      <c r="D39">
        <v>0</v>
      </c>
    </row>
  </sheetData>
  <sortState ref="A2:D41">
    <sortCondition ref="B1"/>
  </sortState>
  <conditionalFormatting sqref="B1:B42 H13 B44:B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9"/>
  <sheetViews>
    <sheetView topLeftCell="A10" workbookViewId="0">
      <selection activeCell="F2" sqref="F2"/>
    </sheetView>
  </sheetViews>
  <sheetFormatPr defaultRowHeight="13.8"/>
  <cols>
    <col min="1" max="1" width="12.19921875" customWidth="1"/>
    <col min="2" max="2" width="15.8984375" customWidth="1"/>
    <col min="3" max="3" width="11.09765625" style="10" customWidth="1"/>
    <col min="6" max="6" width="23.796875" customWidth="1"/>
    <col min="7" max="7" width="32.59765625" customWidth="1"/>
    <col min="8" max="8" width="11.3984375" customWidth="1"/>
  </cols>
  <sheetData>
    <row r="1" spans="1:3">
      <c r="A1" s="9" t="s">
        <v>2</v>
      </c>
      <c r="B1" s="9" t="s">
        <v>46</v>
      </c>
      <c r="C1" s="21" t="s">
        <v>49</v>
      </c>
    </row>
    <row r="2" spans="1:3">
      <c r="A2">
        <v>422111</v>
      </c>
      <c r="B2">
        <v>75</v>
      </c>
      <c r="C2" s="10">
        <v>0.44444444444444442</v>
      </c>
    </row>
    <row r="3" spans="1:3">
      <c r="A3">
        <v>422123</v>
      </c>
      <c r="B3">
        <v>73</v>
      </c>
      <c r="C3" s="10">
        <v>0.45112781954887216</v>
      </c>
    </row>
    <row r="4" spans="1:3">
      <c r="A4">
        <v>422147</v>
      </c>
      <c r="B4">
        <v>107</v>
      </c>
      <c r="C4" s="10">
        <v>0.47804878048780486</v>
      </c>
    </row>
    <row r="5" spans="1:3">
      <c r="A5">
        <v>422140</v>
      </c>
      <c r="B5">
        <v>63</v>
      </c>
      <c r="C5" s="10">
        <v>0.48780487804878048</v>
      </c>
    </row>
    <row r="6" spans="1:3">
      <c r="A6">
        <v>422118</v>
      </c>
      <c r="B6">
        <v>60</v>
      </c>
      <c r="C6" s="10">
        <v>0.5</v>
      </c>
    </row>
    <row r="7" spans="1:3">
      <c r="A7">
        <v>422143</v>
      </c>
      <c r="B7">
        <v>58</v>
      </c>
      <c r="C7" s="10">
        <v>0.50847457627118642</v>
      </c>
    </row>
    <row r="8" spans="1:3">
      <c r="A8">
        <v>422120</v>
      </c>
      <c r="B8">
        <v>52</v>
      </c>
      <c r="C8" s="10">
        <v>0.5357142857142857</v>
      </c>
    </row>
    <row r="9" spans="1:3">
      <c r="A9">
        <v>422128</v>
      </c>
      <c r="B9">
        <v>52</v>
      </c>
      <c r="C9" s="10">
        <v>0.5357142857142857</v>
      </c>
    </row>
    <row r="10" spans="1:3">
      <c r="A10">
        <v>422113</v>
      </c>
      <c r="B10">
        <v>50</v>
      </c>
      <c r="C10" s="10">
        <v>0.54545454545454541</v>
      </c>
    </row>
    <row r="11" spans="1:3">
      <c r="A11">
        <v>422134</v>
      </c>
      <c r="B11">
        <v>50</v>
      </c>
      <c r="C11" s="10">
        <v>0.54545454545454541</v>
      </c>
    </row>
    <row r="12" spans="1:3">
      <c r="A12">
        <v>422135</v>
      </c>
      <c r="B12">
        <v>45</v>
      </c>
      <c r="C12" s="10">
        <v>0.5714285714285714</v>
      </c>
    </row>
    <row r="13" spans="1:3">
      <c r="A13">
        <v>422137</v>
      </c>
      <c r="B13">
        <v>45</v>
      </c>
      <c r="C13" s="10">
        <v>0.5714285714285714</v>
      </c>
    </row>
    <row r="14" spans="1:3">
      <c r="A14">
        <v>422126</v>
      </c>
      <c r="B14">
        <v>44</v>
      </c>
      <c r="C14" s="10">
        <v>0.57692307692307687</v>
      </c>
    </row>
    <row r="15" spans="1:3">
      <c r="A15">
        <v>422112</v>
      </c>
      <c r="B15">
        <v>40</v>
      </c>
      <c r="C15" s="10">
        <v>0.6</v>
      </c>
    </row>
    <row r="16" spans="1:3">
      <c r="A16">
        <v>422114</v>
      </c>
      <c r="B16">
        <v>40</v>
      </c>
      <c r="C16" s="10">
        <v>0.6</v>
      </c>
    </row>
    <row r="17" spans="1:3">
      <c r="A17">
        <v>422124</v>
      </c>
      <c r="B17">
        <v>40</v>
      </c>
      <c r="C17" s="10">
        <v>0.6</v>
      </c>
    </row>
    <row r="18" spans="1:3">
      <c r="A18">
        <v>422146</v>
      </c>
      <c r="B18">
        <v>62</v>
      </c>
      <c r="C18" s="10">
        <v>0.61250000000000004</v>
      </c>
    </row>
    <row r="19" spans="1:3">
      <c r="A19">
        <v>422139</v>
      </c>
      <c r="B19">
        <v>35</v>
      </c>
      <c r="C19" s="10">
        <v>0.63157894736842102</v>
      </c>
    </row>
    <row r="20" spans="1:3">
      <c r="A20">
        <v>422144</v>
      </c>
      <c r="B20">
        <v>54</v>
      </c>
      <c r="C20" s="10">
        <v>0.64473684210526316</v>
      </c>
    </row>
    <row r="21" spans="1:3">
      <c r="A21">
        <v>422131</v>
      </c>
      <c r="B21">
        <v>30</v>
      </c>
      <c r="C21" s="10">
        <v>0.66666666666666663</v>
      </c>
    </row>
    <row r="22" spans="1:3">
      <c r="A22">
        <v>422142</v>
      </c>
      <c r="B22">
        <v>30</v>
      </c>
      <c r="C22" s="10">
        <v>0.66666666666666663</v>
      </c>
    </row>
    <row r="23" spans="1:3">
      <c r="A23">
        <v>422119</v>
      </c>
      <c r="B23">
        <v>25</v>
      </c>
      <c r="C23" s="10">
        <v>0.70588235294117652</v>
      </c>
    </row>
    <row r="24" spans="1:3">
      <c r="A24">
        <v>422122</v>
      </c>
      <c r="B24">
        <v>25</v>
      </c>
      <c r="C24" s="10">
        <v>0.70588235294117652</v>
      </c>
    </row>
    <row r="25" spans="1:3">
      <c r="A25">
        <v>422115</v>
      </c>
      <c r="B25">
        <v>24</v>
      </c>
      <c r="C25" s="10">
        <v>0.7142857142857143</v>
      </c>
    </row>
    <row r="26" spans="1:3">
      <c r="A26">
        <v>422127</v>
      </c>
      <c r="B26">
        <v>23</v>
      </c>
      <c r="C26" s="10">
        <v>0.72289156626506024</v>
      </c>
    </row>
    <row r="27" spans="1:3">
      <c r="A27">
        <v>422125</v>
      </c>
      <c r="B27">
        <v>20</v>
      </c>
      <c r="C27" s="10">
        <v>0.75</v>
      </c>
    </row>
    <row r="28" spans="1:3">
      <c r="A28">
        <v>422130</v>
      </c>
      <c r="B28">
        <v>20</v>
      </c>
      <c r="C28" s="10">
        <v>0.75</v>
      </c>
    </row>
    <row r="29" spans="1:3">
      <c r="A29">
        <v>422133</v>
      </c>
      <c r="B29">
        <v>20</v>
      </c>
      <c r="C29" s="10">
        <v>0.75</v>
      </c>
    </row>
    <row r="30" spans="1:3">
      <c r="A30">
        <v>422138</v>
      </c>
      <c r="B30">
        <v>20</v>
      </c>
      <c r="C30" s="10">
        <v>0.75</v>
      </c>
    </row>
    <row r="31" spans="1:3">
      <c r="A31">
        <v>422148</v>
      </c>
      <c r="B31">
        <v>32</v>
      </c>
      <c r="C31" s="10">
        <v>0.75384615384615383</v>
      </c>
    </row>
    <row r="32" spans="1:3">
      <c r="A32">
        <v>422117</v>
      </c>
      <c r="B32">
        <v>15</v>
      </c>
      <c r="C32" s="10">
        <v>0.8</v>
      </c>
    </row>
    <row r="33" spans="1:3">
      <c r="A33">
        <v>422121</v>
      </c>
      <c r="B33">
        <v>15</v>
      </c>
      <c r="C33" s="10">
        <v>0.8</v>
      </c>
    </row>
    <row r="34" spans="1:3">
      <c r="A34">
        <v>422129</v>
      </c>
      <c r="B34">
        <v>15</v>
      </c>
      <c r="C34" s="10">
        <v>0.8</v>
      </c>
    </row>
    <row r="35" spans="1:3">
      <c r="A35">
        <v>422145</v>
      </c>
      <c r="B35">
        <v>22</v>
      </c>
      <c r="C35" s="10">
        <v>0.81666666666666665</v>
      </c>
    </row>
    <row r="36" spans="1:3">
      <c r="A36">
        <v>422141</v>
      </c>
      <c r="B36">
        <v>7</v>
      </c>
      <c r="C36" s="10">
        <v>0.89552238805970152</v>
      </c>
    </row>
    <row r="37" spans="1:3">
      <c r="A37">
        <v>422116</v>
      </c>
      <c r="B37">
        <v>0</v>
      </c>
      <c r="C37" s="10">
        <v>1</v>
      </c>
    </row>
    <row r="38" spans="1:3">
      <c r="A38">
        <v>422132</v>
      </c>
      <c r="B38">
        <v>0</v>
      </c>
      <c r="C38" s="10">
        <v>1</v>
      </c>
    </row>
    <row r="39" spans="1:3">
      <c r="A39">
        <v>422136</v>
      </c>
      <c r="B39">
        <v>0</v>
      </c>
      <c r="C39" s="10">
        <v>1</v>
      </c>
    </row>
  </sheetData>
  <sortState ref="A2:C39">
    <sortCondition ref="C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 tint="0.249977111117893"/>
  </sheetPr>
  <dimension ref="A1:M39"/>
  <sheetViews>
    <sheetView topLeftCell="A13" workbookViewId="0">
      <selection activeCell="F36" sqref="F36"/>
    </sheetView>
  </sheetViews>
  <sheetFormatPr defaultRowHeight="13.8"/>
  <cols>
    <col min="1" max="1" width="9.59765625" bestFit="1" customWidth="1"/>
    <col min="2" max="2" width="11.3984375" style="10" customWidth="1"/>
    <col min="3" max="3" width="14.3984375"/>
    <col min="6" max="6" width="13.09765625" bestFit="1" customWidth="1"/>
    <col min="7" max="7" width="13.8984375" customWidth="1"/>
    <col min="8" max="8" width="16" customWidth="1"/>
    <col min="9" max="9" width="16.5" customWidth="1"/>
    <col min="12" max="12" width="12.59765625" customWidth="1"/>
    <col min="13" max="13" width="18.296875" customWidth="1"/>
  </cols>
  <sheetData>
    <row r="1" spans="1:13">
      <c r="A1" s="2" t="s">
        <v>1</v>
      </c>
      <c r="B1" s="13" t="s">
        <v>49</v>
      </c>
      <c r="C1" s="12" t="s">
        <v>2</v>
      </c>
      <c r="G1" s="6" t="s">
        <v>57</v>
      </c>
      <c r="K1" s="9" t="s">
        <v>1</v>
      </c>
      <c r="L1" s="9" t="s">
        <v>62</v>
      </c>
      <c r="M1" s="9" t="s">
        <v>51</v>
      </c>
    </row>
    <row r="2" spans="1:13">
      <c r="A2" s="14" t="s">
        <v>24</v>
      </c>
      <c r="B2" s="15">
        <v>0.44444444444444442</v>
      </c>
      <c r="C2" s="14">
        <v>422111</v>
      </c>
      <c r="F2" s="6" t="s">
        <v>1</v>
      </c>
      <c r="G2" t="s">
        <v>51</v>
      </c>
      <c r="H2" t="s">
        <v>76</v>
      </c>
      <c r="I2" t="s">
        <v>77</v>
      </c>
      <c r="K2" t="s">
        <v>29</v>
      </c>
      <c r="L2" t="str">
        <f>INDEX(ProductsReference!$B$2:$B$7,MATCH(ProductEfficiency!$K2,ProductsReference!$A$2:$A$7,0))</f>
        <v>Cola</v>
      </c>
      <c r="M2">
        <v>0.66115968862117769</v>
      </c>
    </row>
    <row r="3" spans="1:13">
      <c r="A3" t="s">
        <v>25</v>
      </c>
      <c r="B3" s="10">
        <v>0.6</v>
      </c>
      <c r="C3">
        <v>422112</v>
      </c>
      <c r="F3" s="7" t="s">
        <v>29</v>
      </c>
      <c r="G3" s="11">
        <v>0.66115968862117769</v>
      </c>
      <c r="H3" s="11">
        <v>0.81666666666666665</v>
      </c>
      <c r="I3" s="11">
        <v>0.47804878048780486</v>
      </c>
      <c r="K3" t="s">
        <v>26</v>
      </c>
      <c r="L3" t="str">
        <f>INDEX(ProductsReference!$B$2:$B$7,MATCH(ProductEfficiency!$K3,ProductsReference!$A$2:$A$7,0))</f>
        <v>Cola</v>
      </c>
      <c r="M3">
        <v>0.67338682711430653</v>
      </c>
    </row>
    <row r="4" spans="1:13">
      <c r="A4" t="s">
        <v>25</v>
      </c>
      <c r="B4" s="10">
        <v>0.54545454545454541</v>
      </c>
      <c r="C4">
        <v>422113</v>
      </c>
      <c r="F4" s="7" t="s">
        <v>26</v>
      </c>
      <c r="G4" s="11">
        <v>0.67338682711430653</v>
      </c>
      <c r="H4" s="11">
        <v>1</v>
      </c>
      <c r="I4" s="11">
        <v>0.45112781954887216</v>
      </c>
      <c r="K4" t="s">
        <v>27</v>
      </c>
      <c r="L4" t="str">
        <f>INDEX(ProductsReference!$B$2:$B$7,MATCH(ProductEfficiency!$K4,ProductsReference!$A$2:$A$7,0))</f>
        <v>Diet Cola</v>
      </c>
      <c r="M4">
        <v>0.71672077922077926</v>
      </c>
    </row>
    <row r="5" spans="1:13">
      <c r="A5" t="s">
        <v>25</v>
      </c>
      <c r="B5" s="10">
        <v>0.6</v>
      </c>
      <c r="C5">
        <v>422114</v>
      </c>
      <c r="F5" s="7" t="s">
        <v>27</v>
      </c>
      <c r="G5" s="11">
        <v>0.71672077922077926</v>
      </c>
      <c r="H5" s="11">
        <v>1</v>
      </c>
      <c r="I5" s="11">
        <v>0.54545454545454541</v>
      </c>
      <c r="K5" t="s">
        <v>25</v>
      </c>
      <c r="L5" t="str">
        <f>INDEX(ProductsReference!$B$2:$B$7,MATCH(ProductEfficiency!$K5,ProductsReference!$A$2:$A$7,0))</f>
        <v>Lemon lime</v>
      </c>
      <c r="M5">
        <v>0.70995670995671001</v>
      </c>
    </row>
    <row r="6" spans="1:13">
      <c r="A6" t="s">
        <v>25</v>
      </c>
      <c r="B6" s="10">
        <v>0.7142857142857143</v>
      </c>
      <c r="C6">
        <v>422115</v>
      </c>
      <c r="F6" s="7" t="s">
        <v>25</v>
      </c>
      <c r="G6" s="11">
        <v>0.70995670995671001</v>
      </c>
      <c r="H6" s="11">
        <v>1</v>
      </c>
      <c r="I6" s="11">
        <v>0.54545454545454541</v>
      </c>
      <c r="K6" t="s">
        <v>24</v>
      </c>
      <c r="L6" t="str">
        <f>INDEX(ProductsReference!$B$2:$B$7,MATCH(ProductEfficiency!$K6,ProductsReference!$A$2:$A$7,0))</f>
        <v>Orange</v>
      </c>
      <c r="M6">
        <v>0.44444444444444442</v>
      </c>
    </row>
    <row r="7" spans="1:13">
      <c r="A7" t="s">
        <v>25</v>
      </c>
      <c r="B7" s="10">
        <v>1</v>
      </c>
      <c r="C7">
        <v>422116</v>
      </c>
      <c r="F7" s="7" t="s">
        <v>24</v>
      </c>
      <c r="G7" s="11">
        <v>0.44444444444444442</v>
      </c>
      <c r="H7" s="11">
        <v>0.44444444444444442</v>
      </c>
      <c r="I7" s="11">
        <v>0.44444444444444442</v>
      </c>
      <c r="K7" t="s">
        <v>28</v>
      </c>
      <c r="L7" t="str">
        <f>INDEX(ProductsReference!$B$2:$B$7,MATCH(ProductEfficiency!$K7,ProductsReference!$A$2:$A$7,0))</f>
        <v>Root Beer</v>
      </c>
      <c r="M7">
        <v>0.64449657540618965</v>
      </c>
    </row>
    <row r="8" spans="1:13">
      <c r="A8" t="s">
        <v>25</v>
      </c>
      <c r="B8" s="10">
        <v>0.8</v>
      </c>
      <c r="C8">
        <v>422117</v>
      </c>
      <c r="F8" s="7" t="s">
        <v>28</v>
      </c>
      <c r="G8" s="11">
        <v>0.64449657540618965</v>
      </c>
      <c r="H8" s="11">
        <v>0.89552238805970152</v>
      </c>
      <c r="I8" s="11">
        <v>0.48780487804878048</v>
      </c>
    </row>
    <row r="9" spans="1:13">
      <c r="A9" s="14" t="s">
        <v>26</v>
      </c>
      <c r="B9" s="15">
        <v>0.5</v>
      </c>
      <c r="C9" s="14">
        <v>422118</v>
      </c>
      <c r="F9" s="7" t="s">
        <v>45</v>
      </c>
      <c r="G9" s="5">
        <v>0.67076696575609596</v>
      </c>
      <c r="H9" s="5">
        <v>1</v>
      </c>
      <c r="I9" s="5">
        <v>0.44444444444444442</v>
      </c>
    </row>
    <row r="10" spans="1:13">
      <c r="A10" t="s">
        <v>26</v>
      </c>
      <c r="B10" s="10">
        <v>0.70588235294117652</v>
      </c>
      <c r="C10">
        <v>422119</v>
      </c>
    </row>
    <row r="11" spans="1:13">
      <c r="A11" t="s">
        <v>26</v>
      </c>
      <c r="B11" s="10">
        <v>0.5357142857142857</v>
      </c>
      <c r="C11">
        <v>422120</v>
      </c>
    </row>
    <row r="12" spans="1:13">
      <c r="A12" t="s">
        <v>26</v>
      </c>
      <c r="B12" s="10">
        <v>0.8</v>
      </c>
      <c r="C12">
        <v>422121</v>
      </c>
    </row>
    <row r="13" spans="1:13">
      <c r="A13" t="s">
        <v>26</v>
      </c>
      <c r="B13" s="10">
        <v>0.70588235294117652</v>
      </c>
      <c r="C13">
        <v>422122</v>
      </c>
    </row>
    <row r="14" spans="1:13">
      <c r="A14" s="14" t="s">
        <v>26</v>
      </c>
      <c r="B14" s="15">
        <v>0.45112781954887216</v>
      </c>
      <c r="C14" s="14">
        <v>422123</v>
      </c>
    </row>
    <row r="15" spans="1:13">
      <c r="A15" t="s">
        <v>26</v>
      </c>
      <c r="B15" s="10">
        <v>0.6</v>
      </c>
      <c r="C15">
        <v>422124</v>
      </c>
    </row>
    <row r="16" spans="1:13">
      <c r="A16" t="s">
        <v>26</v>
      </c>
      <c r="B16" s="10">
        <v>0.75</v>
      </c>
      <c r="C16">
        <v>422125</v>
      </c>
    </row>
    <row r="17" spans="1:7">
      <c r="A17" t="s">
        <v>26</v>
      </c>
      <c r="B17" s="10">
        <v>0.57692307692307687</v>
      </c>
      <c r="C17">
        <v>422126</v>
      </c>
    </row>
    <row r="18" spans="1:7">
      <c r="A18" t="s">
        <v>26</v>
      </c>
      <c r="B18" s="10">
        <v>0.72289156626506024</v>
      </c>
      <c r="C18">
        <v>422127</v>
      </c>
    </row>
    <row r="19" spans="1:7">
      <c r="A19" t="s">
        <v>26</v>
      </c>
      <c r="B19" s="10">
        <v>0.5357142857142857</v>
      </c>
      <c r="C19">
        <v>422128</v>
      </c>
    </row>
    <row r="20" spans="1:7">
      <c r="A20" t="s">
        <v>26</v>
      </c>
      <c r="B20" s="10">
        <v>0.8</v>
      </c>
      <c r="C20">
        <v>422129</v>
      </c>
    </row>
    <row r="21" spans="1:7">
      <c r="A21" t="s">
        <v>26</v>
      </c>
      <c r="B21" s="10">
        <v>0.75</v>
      </c>
      <c r="C21">
        <v>422130</v>
      </c>
      <c r="F21" s="6" t="s">
        <v>1</v>
      </c>
      <c r="G21" t="s">
        <v>78</v>
      </c>
    </row>
    <row r="22" spans="1:7">
      <c r="A22" t="s">
        <v>26</v>
      </c>
      <c r="B22" s="10">
        <v>0.66666666666666663</v>
      </c>
      <c r="C22">
        <v>422131</v>
      </c>
      <c r="F22" s="7" t="s">
        <v>29</v>
      </c>
      <c r="G22" s="5">
        <v>5</v>
      </c>
    </row>
    <row r="23" spans="1:7">
      <c r="A23" t="s">
        <v>26</v>
      </c>
      <c r="B23" s="10">
        <v>1</v>
      </c>
      <c r="C23">
        <v>422132</v>
      </c>
      <c r="F23" s="7" t="s">
        <v>26</v>
      </c>
      <c r="G23" s="5">
        <v>15</v>
      </c>
    </row>
    <row r="24" spans="1:7">
      <c r="A24" t="s">
        <v>27</v>
      </c>
      <c r="B24" s="10">
        <v>0.75</v>
      </c>
      <c r="C24">
        <v>422133</v>
      </c>
      <c r="F24" s="7" t="s">
        <v>27</v>
      </c>
      <c r="G24" s="5">
        <v>4</v>
      </c>
    </row>
    <row r="25" spans="1:7">
      <c r="A25" t="s">
        <v>27</v>
      </c>
      <c r="B25" s="10">
        <v>0.54545454545454541</v>
      </c>
      <c r="C25">
        <v>422134</v>
      </c>
      <c r="F25" s="7" t="s">
        <v>25</v>
      </c>
      <c r="G25" s="5">
        <v>6</v>
      </c>
    </row>
    <row r="26" spans="1:7">
      <c r="A26" t="s">
        <v>27</v>
      </c>
      <c r="B26" s="10">
        <v>0.5714285714285714</v>
      </c>
      <c r="C26">
        <v>422135</v>
      </c>
      <c r="F26" s="7" t="s">
        <v>24</v>
      </c>
      <c r="G26" s="5">
        <v>1</v>
      </c>
    </row>
    <row r="27" spans="1:7">
      <c r="A27" t="s">
        <v>27</v>
      </c>
      <c r="B27" s="10">
        <v>1</v>
      </c>
      <c r="C27">
        <v>422136</v>
      </c>
      <c r="F27" s="7" t="s">
        <v>28</v>
      </c>
      <c r="G27" s="5">
        <v>7</v>
      </c>
    </row>
    <row r="28" spans="1:7">
      <c r="A28" t="s">
        <v>28</v>
      </c>
      <c r="B28" s="10">
        <v>0.5714285714285714</v>
      </c>
      <c r="C28">
        <v>422137</v>
      </c>
      <c r="F28" s="7" t="s">
        <v>45</v>
      </c>
      <c r="G28" s="5">
        <v>38</v>
      </c>
    </row>
    <row r="29" spans="1:7">
      <c r="A29" t="s">
        <v>28</v>
      </c>
      <c r="B29" s="10">
        <v>0.75</v>
      </c>
      <c r="C29">
        <v>422138</v>
      </c>
    </row>
    <row r="30" spans="1:7">
      <c r="A30" t="s">
        <v>28</v>
      </c>
      <c r="B30" s="10">
        <v>0.63157894736842102</v>
      </c>
      <c r="C30">
        <v>422139</v>
      </c>
    </row>
    <row r="31" spans="1:7">
      <c r="A31" s="14" t="s">
        <v>28</v>
      </c>
      <c r="B31" s="15">
        <v>0.48780487804878048</v>
      </c>
      <c r="C31" s="14">
        <v>422140</v>
      </c>
    </row>
    <row r="32" spans="1:7">
      <c r="A32" t="s">
        <v>28</v>
      </c>
      <c r="B32" s="10">
        <v>0.89552238805970152</v>
      </c>
      <c r="C32">
        <v>422141</v>
      </c>
    </row>
    <row r="33" spans="1:3">
      <c r="A33" t="s">
        <v>28</v>
      </c>
      <c r="B33" s="10">
        <v>0.66666666666666663</v>
      </c>
      <c r="C33">
        <v>422142</v>
      </c>
    </row>
    <row r="34" spans="1:3">
      <c r="A34" t="s">
        <v>28</v>
      </c>
      <c r="B34" s="10">
        <v>0.50847457627118642</v>
      </c>
      <c r="C34">
        <v>422143</v>
      </c>
    </row>
    <row r="35" spans="1:3">
      <c r="A35" t="s">
        <v>29</v>
      </c>
      <c r="B35" s="10">
        <v>0.64473684210526316</v>
      </c>
      <c r="C35">
        <v>422144</v>
      </c>
    </row>
    <row r="36" spans="1:3">
      <c r="A36" t="s">
        <v>29</v>
      </c>
      <c r="B36" s="10">
        <v>0.81666666666666665</v>
      </c>
      <c r="C36">
        <v>422145</v>
      </c>
    </row>
    <row r="37" spans="1:3">
      <c r="A37" t="s">
        <v>29</v>
      </c>
      <c r="B37" s="10">
        <v>0.61250000000000004</v>
      </c>
      <c r="C37">
        <v>422146</v>
      </c>
    </row>
    <row r="38" spans="1:3">
      <c r="A38" s="14" t="s">
        <v>29</v>
      </c>
      <c r="B38" s="15">
        <v>0.47804878048780486</v>
      </c>
      <c r="C38" s="14">
        <v>422147</v>
      </c>
    </row>
    <row r="39" spans="1:3">
      <c r="A39" t="s">
        <v>29</v>
      </c>
      <c r="B39" s="10">
        <v>0.75384615384615383</v>
      </c>
      <c r="C39">
        <v>422148</v>
      </c>
    </row>
  </sheetData>
  <autoFilter ref="A1:C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ProductsReference</vt:lpstr>
      <vt:lpstr>DowntimeFactorsReference</vt:lpstr>
      <vt:lpstr>LineEfficiencyWorkingSheet</vt:lpstr>
      <vt:lpstr>LineDowntimeWorkingSheet</vt:lpstr>
      <vt:lpstr>Visualizations</vt:lpstr>
      <vt:lpstr>Calculations</vt:lpstr>
      <vt:lpstr>LineEfficiency</vt:lpstr>
      <vt:lpstr>LineEfficiencyVsDowntime</vt:lpstr>
      <vt:lpstr>ProductEfficiency</vt:lpstr>
      <vt:lpstr>Operator Efficiency</vt:lpstr>
      <vt:lpstr>BatchDowntime</vt:lpstr>
      <vt:lpstr>DowntimeFactors</vt:lpstr>
      <vt:lpstr>OperatorDowntimeFactors1</vt:lpstr>
      <vt:lpstr>OperatorDowntimeFactors2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Dell</cp:lastModifiedBy>
  <dcterms:created xsi:type="dcterms:W3CDTF">2024-08-19T19:52:48Z</dcterms:created>
  <dcterms:modified xsi:type="dcterms:W3CDTF">2024-09-27T12:26:26Z</dcterms:modified>
</cp:coreProperties>
</file>