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lexandredanelon/Develop/CrachaEstacionamento/"/>
    </mc:Choice>
  </mc:AlternateContent>
  <xr:revisionPtr revIDLastSave="0" documentId="13_ncr:1_{D1713F23-E12A-4043-8F7E-9F6BF26243D4}" xr6:coauthVersionLast="47" xr6:coauthVersionMax="47" xr10:uidLastSave="{00000000-0000-0000-0000-000000000000}"/>
  <bookViews>
    <workbookView xWindow="0" yWindow="500" windowWidth="25600" windowHeight="14220" xr2:uid="{00000000-000D-0000-FFFF-FFFF00000000}"/>
  </bookViews>
  <sheets>
    <sheet name="VG1" sheetId="6" r:id="rId1"/>
    <sheet name="Rec1" sheetId="1" r:id="rId2"/>
    <sheet name="Sheet2" sheetId="5" r:id="rId3"/>
    <sheet name="Planilha1" sheetId="3" r:id="rId4"/>
    <sheet name="Blocos" sheetId="2" r:id="rId5"/>
  </sheets>
  <definedNames>
    <definedName name="Bloco" localSheetId="2">Sheet2!$A$2:$O$29</definedName>
    <definedName name="Bloco">'Rec1'!$A$2:$O$59</definedName>
    <definedName name="Recebidos">'Rec1'!A$1:O$60</definedName>
    <definedName name="_xlnm.Print_Titles" localSheetId="0">'VG1'!$1:$1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6" l="1"/>
  <c r="P59" i="6"/>
  <c r="P60" i="6"/>
  <c r="P32" i="6"/>
  <c r="P72" i="6"/>
  <c r="P77" i="6"/>
  <c r="P50" i="6"/>
  <c r="P89" i="6"/>
  <c r="S16" i="6" s="1"/>
  <c r="P13" i="6"/>
  <c r="Z7" i="6" s="1"/>
  <c r="P53" i="6"/>
  <c r="P82" i="6"/>
  <c r="P14" i="6"/>
  <c r="Y7" i="6" s="1"/>
  <c r="P86" i="6"/>
  <c r="P79" i="6"/>
  <c r="P3" i="6"/>
  <c r="AJ7" i="6" s="1"/>
  <c r="P31" i="6"/>
  <c r="P85" i="6"/>
  <c r="P70" i="6"/>
  <c r="P43" i="6"/>
  <c r="P47" i="6"/>
  <c r="P63" i="6"/>
  <c r="P12" i="6"/>
  <c r="AA7" i="6" s="1"/>
  <c r="P41" i="6"/>
  <c r="P54" i="6"/>
  <c r="P48" i="6"/>
  <c r="P44" i="6"/>
  <c r="P52" i="6"/>
  <c r="P83" i="6"/>
  <c r="P80" i="6"/>
  <c r="P56" i="6"/>
  <c r="P55" i="6"/>
  <c r="P15" i="6"/>
  <c r="X7" i="6" s="1"/>
  <c r="P49" i="6"/>
  <c r="P45" i="6"/>
  <c r="P62" i="6"/>
  <c r="P51" i="6"/>
  <c r="P46" i="6"/>
  <c r="P35" i="6"/>
  <c r="P42" i="6"/>
  <c r="P20" i="6"/>
  <c r="P87" i="6"/>
  <c r="P9" i="6"/>
  <c r="P73" i="6"/>
  <c r="P76" i="6"/>
  <c r="P29" i="6"/>
  <c r="P75" i="6"/>
  <c r="P88" i="6"/>
  <c r="P58" i="6"/>
  <c r="P40" i="6"/>
  <c r="P34" i="6"/>
  <c r="P84" i="6"/>
  <c r="P74" i="6"/>
  <c r="P36" i="6"/>
  <c r="P23" i="6"/>
  <c r="P22" i="6"/>
  <c r="P65" i="6"/>
  <c r="AQ16" i="6" s="1"/>
  <c r="P78" i="6"/>
  <c r="P68" i="6"/>
  <c r="P38" i="6"/>
  <c r="P24" i="6"/>
  <c r="P37" i="6"/>
  <c r="P6" i="6"/>
  <c r="AG7" i="6" s="1"/>
  <c r="P71" i="6"/>
  <c r="P19" i="6"/>
  <c r="P4" i="6"/>
  <c r="AI7" i="6" s="1"/>
  <c r="P27" i="6"/>
  <c r="P5" i="6"/>
  <c r="AH7" i="6" s="1"/>
  <c r="P64" i="6"/>
  <c r="P30" i="6"/>
  <c r="P26" i="6"/>
  <c r="P66" i="6"/>
  <c r="P57" i="6"/>
  <c r="P16" i="6"/>
  <c r="W7" i="6" s="1"/>
  <c r="P69" i="6"/>
  <c r="P17" i="6"/>
  <c r="AQ27" i="6" s="1"/>
  <c r="P18" i="6"/>
  <c r="AQ23" i="6" s="1"/>
  <c r="P7" i="6"/>
  <c r="AF7" i="6" s="1"/>
  <c r="P21" i="6"/>
  <c r="P81" i="6"/>
  <c r="P67" i="6"/>
  <c r="P2" i="6"/>
  <c r="AK7" i="6" s="1"/>
  <c r="P25" i="6"/>
  <c r="P8" i="6"/>
  <c r="AD7" i="6" s="1"/>
  <c r="P10" i="6"/>
  <c r="AC7" i="6" s="1"/>
  <c r="P11" i="6"/>
  <c r="AB7" i="6" s="1"/>
  <c r="P28" i="6"/>
  <c r="P33" i="6"/>
  <c r="P39" i="6"/>
  <c r="P61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T18" i="6"/>
  <c r="AP25" i="6"/>
  <c r="AO25" i="6" s="1"/>
  <c r="AN25" i="6" s="1"/>
  <c r="AM25" i="6" s="1"/>
  <c r="AL25" i="6" s="1"/>
  <c r="AK25" i="6" s="1"/>
  <c r="AJ25" i="6" s="1"/>
  <c r="AI25" i="6" s="1"/>
  <c r="AH25" i="6" s="1"/>
  <c r="AG25" i="6" s="1"/>
  <c r="AF25" i="6" s="1"/>
  <c r="AE25" i="6" s="1"/>
  <c r="AD25" i="6" s="1"/>
  <c r="AC25" i="6" s="1"/>
  <c r="AB25" i="6" s="1"/>
  <c r="AA25" i="6" s="1"/>
  <c r="Z25" i="6" s="1"/>
  <c r="Y25" i="6" s="1"/>
  <c r="X25" i="6" s="1"/>
  <c r="W25" i="6" s="1"/>
  <c r="V25" i="6" s="1"/>
  <c r="U25" i="6" s="1"/>
  <c r="T25" i="6" s="1"/>
  <c r="AP21" i="6"/>
  <c r="AO21" i="6" s="1"/>
  <c r="AO23" i="6" s="1"/>
  <c r="AP14" i="6"/>
  <c r="AO14" i="6" s="1"/>
  <c r="AN14" i="6" s="1"/>
  <c r="AM14" i="6" s="1"/>
  <c r="AL14" i="6" s="1"/>
  <c r="AK14" i="6" s="1"/>
  <c r="AJ14" i="6" s="1"/>
  <c r="AI14" i="6" s="1"/>
  <c r="AH14" i="6" s="1"/>
  <c r="AG14" i="6" s="1"/>
  <c r="AF14" i="6" s="1"/>
  <c r="AE14" i="6" s="1"/>
  <c r="AD14" i="6" s="1"/>
  <c r="AC14" i="6" s="1"/>
  <c r="AB14" i="6" s="1"/>
  <c r="AA14" i="6" s="1"/>
  <c r="Z14" i="6" s="1"/>
  <c r="Y14" i="6" s="1"/>
  <c r="X14" i="6" s="1"/>
  <c r="W14" i="6" s="1"/>
  <c r="V14" i="6" s="1"/>
  <c r="U14" i="6" s="1"/>
  <c r="T14" i="6" s="1"/>
  <c r="D61" i="6"/>
  <c r="E61" i="6"/>
  <c r="D39" i="6"/>
  <c r="E39" i="6"/>
  <c r="D33" i="6"/>
  <c r="E33" i="6"/>
  <c r="D28" i="6"/>
  <c r="E28" i="6"/>
  <c r="D11" i="6"/>
  <c r="E11" i="6"/>
  <c r="D10" i="6"/>
  <c r="E10" i="6"/>
  <c r="D8" i="6"/>
  <c r="E8" i="6"/>
  <c r="D25" i="6"/>
  <c r="E25" i="6"/>
  <c r="E35" i="6"/>
  <c r="D47" i="6"/>
  <c r="E47" i="6"/>
  <c r="D74" i="6"/>
  <c r="E74" i="6"/>
  <c r="E43" i="6"/>
  <c r="D63" i="6"/>
  <c r="D12" i="6"/>
  <c r="D36" i="6"/>
  <c r="D41" i="6"/>
  <c r="D66" i="6"/>
  <c r="D23" i="6"/>
  <c r="D60" i="6"/>
  <c r="D22" i="6"/>
  <c r="D32" i="6"/>
  <c r="D57" i="6"/>
  <c r="D35" i="6"/>
  <c r="D65" i="6"/>
  <c r="D16" i="6"/>
  <c r="D78" i="6"/>
  <c r="D69" i="6"/>
  <c r="D42" i="6"/>
  <c r="D68" i="6"/>
  <c r="D38" i="6"/>
  <c r="D24" i="6"/>
  <c r="D54" i="6"/>
  <c r="D37" i="6"/>
  <c r="D17" i="6"/>
  <c r="D6" i="6"/>
  <c r="D71" i="6"/>
  <c r="D19" i="6"/>
  <c r="D20" i="6"/>
  <c r="D87" i="6"/>
  <c r="D18" i="6"/>
  <c r="D4" i="6"/>
  <c r="D9" i="6"/>
  <c r="D48" i="6"/>
  <c r="D72" i="6"/>
  <c r="D73" i="6"/>
  <c r="D7" i="6"/>
  <c r="D77" i="6"/>
  <c r="D76" i="6"/>
  <c r="D29" i="6"/>
  <c r="D44" i="6"/>
  <c r="D52" i="6"/>
  <c r="D50" i="6"/>
  <c r="D89" i="6"/>
  <c r="D27" i="6"/>
  <c r="D83" i="6"/>
  <c r="D5" i="6"/>
  <c r="D80" i="6"/>
  <c r="D75" i="6"/>
  <c r="D13" i="6"/>
  <c r="D64" i="6"/>
  <c r="D30" i="6"/>
  <c r="D21" i="6"/>
  <c r="D56" i="6"/>
  <c r="D53" i="6"/>
  <c r="D55" i="6"/>
  <c r="D82" i="6"/>
  <c r="D81" i="6"/>
  <c r="D15" i="6"/>
  <c r="D88" i="6"/>
  <c r="D58" i="6"/>
  <c r="D49" i="6"/>
  <c r="D14" i="6"/>
  <c r="D45" i="6"/>
  <c r="D67" i="6"/>
  <c r="D62" i="6"/>
  <c r="D86" i="6"/>
  <c r="D79" i="6"/>
  <c r="D40" i="6"/>
  <c r="D3" i="6"/>
  <c r="D2" i="6"/>
  <c r="D31" i="6"/>
  <c r="D34" i="6"/>
  <c r="D85" i="6"/>
  <c r="D51" i="6"/>
  <c r="D46" i="6"/>
  <c r="D70" i="6"/>
  <c r="D84" i="6"/>
  <c r="D26" i="6"/>
  <c r="D59" i="6"/>
  <c r="E59" i="6"/>
  <c r="E63" i="6"/>
  <c r="E12" i="6"/>
  <c r="E36" i="6"/>
  <c r="E41" i="6"/>
  <c r="E66" i="6"/>
  <c r="E23" i="6"/>
  <c r="E60" i="6"/>
  <c r="E22" i="6"/>
  <c r="E32" i="6"/>
  <c r="E57" i="6"/>
  <c r="E65" i="6"/>
  <c r="E16" i="6"/>
  <c r="E78" i="6"/>
  <c r="E69" i="6"/>
  <c r="E42" i="6"/>
  <c r="E68" i="6"/>
  <c r="E38" i="6"/>
  <c r="E24" i="6"/>
  <c r="E54" i="6"/>
  <c r="E37" i="6"/>
  <c r="E17" i="6"/>
  <c r="E6" i="6"/>
  <c r="E71" i="6"/>
  <c r="E19" i="6"/>
  <c r="E20" i="6"/>
  <c r="E87" i="6"/>
  <c r="E18" i="6"/>
  <c r="E4" i="6"/>
  <c r="E9" i="6"/>
  <c r="E48" i="6"/>
  <c r="E72" i="6"/>
  <c r="E73" i="6"/>
  <c r="E7" i="6"/>
  <c r="E77" i="6"/>
  <c r="E76" i="6"/>
  <c r="E29" i="6"/>
  <c r="E44" i="6"/>
  <c r="E52" i="6"/>
  <c r="E50" i="6"/>
  <c r="E89" i="6"/>
  <c r="E27" i="6"/>
  <c r="E83" i="6"/>
  <c r="E5" i="6"/>
  <c r="E80" i="6"/>
  <c r="E75" i="6"/>
  <c r="E13" i="6"/>
  <c r="E64" i="6"/>
  <c r="E30" i="6"/>
  <c r="E21" i="6"/>
  <c r="E56" i="6"/>
  <c r="E53" i="6"/>
  <c r="E55" i="6"/>
  <c r="E82" i="6"/>
  <c r="E81" i="6"/>
  <c r="E15" i="6"/>
  <c r="E88" i="6"/>
  <c r="E58" i="6"/>
  <c r="E49" i="6"/>
  <c r="E14" i="6"/>
  <c r="E45" i="6"/>
  <c r="E67" i="6"/>
  <c r="E62" i="6"/>
  <c r="E86" i="6"/>
  <c r="E79" i="6"/>
  <c r="E40" i="6"/>
  <c r="E3" i="6"/>
  <c r="E2" i="6"/>
  <c r="E31" i="6"/>
  <c r="E34" i="6"/>
  <c r="E85" i="6"/>
  <c r="E51" i="6"/>
  <c r="E46" i="6"/>
  <c r="E70" i="6"/>
  <c r="E84" i="6"/>
  <c r="E26" i="6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5"/>
  <c r="E3" i="5"/>
  <c r="E4" i="5"/>
  <c r="E6" i="5"/>
  <c r="E7" i="5"/>
  <c r="E8" i="5"/>
  <c r="E9" i="5"/>
  <c r="E10" i="5"/>
  <c r="E11" i="5"/>
  <c r="E12" i="5"/>
  <c r="E14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5" i="5"/>
  <c r="E29" i="5"/>
  <c r="M22" i="3"/>
  <c r="N22" i="3" s="1"/>
  <c r="AE7" i="6" l="1"/>
  <c r="T27" i="6"/>
  <c r="T16" i="6"/>
  <c r="AP16" i="6"/>
  <c r="AL16" i="6"/>
  <c r="AH16" i="6"/>
  <c r="AD16" i="6"/>
  <c r="Z16" i="6"/>
  <c r="V16" i="6"/>
  <c r="AM27" i="6"/>
  <c r="AI27" i="6"/>
  <c r="AE27" i="6"/>
  <c r="AA27" i="6"/>
  <c r="W27" i="6"/>
  <c r="AO16" i="6"/>
  <c r="AK16" i="6"/>
  <c r="AG16" i="6"/>
  <c r="AC16" i="6"/>
  <c r="Y16" i="6"/>
  <c r="U16" i="6"/>
  <c r="AP23" i="6"/>
  <c r="AP27" i="6"/>
  <c r="AL27" i="6"/>
  <c r="AH27" i="6"/>
  <c r="AD27" i="6"/>
  <c r="Z27" i="6"/>
  <c r="V27" i="6"/>
  <c r="AN16" i="6"/>
  <c r="AJ16" i="6"/>
  <c r="AF16" i="6"/>
  <c r="AB16" i="6"/>
  <c r="X16" i="6"/>
  <c r="AO27" i="6"/>
  <c r="AK27" i="6"/>
  <c r="AG27" i="6"/>
  <c r="AC27" i="6"/>
  <c r="Y27" i="6"/>
  <c r="U27" i="6"/>
  <c r="AM16" i="6"/>
  <c r="AI16" i="6"/>
  <c r="AE16" i="6"/>
  <c r="AA16" i="6"/>
  <c r="W16" i="6"/>
  <c r="AN27" i="6"/>
  <c r="AJ27" i="6"/>
  <c r="AF27" i="6"/>
  <c r="AB27" i="6"/>
  <c r="X27" i="6"/>
  <c r="AN21" i="6"/>
  <c r="AN23" i="6" s="1"/>
  <c r="AM21" i="6" l="1"/>
  <c r="AM23" i="6" s="1"/>
  <c r="AL21" i="6" l="1"/>
  <c r="AL23" i="6" s="1"/>
  <c r="AK21" i="6" l="1"/>
  <c r="AK23" i="6" s="1"/>
  <c r="AJ21" i="6" l="1"/>
  <c r="AJ23" i="6" s="1"/>
  <c r="AI21" i="6" l="1"/>
  <c r="AI23" i="6" s="1"/>
  <c r="AH21" i="6" l="1"/>
  <c r="AH23" i="6" s="1"/>
  <c r="AG21" i="6" l="1"/>
  <c r="AG23" i="6" s="1"/>
  <c r="AF21" i="6" l="1"/>
  <c r="AF23" i="6" s="1"/>
  <c r="AE21" i="6" l="1"/>
  <c r="AE23" i="6" s="1"/>
  <c r="AD21" i="6" l="1"/>
  <c r="AD23" i="6" s="1"/>
  <c r="AC21" i="6" l="1"/>
  <c r="AC23" i="6" s="1"/>
  <c r="AB21" i="6" l="1"/>
  <c r="AB23" i="6" s="1"/>
  <c r="AA21" i="6" l="1"/>
  <c r="AA23" i="6" s="1"/>
  <c r="Z21" i="6" l="1"/>
  <c r="Z23" i="6" s="1"/>
  <c r="Y21" i="6" l="1"/>
  <c r="Y23" i="6" s="1"/>
  <c r="X21" i="6" l="1"/>
  <c r="X23" i="6" s="1"/>
  <c r="W21" i="6" l="1"/>
  <c r="W23" i="6" s="1"/>
  <c r="V21" i="6" l="1"/>
  <c r="V23" i="6" s="1"/>
  <c r="U21" i="6" l="1"/>
  <c r="U23" i="6" s="1"/>
  <c r="T21" i="6" l="1"/>
  <c r="T23" i="6" s="1"/>
</calcChain>
</file>

<file path=xl/sharedStrings.xml><?xml version="1.0" encoding="utf-8"?>
<sst xmlns="http://schemas.openxmlformats.org/spreadsheetml/2006/main" count="1320" uniqueCount="401">
  <si>
    <t>ID</t>
  </si>
  <si>
    <t>Hora de início</t>
  </si>
  <si>
    <t>Hora de conclusão</t>
  </si>
  <si>
    <t>Vaga Alugada</t>
  </si>
  <si>
    <t>Marca e modelo do Veículo</t>
  </si>
  <si>
    <t>Placa do Veículo</t>
  </si>
  <si>
    <t>Email2</t>
  </si>
  <si>
    <t>Marca e modelo veículo 2</t>
  </si>
  <si>
    <t>Placa do veículo 2</t>
  </si>
  <si>
    <t xml:space="preserve">Tadeu Freire de Sá </t>
  </si>
  <si>
    <t>Não</t>
  </si>
  <si>
    <t>Alexandre Alves de Lira Danelon</t>
  </si>
  <si>
    <t>Hyundai HB20</t>
  </si>
  <si>
    <t>FXJ4894</t>
  </si>
  <si>
    <t>Honda City</t>
  </si>
  <si>
    <t>FMF-4962</t>
  </si>
  <si>
    <t>Roberto Ricardo Beck Junior</t>
  </si>
  <si>
    <t>Fiat fiorino</t>
  </si>
  <si>
    <t>Emd 0328</t>
  </si>
  <si>
    <t>Camila_moura.freitas@hotmail.com</t>
  </si>
  <si>
    <t>Ezp 5233</t>
  </si>
  <si>
    <t>Mary Luz Santiago</t>
  </si>
  <si>
    <t>Chevrolet / Celta preto</t>
  </si>
  <si>
    <t>EYI 1932</t>
  </si>
  <si>
    <t xml:space="preserve">mary50sant@hotmail.com </t>
  </si>
  <si>
    <t>Raquel Maria de Camargo Oni</t>
  </si>
  <si>
    <t>Nissan - March</t>
  </si>
  <si>
    <t>FJW1454</t>
  </si>
  <si>
    <t>rmcamargo@yahoo.com.br</t>
  </si>
  <si>
    <t>Ford Fiesta</t>
  </si>
  <si>
    <t>DHU3089</t>
  </si>
  <si>
    <t xml:space="preserve">sa.tadeu@gmail.com </t>
  </si>
  <si>
    <t>Jorge Eloi Lara</t>
  </si>
  <si>
    <t>Honda Fit</t>
  </si>
  <si>
    <t>FYE 3548</t>
  </si>
  <si>
    <t>laraeloi@yahoo.com.br</t>
  </si>
  <si>
    <t xml:space="preserve">Luciana Geremias Antunes </t>
  </si>
  <si>
    <t xml:space="preserve">Renault Clio Campos </t>
  </si>
  <si>
    <t>DDX2737</t>
  </si>
  <si>
    <t xml:space="preserve">lsooma@hotmail.com </t>
  </si>
  <si>
    <t xml:space="preserve">João Rodrigues Seixeiro </t>
  </si>
  <si>
    <t>Volkswagen Fox</t>
  </si>
  <si>
    <t>FHZ 2294</t>
  </si>
  <si>
    <t>jseixeiro@hotmail.com</t>
  </si>
  <si>
    <t>Yamaha Fazer 250</t>
  </si>
  <si>
    <t>BPQ 1I09</t>
  </si>
  <si>
    <t xml:space="preserve">Leandro Cardoso </t>
  </si>
  <si>
    <t>Volkswagen Polo</t>
  </si>
  <si>
    <t>EUA 1408</t>
  </si>
  <si>
    <t xml:space="preserve">llcardoso79@yahoo.com.br </t>
  </si>
  <si>
    <t>Rosemerio da Silva</t>
  </si>
  <si>
    <t xml:space="preserve">Ford _ Fiesta </t>
  </si>
  <si>
    <t>FQN7520</t>
  </si>
  <si>
    <t>rosemeriosilva@gmail.com</t>
  </si>
  <si>
    <t xml:space="preserve">Carlito Abreu de Melo/ Adenise Ribeiro De Bim </t>
  </si>
  <si>
    <t>Jeep Renegade</t>
  </si>
  <si>
    <t>GFV5121</t>
  </si>
  <si>
    <t xml:space="preserve">Adenisebim@outlook.com.br </t>
  </si>
  <si>
    <t xml:space="preserve">Alecsandro Pedroso </t>
  </si>
  <si>
    <t xml:space="preserve">moto Twister </t>
  </si>
  <si>
    <t>DZU 3346</t>
  </si>
  <si>
    <t>bvcardoso10@hotmail.com</t>
  </si>
  <si>
    <t>EDSON DA MATA SANTOS</t>
  </si>
  <si>
    <t>não possuo</t>
  </si>
  <si>
    <t>edmata@terra.com.br</t>
  </si>
  <si>
    <t>VANIA DOMINGOS AKAUI</t>
  </si>
  <si>
    <t>RENAULT LOGAN</t>
  </si>
  <si>
    <t>FXJ1995</t>
  </si>
  <si>
    <t>vaniaakaui@gmail.com</t>
  </si>
  <si>
    <t>Renato Muller da Silva</t>
  </si>
  <si>
    <t>Peugeot 206</t>
  </si>
  <si>
    <t>EBI 5916</t>
  </si>
  <si>
    <t>muller42195@gmail.com</t>
  </si>
  <si>
    <t>BPQ1I09</t>
  </si>
  <si>
    <t>Amauri Augusto Biral</t>
  </si>
  <si>
    <t>Sim</t>
  </si>
  <si>
    <t>Saveiro</t>
  </si>
  <si>
    <t>GIN 2189</t>
  </si>
  <si>
    <t>amauribiral@gmail.com</t>
  </si>
  <si>
    <t xml:space="preserve">Wagner Gonçalves Fernandes </t>
  </si>
  <si>
    <t>Citroën C3 prata</t>
  </si>
  <si>
    <t>EIT 4244</t>
  </si>
  <si>
    <t xml:space="preserve">muriel.aafernandes@gmail.com </t>
  </si>
  <si>
    <t>Volkswagen Saveiro branca</t>
  </si>
  <si>
    <t xml:space="preserve">Pedro Catsumori Shimizu </t>
  </si>
  <si>
    <t xml:space="preserve">GM  Corsa Sedan </t>
  </si>
  <si>
    <t>DUM 4449</t>
  </si>
  <si>
    <t xml:space="preserve">pecashi.shimizu@gmail.com </t>
  </si>
  <si>
    <t xml:space="preserve">Luísa Garcia Salomão/ Margareth </t>
  </si>
  <si>
    <t>Palio</t>
  </si>
  <si>
    <t>3098</t>
  </si>
  <si>
    <t>margarethjoaosalomao@gmail.com</t>
  </si>
  <si>
    <t xml:space="preserve">Soraya/Fernanda </t>
  </si>
  <si>
    <t>Ford Fiesta/</t>
  </si>
  <si>
    <t xml:space="preserve">FDV 8702 </t>
  </si>
  <si>
    <t>soraya.othero@terra.com.br</t>
  </si>
  <si>
    <t>Etios</t>
  </si>
  <si>
    <t>GCA 6755</t>
  </si>
  <si>
    <t>Rogério Antunes Filipe Duarte</t>
  </si>
  <si>
    <t xml:space="preserve">Renault Sandero </t>
  </si>
  <si>
    <t>Egg7912</t>
  </si>
  <si>
    <t>i_antunes2007@yahoo.com.br</t>
  </si>
  <si>
    <t xml:space="preserve">Márcia Fernanda Pereira </t>
  </si>
  <si>
    <t>Ford k</t>
  </si>
  <si>
    <t>Gfl 9158</t>
  </si>
  <si>
    <t>marciafernanda1709@gmail.com</t>
  </si>
  <si>
    <t>Honda city</t>
  </si>
  <si>
    <t>Etq  9952</t>
  </si>
  <si>
    <t>Rafael Eloi Guirão Lara / Flavia da Silva Kioroglo</t>
  </si>
  <si>
    <t>Citroen C4 Picasso</t>
  </si>
  <si>
    <t>FFP-0242</t>
  </si>
  <si>
    <t>rafaeloilara@hotmail.com / fla_kioroglo@hotmail.com</t>
  </si>
  <si>
    <t xml:space="preserve">Cintia Aparecida Ribolla </t>
  </si>
  <si>
    <t>Toyota Etios</t>
  </si>
  <si>
    <t>GIG 8364</t>
  </si>
  <si>
    <t>cintia.ribolla@hotmail.com</t>
  </si>
  <si>
    <t>Vilson José Paixão</t>
  </si>
  <si>
    <t>Honda e  City Marrom</t>
  </si>
  <si>
    <t>GBK 1585</t>
  </si>
  <si>
    <t>pvilsonjose@gmail.com</t>
  </si>
  <si>
    <t>ñ</t>
  </si>
  <si>
    <t>n</t>
  </si>
  <si>
    <t xml:space="preserve">Marcio de Lima </t>
  </si>
  <si>
    <t>Renault / Sandero - 2020 / 2021</t>
  </si>
  <si>
    <t>QXL - 2659</t>
  </si>
  <si>
    <t>mychellegouveia2009@hotmail.com</t>
  </si>
  <si>
    <t xml:space="preserve">Sharon Guedes </t>
  </si>
  <si>
    <t xml:space="preserve">No momento sem carro </t>
  </si>
  <si>
    <t>Sharonguedesferreira@gmail.com</t>
  </si>
  <si>
    <t>André Luiz Artuzo Rodrigues</t>
  </si>
  <si>
    <t>Volkswagen Up!</t>
  </si>
  <si>
    <t>FPG-0206</t>
  </si>
  <si>
    <t>andre.artuzo89@gmail.com</t>
  </si>
  <si>
    <t>Paulo de Tarso Rodrigues dos Santos</t>
  </si>
  <si>
    <t>Renault Sandero</t>
  </si>
  <si>
    <t>EUN7140</t>
  </si>
  <si>
    <t>ptrsantos@gmail.com</t>
  </si>
  <si>
    <t>CAPITU</t>
  </si>
  <si>
    <t>BENTINHO</t>
  </si>
  <si>
    <t xml:space="preserve">HELENA </t>
  </si>
  <si>
    <t>Bloco</t>
  </si>
  <si>
    <t>Nbloco</t>
  </si>
  <si>
    <t>Apartamento</t>
  </si>
  <si>
    <t>Proprietario</t>
  </si>
  <si>
    <t>Vaga</t>
  </si>
  <si>
    <t>RECEBI O Cartão do Estacionamento</t>
  </si>
  <si>
    <t>-</t>
  </si>
  <si>
    <t>APTO</t>
  </si>
  <si>
    <t>QUINCAS</t>
  </si>
  <si>
    <t>x</t>
  </si>
  <si>
    <t>B. CUBAS</t>
  </si>
  <si>
    <t>13</t>
  </si>
  <si>
    <t>17</t>
  </si>
  <si>
    <t>4</t>
  </si>
  <si>
    <t>23</t>
  </si>
  <si>
    <t xml:space="preserve">Ronaldo Jesus dos Santos </t>
  </si>
  <si>
    <t>3</t>
  </si>
  <si>
    <t>Chevrolet Spin</t>
  </si>
  <si>
    <t>FLG 3657</t>
  </si>
  <si>
    <t>silviaxavierxavier@gmail.com</t>
  </si>
  <si>
    <t>53</t>
  </si>
  <si>
    <t>Claudia Amoedo Barral</t>
  </si>
  <si>
    <t>7</t>
  </si>
  <si>
    <t>Peugeot</t>
  </si>
  <si>
    <t>FXR 4603</t>
  </si>
  <si>
    <t>clauamoedo@hotmail.com</t>
  </si>
  <si>
    <t>Daniel da Costa Santos</t>
  </si>
  <si>
    <t>Sandero Expression 1.6   16 V</t>
  </si>
  <si>
    <t>QPC-4H40</t>
  </si>
  <si>
    <t>danielcostha@gmail.com</t>
  </si>
  <si>
    <t>1</t>
  </si>
  <si>
    <t>Edineusa Vieira</t>
  </si>
  <si>
    <t>71</t>
  </si>
  <si>
    <t>Hunday</t>
  </si>
  <si>
    <t>Gfe5754</t>
  </si>
  <si>
    <t>Não tenho</t>
  </si>
  <si>
    <t>32</t>
  </si>
  <si>
    <t>Dinaura Rorigues</t>
  </si>
  <si>
    <t>72</t>
  </si>
  <si>
    <t xml:space="preserve">Fiat Idea </t>
  </si>
  <si>
    <t>Fsm7255</t>
  </si>
  <si>
    <t>Nao</t>
  </si>
  <si>
    <t>Marcelo fonseca melo6</t>
  </si>
  <si>
    <t>6</t>
  </si>
  <si>
    <t>Mercedes</t>
  </si>
  <si>
    <t>Fam6000</t>
  </si>
  <si>
    <t>43</t>
  </si>
  <si>
    <t xml:space="preserve">Carla Morais Bezerra </t>
  </si>
  <si>
    <t>76</t>
  </si>
  <si>
    <t xml:space="preserve">Chevrolet prisma </t>
  </si>
  <si>
    <t>EKL- 0356</t>
  </si>
  <si>
    <t>carlamoraisbezerra@hotmail.com</t>
  </si>
  <si>
    <t>44</t>
  </si>
  <si>
    <t>Eduardo Gonçalves Preto</t>
  </si>
  <si>
    <t>75</t>
  </si>
  <si>
    <t>Citröen C3</t>
  </si>
  <si>
    <t>EVS-0G78</t>
  </si>
  <si>
    <t>brunomorais12345@icloud.com</t>
  </si>
  <si>
    <t>52</t>
  </si>
  <si>
    <t>Weberth</t>
  </si>
  <si>
    <t>28</t>
  </si>
  <si>
    <t>GM ZAFIRA</t>
  </si>
  <si>
    <t>DRR3794</t>
  </si>
  <si>
    <t>weberthweber9959@gmail.com</t>
  </si>
  <si>
    <t>VW GOL</t>
  </si>
  <si>
    <t>KNB3656</t>
  </si>
  <si>
    <t>41</t>
  </si>
  <si>
    <t>Sergio e Izabel Fiskuski</t>
  </si>
  <si>
    <t xml:space="preserve">não tenho carro no momento </t>
  </si>
  <si>
    <t>não tenho carro no momento</t>
  </si>
  <si>
    <t>sfiskuski@gmail.com</t>
  </si>
  <si>
    <t>Alexandre Vitoriano</t>
  </si>
  <si>
    <t>51</t>
  </si>
  <si>
    <t>Jimny</t>
  </si>
  <si>
    <t>Gkb6j84</t>
  </si>
  <si>
    <t>Vitoriano003@gmail.com</t>
  </si>
  <si>
    <t>14</t>
  </si>
  <si>
    <t>Maria José</t>
  </si>
  <si>
    <t xml:space="preserve">Nissan Livina </t>
  </si>
  <si>
    <t>EZV 4380</t>
  </si>
  <si>
    <t>igfagner@gmail.com</t>
  </si>
  <si>
    <t xml:space="preserve">Josiane Magali Caretta </t>
  </si>
  <si>
    <t>88</t>
  </si>
  <si>
    <t>HB20x</t>
  </si>
  <si>
    <t>GIH 6196</t>
  </si>
  <si>
    <t>Josycaretta@hotmail.com</t>
  </si>
  <si>
    <t>Janoacelli  Martins da Silva</t>
  </si>
  <si>
    <t>26</t>
  </si>
  <si>
    <t>Moto</t>
  </si>
  <si>
    <t>Bpq1109</t>
  </si>
  <si>
    <t xml:space="preserve">Mjanoacelli@ yahoo.com BR </t>
  </si>
  <si>
    <t>Bvk7645</t>
  </si>
  <si>
    <t xml:space="preserve">Manoel  dos Santos Morais </t>
  </si>
  <si>
    <t>82</t>
  </si>
  <si>
    <t xml:space="preserve">Ford EcoSport </t>
  </si>
  <si>
    <t>Dum 0025</t>
  </si>
  <si>
    <t>Manuellaflores@hotmail.com</t>
  </si>
  <si>
    <t>Bua 5269</t>
  </si>
  <si>
    <t>Bruna Brito Zirondi</t>
  </si>
  <si>
    <t>bruna_britozirondi@hotmail.com</t>
  </si>
  <si>
    <t>54</t>
  </si>
  <si>
    <t>Vivaldo Sardinha Bico</t>
  </si>
  <si>
    <t>79</t>
  </si>
  <si>
    <t>FNK 0993</t>
  </si>
  <si>
    <t>33</t>
  </si>
  <si>
    <t xml:space="preserve">Edilson Maia Cardoso </t>
  </si>
  <si>
    <t>74</t>
  </si>
  <si>
    <t xml:space="preserve">Não </t>
  </si>
  <si>
    <t>Marinete</t>
  </si>
  <si>
    <t>12</t>
  </si>
  <si>
    <t>Hunday Ix45</t>
  </si>
  <si>
    <t>Fcy2965</t>
  </si>
  <si>
    <t xml:space="preserve">Patrícia Regina da Cruz </t>
  </si>
  <si>
    <t xml:space="preserve">Fiat palio </t>
  </si>
  <si>
    <t>DIA9408</t>
  </si>
  <si>
    <t>biopattyy@hotmail.com</t>
  </si>
  <si>
    <t>21</t>
  </si>
  <si>
    <t xml:space="preserve">Patrícia da Silva Matildes </t>
  </si>
  <si>
    <t>29</t>
  </si>
  <si>
    <t>Chevrolet  Prisma 2019</t>
  </si>
  <si>
    <t>B Z F 3750</t>
  </si>
  <si>
    <t>patricia-matildes@hotmail.com</t>
  </si>
  <si>
    <t>Helena</t>
  </si>
  <si>
    <t>20</t>
  </si>
  <si>
    <t>Fiat Uno</t>
  </si>
  <si>
    <t>EFB-9640</t>
  </si>
  <si>
    <t>monteiro_helena@terra.com.br</t>
  </si>
  <si>
    <t>34</t>
  </si>
  <si>
    <t xml:space="preserve">Carolina Santos Muller </t>
  </si>
  <si>
    <t>55</t>
  </si>
  <si>
    <t>KIA SOUL</t>
  </si>
  <si>
    <t>EUQ2H50</t>
  </si>
  <si>
    <t xml:space="preserve"> Carolina@taftubos.com.br </t>
  </si>
  <si>
    <t>Luiz augusto</t>
  </si>
  <si>
    <t xml:space="preserve">GM Montana </t>
  </si>
  <si>
    <t>FDH 8205</t>
  </si>
  <si>
    <t>luiz@guimastransporte.com.br</t>
  </si>
  <si>
    <t>Arnaldo Dini</t>
  </si>
  <si>
    <t>Hyundai HB 20</t>
  </si>
  <si>
    <t>FOF 2991</t>
  </si>
  <si>
    <t>arnaldoarnaldo192@gmail.com</t>
  </si>
  <si>
    <t>Yamaha Lander</t>
  </si>
  <si>
    <t>ECN 5955</t>
  </si>
  <si>
    <t>24</t>
  </si>
  <si>
    <t>Maria da Glória Pinheiro Fontes</t>
  </si>
  <si>
    <t>81</t>
  </si>
  <si>
    <t>Cherry Tigoo 2</t>
  </si>
  <si>
    <t>DAT 0047</t>
  </si>
  <si>
    <t>vanfontes81@gmail.com</t>
  </si>
  <si>
    <t>Sophia furucho rabelo</t>
  </si>
  <si>
    <t>80</t>
  </si>
  <si>
    <t>Jeep renegade</t>
  </si>
  <si>
    <t>Qwy0511</t>
  </si>
  <si>
    <t>thg.thiaggo@gmail.com</t>
  </si>
  <si>
    <t>No momento sem veiculo</t>
  </si>
  <si>
    <t>Mizury</t>
  </si>
  <si>
    <t>Ford foesta</t>
  </si>
  <si>
    <t>Eet7147</t>
  </si>
  <si>
    <t>Bruno Guglielmi</t>
  </si>
  <si>
    <t>Hyundai, Tucson</t>
  </si>
  <si>
    <t>FYV0707</t>
  </si>
  <si>
    <t>divergentjedi@gmail.com</t>
  </si>
  <si>
    <t>Ricardo Justiniano da Silva</t>
  </si>
  <si>
    <t>Fiat Grand Siena</t>
  </si>
  <si>
    <t>PZG 4770</t>
  </si>
  <si>
    <t>ricardo.justiniano.silva@gmail.com</t>
  </si>
  <si>
    <t>Marcos Pereira Pinheiro</t>
  </si>
  <si>
    <t>Chevrolet Onix</t>
  </si>
  <si>
    <t>FHH-8256</t>
  </si>
  <si>
    <t>mappin67@gmail.com</t>
  </si>
  <si>
    <t>Kátia Tereza Prospero</t>
  </si>
  <si>
    <t xml:space="preserve">New fiesta / Ford  </t>
  </si>
  <si>
    <t>FKN 7178</t>
  </si>
  <si>
    <t>aprospero@amil.com.br</t>
  </si>
  <si>
    <t xml:space="preserve">Gol / Volkswagen </t>
  </si>
  <si>
    <t>GER 9123</t>
  </si>
  <si>
    <t>Sérgio Martins Preto</t>
  </si>
  <si>
    <t>Adaelson</t>
  </si>
  <si>
    <t>Chev/spin</t>
  </si>
  <si>
    <t>EWJ9349</t>
  </si>
  <si>
    <t>kasuo.toyoshima@gmail.com</t>
  </si>
  <si>
    <t>Chev/prisma</t>
  </si>
  <si>
    <t>EST 5307</t>
  </si>
  <si>
    <t>cassia.toyoshima@gmail.com</t>
  </si>
  <si>
    <t xml:space="preserve">Marcelo Antonio Júlio </t>
  </si>
  <si>
    <t>Fiat uno way</t>
  </si>
  <si>
    <t>EPZ-2922</t>
  </si>
  <si>
    <t xml:space="preserve">Fabibecca15022006@gmail.com </t>
  </si>
  <si>
    <t xml:space="preserve">Armando Arnaldo Rezende </t>
  </si>
  <si>
    <t>Fiat uno</t>
  </si>
  <si>
    <t>Fabiana</t>
  </si>
  <si>
    <t>Jairo</t>
  </si>
  <si>
    <t>Não tem</t>
  </si>
  <si>
    <t>Não  tenho</t>
  </si>
  <si>
    <t>Valdir Antônio Caccia</t>
  </si>
  <si>
    <t>Volkswagen Virtus</t>
  </si>
  <si>
    <t>RFU7D56</t>
  </si>
  <si>
    <t>marcelo.telcaetano@hotmail.com</t>
  </si>
  <si>
    <t>GGH5910</t>
  </si>
  <si>
    <t>Paulo</t>
  </si>
  <si>
    <t>Chevrolet capitiva</t>
  </si>
  <si>
    <t>Eqb0174</t>
  </si>
  <si>
    <t>Patricia Guimarães</t>
  </si>
  <si>
    <t xml:space="preserve">Uno economic </t>
  </si>
  <si>
    <t>EYI4639</t>
  </si>
  <si>
    <t>concenzo.rodrigo@gmail.com</t>
  </si>
  <si>
    <t>fabio de campos medeiros</t>
  </si>
  <si>
    <t>ford ka+</t>
  </si>
  <si>
    <t>ghh2302</t>
  </si>
  <si>
    <t>fabiomeddeiros@gmail.com</t>
  </si>
  <si>
    <t xml:space="preserve">Antonio Carlos donega Aidar </t>
  </si>
  <si>
    <t xml:space="preserve">Honda / CG 125 fan </t>
  </si>
  <si>
    <t xml:space="preserve"> EkA 6829</t>
  </si>
  <si>
    <t>Jaimeandresgarciamejia30@gmail.com</t>
  </si>
  <si>
    <t>Silvia</t>
  </si>
  <si>
    <t>Domingos</t>
  </si>
  <si>
    <t>Renault logan</t>
  </si>
  <si>
    <t>DIC8D21</t>
  </si>
  <si>
    <t>domingosdisandro@hotmail.com</t>
  </si>
  <si>
    <t>LUCIANO AMILTON LUIZ DOS SANTOS</t>
  </si>
  <si>
    <t xml:space="preserve">GM TRACKER </t>
  </si>
  <si>
    <t>FYW 7005</t>
  </si>
  <si>
    <t>lucianoamilton@hotmail.com</t>
  </si>
  <si>
    <t xml:space="preserve">VW TIGUAN </t>
  </si>
  <si>
    <t>FGB9J29</t>
  </si>
  <si>
    <t>Cassia e Osvaldo Kasuo Toyoshima</t>
  </si>
  <si>
    <t>Recebido</t>
  </si>
  <si>
    <t>Via</t>
  </si>
  <si>
    <t>2º via</t>
  </si>
  <si>
    <t>Cherry QQ</t>
  </si>
  <si>
    <t>ELE</t>
  </si>
  <si>
    <t>Cris / Cassiano</t>
  </si>
  <si>
    <t>ONIX</t>
  </si>
  <si>
    <t xml:space="preserve">Edna Brito Flores </t>
  </si>
  <si>
    <t>Fiat Idea</t>
  </si>
  <si>
    <t>Dvc9165</t>
  </si>
  <si>
    <t xml:space="preserve">Ednabritoflores69@gmail.com </t>
  </si>
  <si>
    <t>Fernanda Monteiro Nicola</t>
  </si>
  <si>
    <t>GDD-9101</t>
  </si>
  <si>
    <t>brunonicola007@gmail.com</t>
  </si>
  <si>
    <t>Mario Sergio de A. Padoan</t>
  </si>
  <si>
    <t>Siena</t>
  </si>
  <si>
    <t>JPR 1573</t>
  </si>
  <si>
    <t>mario.padoan@hotmail.com</t>
  </si>
  <si>
    <t>Fiat</t>
  </si>
  <si>
    <t>Renata Cavalheri dos Santos</t>
  </si>
  <si>
    <t>Posição das Vagas</t>
  </si>
  <si>
    <t>Garagem Superior</t>
  </si>
  <si>
    <t>VAGA</t>
  </si>
  <si>
    <t>UNIDADE</t>
  </si>
  <si>
    <t>PORTARIA</t>
  </si>
  <si>
    <t xml:space="preserve">Garagem Inferior </t>
  </si>
  <si>
    <t>PORTÃO</t>
  </si>
  <si>
    <t>Unidade</t>
  </si>
  <si>
    <t>WILTSON VARNIER</t>
  </si>
  <si>
    <t>PEDRO CARLOS OLIVEIRA CORREIA</t>
  </si>
  <si>
    <t>JOSE ANTONIO PINTO DA COSTA</t>
  </si>
  <si>
    <t>VANESSA MULLER CALDEIRA</t>
  </si>
  <si>
    <t>ANA LUCIA CIRILLO DA SILVA</t>
  </si>
  <si>
    <t>MARIA LUCIA AZEVEDO</t>
  </si>
  <si>
    <t>Osvaldo Kasuo Toyoshima/Marta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</si>
</sst>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opperplate Gothic Bold"/>
      <family val="5"/>
    </font>
    <font>
      <b/>
      <sz val="16"/>
      <color theme="1"/>
      <name val="Calibri (Corpo)"/>
    </font>
    <font>
      <b/>
      <sz val="12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4"/>
      <color theme="4" tint="0.39997558519241921"/>
      <name val="Copperplate Gothic Bold"/>
      <family val="5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0" borderId="0" xfId="0" quotePrefix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3" fillId="0" borderId="0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4" fillId="0" borderId="0" xfId="1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4" xfId="0" applyBorder="1"/>
    <xf numFmtId="0" fontId="0" fillId="0" borderId="9" xfId="0" applyBorder="1"/>
    <xf numFmtId="0" fontId="8" fillId="0" borderId="6" xfId="0" applyFont="1" applyBorder="1" applyAlignment="1"/>
    <xf numFmtId="0" fontId="9" fillId="0" borderId="22" xfId="0" applyFont="1" applyBorder="1" applyAlignment="1">
      <alignment vertical="center" textRotation="90"/>
    </xf>
    <xf numFmtId="0" fontId="9" fillId="0" borderId="21" xfId="0" applyFont="1" applyBorder="1" applyAlignment="1">
      <alignment vertical="center" textRotation="90"/>
    </xf>
    <xf numFmtId="0" fontId="9" fillId="0" borderId="23" xfId="0" applyFont="1" applyBorder="1" applyAlignment="1">
      <alignment vertical="center" textRotation="90"/>
    </xf>
    <xf numFmtId="0" fontId="9" fillId="0" borderId="26" xfId="0" applyFont="1" applyBorder="1" applyAlignment="1">
      <alignment vertical="center" textRotation="90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0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0" fillId="0" borderId="10" xfId="0" applyBorder="1"/>
    <xf numFmtId="0" fontId="5" fillId="0" borderId="35" xfId="0" applyFont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22" fontId="11" fillId="0" borderId="0" xfId="0" applyNumberFormat="1" applyFont="1" applyAlignment="1">
      <alignment horizontal="center"/>
    </xf>
    <xf numFmtId="0" fontId="11" fillId="0" borderId="0" xfId="0" quotePrefix="1" applyNumberFormat="1" applyFont="1" applyAlignment="1">
      <alignment horizontal="center"/>
    </xf>
    <xf numFmtId="0" fontId="11" fillId="0" borderId="0" xfId="0" applyNumberFormat="1" applyFont="1"/>
    <xf numFmtId="0" fontId="11" fillId="0" borderId="6" xfId="0" applyFont="1" applyBorder="1"/>
    <xf numFmtId="0" fontId="11" fillId="0" borderId="7" xfId="0" applyFont="1" applyBorder="1"/>
    <xf numFmtId="0" fontId="11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14" xfId="0" applyFont="1" applyBorder="1"/>
    <xf numFmtId="0" fontId="11" fillId="0" borderId="8" xfId="0" applyFont="1" applyBorder="1"/>
    <xf numFmtId="0" fontId="13" fillId="0" borderId="37" xfId="0" applyFont="1" applyBorder="1" applyAlignment="1"/>
    <xf numFmtId="0" fontId="0" fillId="4" borderId="12" xfId="0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13" fillId="0" borderId="7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 textRotation="90"/>
    </xf>
    <xf numFmtId="0" fontId="9" fillId="0" borderId="24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15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center" vertical="center" textRotation="90"/>
    </xf>
    <xf numFmtId="0" fontId="9" fillId="0" borderId="18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5" xfId="0" applyFont="1" applyBorder="1" applyAlignment="1">
      <alignment horizontal="center" vertical="center" textRotation="90"/>
    </xf>
    <xf numFmtId="0" fontId="9" fillId="0" borderId="20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iperlink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165" formatCode="dd/mm/yyyy\ hh:mm:ss"/>
      <alignment horizontal="center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958070-2D6C-594A-BF2E-3F717F1DECBA}" name="Table15" displayName="Table15" ref="A1:P89" totalsRowShown="0">
  <autoFilter ref="A1:P89" xr:uid="{40EF33DD-939E-014C-A547-420A908CD629}">
    <filterColumn colId="5">
      <filters>
        <filter val="2"/>
      </filters>
    </filterColumn>
  </autoFilter>
  <sortState xmlns:xlrd2="http://schemas.microsoft.com/office/spreadsheetml/2017/richdata2" ref="A2:P89">
    <sortCondition ref="I1:I89"/>
  </sortState>
  <tableColumns count="16">
    <tableColumn id="1" xr3:uid="{50E06E02-76C9-AA45-AE28-C52134E68D3A}" name="ID" dataDxfId="45"/>
    <tableColumn id="2" xr3:uid="{8FD91260-8B51-A645-979D-5603B741B4C2}" name="Hora de início" dataDxfId="44"/>
    <tableColumn id="3" xr3:uid="{D375AC6B-FA78-CF49-819A-9A292A6889DA}" name="Hora de conclusão" dataDxfId="43"/>
    <tableColumn id="4" xr3:uid="{3A84DE96-25C8-414F-9064-A36C5F6013F7}" name="Recebido" dataDxfId="42">
      <calculatedColumnFormula>IF((IFERROR((VLOOKUP(Table15[[#This Row],[Proprietario]],Table1[Proprietario],1,FALSE)),"Ass:")=Table15[[#This Row],[Proprietario]]),"2º via:", "Ass:")</calculatedColumnFormula>
    </tableColumn>
    <tableColumn id="5" xr3:uid="{B83838F2-B829-C147-AF64-E0CC0C26E8D1}" name="Bloco" dataDxfId="41">
      <calculatedColumnFormula>VLOOKUP(Table15[[#This Row],[Nbloco]],Blocos!A$1:B$5,2,FALSE)</calculatedColumnFormula>
    </tableColumn>
    <tableColumn id="6" xr3:uid="{D6A67434-D480-4E47-8AAC-0BCFDE6BC53D}" name="Nbloco" dataDxfId="40"/>
    <tableColumn id="7" xr3:uid="{22D07042-AF5C-E344-BA36-A6AC320693BA}" name="Apartamento" dataDxfId="39"/>
    <tableColumn id="8" xr3:uid="{C87B6A79-ACD7-4447-95DD-36E6D19C9A9A}" name="Proprietario" dataDxfId="38"/>
    <tableColumn id="9" xr3:uid="{34E293E6-549D-8446-A708-3079CF83C1AF}" name="Vaga" dataDxfId="37"/>
    <tableColumn id="10" xr3:uid="{6251575D-46E5-BC4C-A071-AE2F8D0D9601}" name="Vaga Alugada" dataDxfId="36"/>
    <tableColumn id="11" xr3:uid="{DB228B93-E29B-1647-91FD-E8E53DFF72AE}" name="Marca e modelo do Veículo" dataDxfId="35"/>
    <tableColumn id="12" xr3:uid="{F3A425F1-5D4D-EF48-BC89-3DA5D84674F0}" name="Placa do Veículo" dataDxfId="34"/>
    <tableColumn id="13" xr3:uid="{11E53979-ED9B-E84E-827F-95AAE97BEC48}" name="Email2" dataDxfId="33"/>
    <tableColumn id="14" xr3:uid="{ACCCED3F-1C00-D647-8E21-62899B3DD59F}" name="Marca e modelo veículo 2" dataDxfId="32"/>
    <tableColumn id="15" xr3:uid="{53C1E7A5-B417-F140-879B-4FAB79D72950}" name="Placa do veículo 2" dataDxfId="31"/>
    <tableColumn id="16" xr3:uid="{B464BA1A-4102-2840-B532-C1D842B88E67}" name="Unidade" dataDxfId="30">
      <calculatedColumnFormula>CONCATENATE(Table15[[#This Row],[Nbloco]]," - ",Table15[[#This Row],[Apartamento]])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9" totalsRowShown="0">
  <autoFilter ref="A1:O59" xr:uid="{00000000-0009-0000-0100-000001000000}"/>
  <sortState xmlns:xlrd2="http://schemas.microsoft.com/office/spreadsheetml/2017/richdata2" ref="A2:O31">
    <sortCondition ref="B1:B31"/>
  </sortState>
  <tableColumns count="15">
    <tableColumn id="1" xr3:uid="{00000000-0010-0000-0000-000001000000}" name="ID" dataDxfId="29"/>
    <tableColumn id="2" xr3:uid="{00000000-0010-0000-0000-000002000000}" name="Hora de início" dataDxfId="28"/>
    <tableColumn id="3" xr3:uid="{00000000-0010-0000-0000-000003000000}" name="Hora de conclusão" dataDxfId="27"/>
    <tableColumn id="4" xr3:uid="{00000000-0010-0000-0000-000004000000}" name="Via" dataDxfId="26"/>
    <tableColumn id="5" xr3:uid="{00000000-0010-0000-0000-000005000000}" name="Bloco" dataDxfId="25">
      <calculatedColumnFormula>VLOOKUP(Table1[[#This Row],[Nbloco]],Blocos!A$1:B$5,2,FALSE)</calculatedColumnFormula>
    </tableColumn>
    <tableColumn id="6" xr3:uid="{00000000-0010-0000-0000-000006000000}" name="Nbloco" dataDxfId="24"/>
    <tableColumn id="7" xr3:uid="{00000000-0010-0000-0000-000007000000}" name="Apartamento" dataDxfId="23"/>
    <tableColumn id="8" xr3:uid="{00000000-0010-0000-0000-000008000000}" name="Proprietario" dataDxfId="22"/>
    <tableColumn id="9" xr3:uid="{00000000-0010-0000-0000-000009000000}" name="Vaga" dataDxfId="21"/>
    <tableColumn id="10" xr3:uid="{00000000-0010-0000-0000-00000A000000}" name="Vaga Alugada" dataDxfId="20"/>
    <tableColumn id="11" xr3:uid="{00000000-0010-0000-0000-00000B000000}" name="Marca e modelo do Veículo" dataDxfId="19"/>
    <tableColumn id="12" xr3:uid="{00000000-0010-0000-0000-00000C000000}" name="Placa do Veículo" dataDxfId="18"/>
    <tableColumn id="13" xr3:uid="{00000000-0010-0000-0000-00000D000000}" name="Email2" dataDxfId="17"/>
    <tableColumn id="14" xr3:uid="{00000000-0010-0000-0000-00000E000000}" name="Marca e modelo veículo 2" dataDxfId="16"/>
    <tableColumn id="15" xr3:uid="{00000000-0010-0000-0000-00000F000000}" name="Placa do veículo 2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DCF6D-0A66-6F46-A8EB-BD9CA3F1BE35}" name="Table13" displayName="Table13" ref="A1:O29" totalsRowShown="0">
  <autoFilter ref="A1:O29" xr:uid="{00000000-0009-0000-0100-000001000000}"/>
  <sortState xmlns:xlrd2="http://schemas.microsoft.com/office/spreadsheetml/2017/richdata2" ref="A2:O29">
    <sortCondition ref="B1:B29"/>
  </sortState>
  <tableColumns count="15">
    <tableColumn id="1" xr3:uid="{DD4F4F9E-0A7D-CE4A-B69A-5ED0397EB0E9}" name="ID" dataDxfId="14"/>
    <tableColumn id="2" xr3:uid="{8E8A3F4B-3C66-264A-AF20-45F9A720A796}" name="Hora de início" dataDxfId="13"/>
    <tableColumn id="3" xr3:uid="{B1578556-0095-7B45-B64A-62BCB08C20C9}" name="Hora de conclusão" dataDxfId="12"/>
    <tableColumn id="4" xr3:uid="{1C5D25BE-5F49-BA49-A752-3BE74858D879}" name="RECEBI O Cartão do Estacionamento" dataDxfId="11"/>
    <tableColumn id="5" xr3:uid="{DACA7ECA-D09D-FB4A-933D-0F02B8304A29}" name="Bloco" dataDxfId="10">
      <calculatedColumnFormula>VLOOKUP(Table13[[#This Row],[Nbloco]],Blocos!A$1:B$5,2,FALSE)</calculatedColumnFormula>
    </tableColumn>
    <tableColumn id="6" xr3:uid="{4B37024E-2484-BB4C-83B2-7A419D5F6144}" name="Nbloco" dataDxfId="9"/>
    <tableColumn id="7" xr3:uid="{85F045AE-F687-E248-9FAC-0B662C6D7CE6}" name="Apartamento" dataDxfId="8"/>
    <tableColumn id="8" xr3:uid="{69A571AA-5D2E-1745-9E68-981D60D97E08}" name="Proprietario" dataDxfId="7"/>
    <tableColumn id="9" xr3:uid="{2BFF586D-F293-204D-BEF6-FBDCE6419F3C}" name="Vaga" dataDxfId="6"/>
    <tableColumn id="10" xr3:uid="{47E33BF5-2B42-B44F-B01D-FD01834B6C95}" name="Vaga Alugada" dataDxfId="5"/>
    <tableColumn id="11" xr3:uid="{2FE89BBF-9C76-804E-B42B-30216C1DD387}" name="Marca e modelo do Veículo" dataDxfId="4"/>
    <tableColumn id="12" xr3:uid="{5239A07B-E0E0-E243-82B7-2717C00B480A}" name="Placa do Veículo" dataDxfId="3"/>
    <tableColumn id="13" xr3:uid="{29449AC6-35D9-3649-AA3E-A25C24281E1E}" name="Email2" dataDxfId="2"/>
    <tableColumn id="14" xr3:uid="{653BB877-3663-014E-80E7-F46921553EAE}" name="Marca e modelo veículo 2" dataDxfId="1"/>
    <tableColumn id="15" xr3:uid="{C5D0051E-16A8-9345-B68B-7FA59A04F97E}" name="Placa do veículo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ario.padoan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49A8-1E44-F646-8F95-EA0CF1A670D8}">
  <dimension ref="A1:AQ89"/>
  <sheetViews>
    <sheetView tabSelected="1" zoomScaleNormal="100" workbookViewId="0">
      <selection activeCell="D61" sqref="D61"/>
    </sheetView>
  </sheetViews>
  <sheetFormatPr baseColWidth="10" defaultColWidth="8.83203125" defaultRowHeight="15" x14ac:dyDescent="0.2"/>
  <cols>
    <col min="1" max="1" width="3.33203125" customWidth="1"/>
    <col min="2" max="2" width="18" style="15" bestFit="1" customWidth="1"/>
    <col min="3" max="3" width="17.6640625" style="19" bestFit="1" customWidth="1"/>
    <col min="4" max="4" width="32" customWidth="1"/>
    <col min="5" max="5" width="9" bestFit="1" customWidth="1"/>
    <col min="6" max="6" width="6.33203125" style="4" customWidth="1"/>
    <col min="7" max="7" width="7.6640625" style="4" customWidth="1"/>
    <col min="8" max="8" width="25.83203125" customWidth="1"/>
    <col min="9" max="9" width="7.33203125" style="4" bestFit="1" customWidth="1"/>
    <col min="10" max="10" width="4.1640625" customWidth="1"/>
    <col min="11" max="11" width="20" bestFit="1" customWidth="1"/>
    <col min="12" max="12" width="8.5" customWidth="1"/>
    <col min="13" max="13" width="28.5" customWidth="1"/>
    <col min="14" max="14" width="20" bestFit="1" customWidth="1"/>
    <col min="15" max="17" width="12.6640625" customWidth="1"/>
    <col min="18" max="18" width="3" customWidth="1"/>
    <col min="19" max="22" width="8.83203125" customWidth="1"/>
    <col min="38" max="39" width="8.83203125" customWidth="1"/>
  </cols>
  <sheetData>
    <row r="1" spans="1:43" ht="21" x14ac:dyDescent="0.25">
      <c r="A1" t="s">
        <v>0</v>
      </c>
      <c r="B1" s="15" t="s">
        <v>1</v>
      </c>
      <c r="C1" s="19" t="s">
        <v>2</v>
      </c>
      <c r="D1" t="s">
        <v>366</v>
      </c>
      <c r="E1" t="s">
        <v>140</v>
      </c>
      <c r="F1" s="4" t="s">
        <v>141</v>
      </c>
      <c r="G1" s="4" t="s">
        <v>142</v>
      </c>
      <c r="H1" t="s">
        <v>143</v>
      </c>
      <c r="I1" s="4" t="s">
        <v>144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393</v>
      </c>
      <c r="R1" s="24"/>
      <c r="S1" s="24"/>
      <c r="T1" s="24"/>
      <c r="U1" s="24"/>
      <c r="V1" s="24"/>
      <c r="W1" s="68" t="s">
        <v>386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70"/>
      <c r="AL1" s="24"/>
      <c r="AM1" s="32"/>
      <c r="AN1" s="32"/>
      <c r="AO1" s="32"/>
      <c r="AP1" s="32"/>
      <c r="AQ1" s="24"/>
    </row>
    <row r="2" spans="1:43" ht="19" hidden="1" customHeight="1" thickTop="1" x14ac:dyDescent="0.2">
      <c r="A2">
        <v>80</v>
      </c>
      <c r="B2" s="21">
        <v>44224.903113368055</v>
      </c>
      <c r="C2" s="22">
        <v>44252.639432870397</v>
      </c>
      <c r="D2" t="str">
        <f>IF((IFERROR((VLOOKUP(Table15[[#This Row],[Proprietario]],Table1[Proprietario],1,FALSE)),"Ass:")=Table15[[#This Row],[Proprietario]]),"2º via:", "Ass:")</f>
        <v>Ass:</v>
      </c>
      <c r="E2" t="str">
        <f>VLOOKUP(Table15[[#This Row],[Nbloco]],Blocos!A$1:B$5,2,FALSE)</f>
        <v>QUINCAS</v>
      </c>
      <c r="F2" s="9">
        <v>5</v>
      </c>
      <c r="G2" s="9">
        <v>23</v>
      </c>
      <c r="H2" s="16" t="s">
        <v>331</v>
      </c>
      <c r="I2" s="9">
        <v>1</v>
      </c>
      <c r="J2" t="s">
        <v>10</v>
      </c>
      <c r="K2" t="s">
        <v>332</v>
      </c>
      <c r="L2" t="s">
        <v>333</v>
      </c>
      <c r="M2" t="s">
        <v>247</v>
      </c>
      <c r="N2" t="s">
        <v>181</v>
      </c>
      <c r="O2" t="s">
        <v>181</v>
      </c>
      <c r="P2" s="2" t="str">
        <f>CONCATENATE(Table15[[#This Row],[Nbloco]]," - ",Table15[[#This Row],[Apartamento]])</f>
        <v>5 - 23</v>
      </c>
      <c r="R2" s="24"/>
      <c r="S2" s="24"/>
      <c r="T2" s="24"/>
      <c r="U2" s="24"/>
      <c r="V2" s="24"/>
      <c r="W2" s="33" t="s">
        <v>387</v>
      </c>
      <c r="X2" s="33"/>
      <c r="Y2" s="33"/>
      <c r="Z2" s="33"/>
      <c r="AA2" s="33"/>
      <c r="AB2" s="33"/>
      <c r="AC2" s="77" t="s">
        <v>387</v>
      </c>
      <c r="AD2" s="78"/>
      <c r="AE2" s="78"/>
      <c r="AF2" s="78"/>
      <c r="AG2" s="78"/>
      <c r="AH2" s="78"/>
      <c r="AI2" s="78"/>
      <c r="AJ2" s="78"/>
      <c r="AK2" s="79"/>
      <c r="AL2" s="25"/>
      <c r="AM2" s="81" t="s">
        <v>390</v>
      </c>
      <c r="AN2" s="82"/>
      <c r="AO2" s="82"/>
      <c r="AP2" s="83"/>
      <c r="AQ2" s="26"/>
    </row>
    <row r="3" spans="1:43" hidden="1" x14ac:dyDescent="0.2">
      <c r="A3">
        <v>14</v>
      </c>
      <c r="B3" s="15">
        <v>44223.903113368055</v>
      </c>
      <c r="C3" s="19">
        <v>44252.589872685203</v>
      </c>
      <c r="D3" t="str">
        <f>IF((IFERROR((VLOOKUP(Table15[[#This Row],[Proprietario]],Table1[Proprietario],1,FALSE)),"Ass:")=Table15[[#This Row],[Proprietario]]),"2º via:", "Ass:")</f>
        <v>Ass:</v>
      </c>
      <c r="E3" t="str">
        <f>VLOOKUP(Table15[[#This Row],[Nbloco]],Blocos!A$1:B$5,2,FALSE)</f>
        <v>CAPITU</v>
      </c>
      <c r="F3" s="9">
        <v>1</v>
      </c>
      <c r="G3" s="9">
        <v>4</v>
      </c>
      <c r="H3" t="s">
        <v>330</v>
      </c>
      <c r="I3" s="9">
        <v>2</v>
      </c>
      <c r="J3" t="s">
        <v>10</v>
      </c>
      <c r="K3" t="s">
        <v>181</v>
      </c>
      <c r="L3" t="s">
        <v>181</v>
      </c>
      <c r="M3" t="s">
        <v>181</v>
      </c>
      <c r="N3" t="s">
        <v>181</v>
      </c>
      <c r="O3" t="s">
        <v>181</v>
      </c>
      <c r="P3" s="2" t="str">
        <f>CONCATENATE(Table15[[#This Row],[Nbloco]]," - ",Table15[[#This Row],[Apartamento]])</f>
        <v>1 - 4</v>
      </c>
      <c r="R3" s="24"/>
      <c r="S3" s="24"/>
      <c r="T3" s="24"/>
      <c r="U3" s="24"/>
      <c r="V3" s="24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25"/>
      <c r="AM3" s="84"/>
      <c r="AN3" s="85"/>
      <c r="AO3" s="85"/>
      <c r="AP3" s="86"/>
      <c r="AQ3" s="26"/>
    </row>
    <row r="4" spans="1:43" ht="16" hidden="1" thickTop="1" x14ac:dyDescent="0.2">
      <c r="A4">
        <v>64</v>
      </c>
      <c r="B4" s="15">
        <v>44185.903113368055</v>
      </c>
      <c r="C4" s="19">
        <v>44246.0217708333</v>
      </c>
      <c r="D4" t="str">
        <f>IF((IFERROR((VLOOKUP(Table15[[#This Row],[Proprietario]],Table1[Proprietario],1,FALSE)),"Ass:")=Table15[[#This Row],[Proprietario]]),"2º via:", "Ass:")</f>
        <v>2º via:</v>
      </c>
      <c r="E4" t="str">
        <f>VLOOKUP(Table15[[#This Row],[Nbloco]],Blocos!A$1:B$5,2,FALSE)</f>
        <v>B. CUBAS</v>
      </c>
      <c r="F4" s="9">
        <v>4</v>
      </c>
      <c r="G4" s="9">
        <v>23</v>
      </c>
      <c r="H4" t="s">
        <v>155</v>
      </c>
      <c r="I4" s="9">
        <v>3</v>
      </c>
      <c r="J4" t="s">
        <v>10</v>
      </c>
      <c r="K4" t="s">
        <v>157</v>
      </c>
      <c r="L4" t="s">
        <v>158</v>
      </c>
      <c r="M4" t="s">
        <v>159</v>
      </c>
      <c r="P4" s="2" t="str">
        <f>CONCATENATE(Table15[[#This Row],[Nbloco]]," - ",Table15[[#This Row],[Apartamento]])</f>
        <v>4 - 23</v>
      </c>
      <c r="R4" s="24"/>
      <c r="S4" s="24"/>
      <c r="T4" s="24"/>
      <c r="U4" s="24"/>
      <c r="V4" s="25"/>
      <c r="W4" s="27" t="s">
        <v>388</v>
      </c>
      <c r="X4" s="27" t="s">
        <v>388</v>
      </c>
      <c r="Y4" s="27" t="s">
        <v>388</v>
      </c>
      <c r="Z4" s="27" t="s">
        <v>388</v>
      </c>
      <c r="AA4" s="27" t="s">
        <v>388</v>
      </c>
      <c r="AB4" s="27" t="s">
        <v>388</v>
      </c>
      <c r="AC4" s="27" t="s">
        <v>388</v>
      </c>
      <c r="AD4" s="27" t="s">
        <v>388</v>
      </c>
      <c r="AE4" s="27" t="s">
        <v>388</v>
      </c>
      <c r="AF4" s="27" t="s">
        <v>388</v>
      </c>
      <c r="AG4" s="27" t="s">
        <v>388</v>
      </c>
      <c r="AH4" s="27" t="s">
        <v>388</v>
      </c>
      <c r="AI4" s="27" t="s">
        <v>388</v>
      </c>
      <c r="AJ4" s="27" t="s">
        <v>388</v>
      </c>
      <c r="AK4" s="27" t="s">
        <v>388</v>
      </c>
      <c r="AL4" s="31"/>
      <c r="AM4" s="84"/>
      <c r="AN4" s="85"/>
      <c r="AO4" s="85"/>
      <c r="AP4" s="86"/>
      <c r="AQ4" s="26"/>
    </row>
    <row r="5" spans="1:43" ht="16" hidden="1" x14ac:dyDescent="0.2">
      <c r="A5">
        <v>66</v>
      </c>
      <c r="B5" s="15">
        <v>44200.903113368055</v>
      </c>
      <c r="C5" s="19">
        <v>44247.323888888903</v>
      </c>
      <c r="D5" t="str">
        <f>IF((IFERROR((VLOOKUP(Table15[[#This Row],[Proprietario]],Table1[Proprietario],1,FALSE)),"Ass:")=Table15[[#This Row],[Proprietario]]),"2º via:", "Ass:")</f>
        <v>2º via:</v>
      </c>
      <c r="E5" t="str">
        <f>VLOOKUP(Table15[[#This Row],[Nbloco]],Blocos!A$1:B$5,2,FALSE)</f>
        <v>B. CUBAS</v>
      </c>
      <c r="F5" s="9">
        <v>4</v>
      </c>
      <c r="G5" s="9">
        <v>44</v>
      </c>
      <c r="H5" t="s">
        <v>238</v>
      </c>
      <c r="I5" s="9">
        <v>4</v>
      </c>
      <c r="J5" t="s">
        <v>75</v>
      </c>
      <c r="K5" t="s">
        <v>10</v>
      </c>
      <c r="L5" t="s">
        <v>10</v>
      </c>
      <c r="M5" t="s">
        <v>239</v>
      </c>
      <c r="N5" t="s">
        <v>10</v>
      </c>
      <c r="O5" t="s">
        <v>10</v>
      </c>
      <c r="P5" s="2" t="str">
        <f>CONCATENATE(Table15[[#This Row],[Nbloco]]," - ",Table15[[#This Row],[Apartamento]])</f>
        <v>4 - 44</v>
      </c>
      <c r="R5" s="24"/>
      <c r="S5" s="24"/>
      <c r="T5" s="24"/>
      <c r="U5" s="24"/>
      <c r="V5" s="25"/>
      <c r="W5" s="28">
        <v>15</v>
      </c>
      <c r="X5" s="28">
        <v>14</v>
      </c>
      <c r="Y5" s="28">
        <v>13</v>
      </c>
      <c r="Z5" s="28">
        <v>12</v>
      </c>
      <c r="AA5" s="28">
        <v>11</v>
      </c>
      <c r="AB5" s="28">
        <v>10</v>
      </c>
      <c r="AC5" s="28">
        <v>9</v>
      </c>
      <c r="AD5" s="28">
        <v>8</v>
      </c>
      <c r="AE5" s="28">
        <v>7</v>
      </c>
      <c r="AF5" s="28">
        <v>6</v>
      </c>
      <c r="AG5" s="28">
        <v>5</v>
      </c>
      <c r="AH5" s="28">
        <v>4</v>
      </c>
      <c r="AI5" s="28">
        <v>3</v>
      </c>
      <c r="AJ5" s="28">
        <v>2</v>
      </c>
      <c r="AK5" s="28">
        <v>1</v>
      </c>
      <c r="AL5" s="31"/>
      <c r="AM5" s="84"/>
      <c r="AN5" s="85"/>
      <c r="AO5" s="85"/>
      <c r="AP5" s="86"/>
      <c r="AQ5" s="26"/>
    </row>
    <row r="6" spans="1:43" hidden="1" x14ac:dyDescent="0.2">
      <c r="A6">
        <v>61</v>
      </c>
      <c r="B6" s="21">
        <v>44179.903113368055</v>
      </c>
      <c r="C6" s="22">
        <v>44164.590439814798</v>
      </c>
      <c r="D6" t="str">
        <f>IF((IFERROR((VLOOKUP(Table15[[#This Row],[Proprietario]],Table1[Proprietario],1,FALSE)),"Ass:")=Table15[[#This Row],[Proprietario]]),"2º via:", "Ass:")</f>
        <v>2º via:</v>
      </c>
      <c r="E6" t="str">
        <f>VLOOKUP(Table15[[#This Row],[Nbloco]],Blocos!A$1:B$5,2,FALSE)</f>
        <v>B. CUBAS</v>
      </c>
      <c r="F6" s="9">
        <v>4</v>
      </c>
      <c r="G6" s="9">
        <v>54</v>
      </c>
      <c r="H6" t="s">
        <v>112</v>
      </c>
      <c r="I6" s="9">
        <v>5</v>
      </c>
      <c r="J6" t="s">
        <v>10</v>
      </c>
      <c r="K6" t="s">
        <v>113</v>
      </c>
      <c r="L6" t="s">
        <v>114</v>
      </c>
      <c r="M6" t="s">
        <v>115</v>
      </c>
      <c r="P6" s="2" t="str">
        <f>CONCATENATE(Table15[[#This Row],[Nbloco]]," - ",Table15[[#This Row],[Apartamento]])</f>
        <v>4 - 54</v>
      </c>
      <c r="R6" s="24"/>
      <c r="S6" s="24"/>
      <c r="T6" s="24"/>
      <c r="U6" s="24"/>
      <c r="V6" s="25"/>
      <c r="W6" s="29" t="s">
        <v>389</v>
      </c>
      <c r="X6" s="67" t="s">
        <v>389</v>
      </c>
      <c r="Y6" s="29" t="s">
        <v>389</v>
      </c>
      <c r="Z6" s="67" t="s">
        <v>389</v>
      </c>
      <c r="AA6" s="29" t="s">
        <v>389</v>
      </c>
      <c r="AB6" s="67" t="s">
        <v>389</v>
      </c>
      <c r="AC6" s="67" t="s">
        <v>389</v>
      </c>
      <c r="AD6" s="67" t="s">
        <v>389</v>
      </c>
      <c r="AE6" s="29" t="s">
        <v>389</v>
      </c>
      <c r="AF6" s="67" t="s">
        <v>389</v>
      </c>
      <c r="AG6" s="67" t="s">
        <v>389</v>
      </c>
      <c r="AH6" s="67" t="s">
        <v>389</v>
      </c>
      <c r="AI6" s="67" t="s">
        <v>389</v>
      </c>
      <c r="AJ6" s="29" t="s">
        <v>389</v>
      </c>
      <c r="AK6" s="67" t="s">
        <v>389</v>
      </c>
      <c r="AL6" s="31"/>
      <c r="AM6" s="84"/>
      <c r="AN6" s="85"/>
      <c r="AO6" s="85"/>
      <c r="AP6" s="86"/>
      <c r="AQ6" s="26"/>
    </row>
    <row r="7" spans="1:43" s="53" customFormat="1" ht="17" hidden="1" thickBot="1" x14ac:dyDescent="0.25">
      <c r="A7">
        <v>76</v>
      </c>
      <c r="B7" s="15">
        <v>44190.903113368055</v>
      </c>
      <c r="C7" s="19">
        <v>44246.6012037037</v>
      </c>
      <c r="D7" t="str">
        <f>IF((IFERROR((VLOOKUP(Table15[[#This Row],[Proprietario]],Table1[Proprietario],1,FALSE)),"Ass:")=Table15[[#This Row],[Proprietario]]),"2º via:", "Ass:")</f>
        <v>2º via:</v>
      </c>
      <c r="E7" t="str">
        <f>VLOOKUP(Table15[[#This Row],[Nbloco]],Blocos!A$1:B$5,2,FALSE)</f>
        <v>QUINCAS</v>
      </c>
      <c r="F7" s="9">
        <v>5</v>
      </c>
      <c r="G7" s="9">
        <v>3</v>
      </c>
      <c r="H7" t="s">
        <v>182</v>
      </c>
      <c r="I7" s="9">
        <v>6</v>
      </c>
      <c r="J7" t="s">
        <v>10</v>
      </c>
      <c r="K7" t="s">
        <v>184</v>
      </c>
      <c r="L7" t="s">
        <v>185</v>
      </c>
      <c r="M7" t="s">
        <v>181</v>
      </c>
      <c r="N7" t="s">
        <v>181</v>
      </c>
      <c r="O7" t="s">
        <v>181</v>
      </c>
      <c r="P7" s="2" t="str">
        <f>CONCATENATE(Table15[[#This Row],[Nbloco]]," - ",Table15[[#This Row],[Apartamento]])</f>
        <v>5 - 3</v>
      </c>
      <c r="R7" s="58"/>
      <c r="S7" s="58"/>
      <c r="T7" s="58"/>
      <c r="U7" s="58"/>
      <c r="V7" s="59"/>
      <c r="W7" s="63" t="str">
        <f t="shared" ref="W7:AJ7" si="0">_xlfn.XLOOKUP(W5,$I$1:$I$89,$P$1:$P$89,"ND",0,1)</f>
        <v>5 - 24</v>
      </c>
      <c r="X7" s="63" t="str">
        <f t="shared" si="0"/>
        <v>2 - 52</v>
      </c>
      <c r="Y7" s="63" t="str">
        <f t="shared" si="0"/>
        <v>1 - 42</v>
      </c>
      <c r="Z7" s="63" t="str">
        <f t="shared" si="0"/>
        <v>1 - 13</v>
      </c>
      <c r="AA7" s="63" t="str">
        <f t="shared" si="0"/>
        <v>2 - 14</v>
      </c>
      <c r="AB7" s="63" t="str">
        <f t="shared" si="0"/>
        <v>3 - 14</v>
      </c>
      <c r="AC7" s="63" t="str">
        <f t="shared" si="0"/>
        <v>3 - 22</v>
      </c>
      <c r="AD7" s="63" t="str">
        <f t="shared" si="0"/>
        <v>3 - 53</v>
      </c>
      <c r="AE7" s="63" t="str">
        <f t="shared" si="0"/>
        <v>3 - 41</v>
      </c>
      <c r="AF7" s="63" t="str">
        <f t="shared" si="0"/>
        <v>5 - 3</v>
      </c>
      <c r="AG7" s="63" t="str">
        <f t="shared" si="0"/>
        <v>4 - 54</v>
      </c>
      <c r="AH7" s="63" t="str">
        <f t="shared" si="0"/>
        <v>4 - 44</v>
      </c>
      <c r="AI7" s="63" t="str">
        <f t="shared" si="0"/>
        <v>4 - 23</v>
      </c>
      <c r="AJ7" s="63" t="str">
        <f t="shared" si="0"/>
        <v>1 - 4</v>
      </c>
      <c r="AK7" s="63" t="str">
        <f>_xlfn.XLOOKUP(AK5,$I$1:$I$89,$P$1:$P$89,"ND",0,1)</f>
        <v>5 - 23</v>
      </c>
      <c r="AL7" s="64"/>
      <c r="AM7" s="87"/>
      <c r="AN7" s="88"/>
      <c r="AO7" s="88"/>
      <c r="AP7" s="89"/>
      <c r="AQ7" s="65"/>
    </row>
    <row r="8" spans="1:43" ht="16" hidden="1" thickBot="1" x14ac:dyDescent="0.25">
      <c r="A8" s="2">
        <v>82</v>
      </c>
      <c r="B8" s="15">
        <v>44303</v>
      </c>
      <c r="C8" s="15">
        <v>44303</v>
      </c>
      <c r="D8" s="2" t="str">
        <f>IF((IFERROR((VLOOKUP(Table15[[#This Row],[Proprietario]],Table1[Proprietario],1,FALSE)),"Ass:")=Table15[[#This Row],[Proprietario]]),"2º via:", "Ass:")</f>
        <v>Ass:</v>
      </c>
      <c r="E8" s="2" t="str">
        <f>VLOOKUP(Table15[[#This Row],[Nbloco]],Blocos!A$1:B$5,2,FALSE)</f>
        <v xml:space="preserve">HELENA </v>
      </c>
      <c r="F8" s="3">
        <v>3</v>
      </c>
      <c r="G8" s="3">
        <v>41</v>
      </c>
      <c r="H8" s="2" t="s">
        <v>398</v>
      </c>
      <c r="I8" s="3">
        <v>7</v>
      </c>
      <c r="J8" s="2"/>
      <c r="K8" s="2"/>
      <c r="L8" s="2"/>
      <c r="M8" s="2"/>
      <c r="N8" s="2"/>
      <c r="O8" s="2"/>
      <c r="P8" s="2" t="str">
        <f>CONCATENATE(Table15[[#This Row],[Nbloco]]," - ",Table15[[#This Row],[Apartamento]])</f>
        <v>3 - 41</v>
      </c>
      <c r="R8" s="24"/>
      <c r="S8" s="24"/>
      <c r="T8" s="24"/>
      <c r="U8" s="24"/>
      <c r="V8" s="24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25"/>
      <c r="AM8" s="36"/>
      <c r="AN8" s="34"/>
      <c r="AO8" s="42"/>
      <c r="AP8" s="43"/>
      <c r="AQ8" s="26"/>
    </row>
    <row r="9" spans="1:43" ht="17" hidden="1" thickTop="1" thickBot="1" x14ac:dyDescent="0.25">
      <c r="A9">
        <v>41</v>
      </c>
      <c r="B9" s="15">
        <v>44186.903113368055</v>
      </c>
      <c r="C9" s="19">
        <v>44246.411921296298</v>
      </c>
      <c r="D9" t="str">
        <f>IF((IFERROR((VLOOKUP(Table15[[#This Row],[Proprietario]],Table1[Proprietario],1,FALSE)),"Ass:")=Table15[[#This Row],[Proprietario]]),"2º via:", "Ass:")</f>
        <v>2º via:</v>
      </c>
      <c r="E9" t="str">
        <f>VLOOKUP(Table15[[#This Row],[Nbloco]],Blocos!A$1:B$5,2,FALSE)</f>
        <v xml:space="preserve">HELENA </v>
      </c>
      <c r="F9" s="9">
        <v>3</v>
      </c>
      <c r="G9" s="9">
        <v>53</v>
      </c>
      <c r="H9" t="s">
        <v>161</v>
      </c>
      <c r="I9" s="9">
        <v>8</v>
      </c>
      <c r="J9" t="s">
        <v>10</v>
      </c>
      <c r="K9" t="s">
        <v>163</v>
      </c>
      <c r="L9" t="s">
        <v>164</v>
      </c>
      <c r="M9" t="s">
        <v>165</v>
      </c>
      <c r="P9" s="2" t="str">
        <f>CONCATENATE(Table15[[#This Row],[Nbloco]]," - ",Table15[[#This Row],[Apartamento]])</f>
        <v>3 - 53</v>
      </c>
      <c r="Q9" s="2"/>
      <c r="R9" s="24"/>
      <c r="S9" s="24"/>
      <c r="T9" s="24"/>
      <c r="U9" s="24"/>
      <c r="V9" s="24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25"/>
      <c r="AM9" s="35"/>
      <c r="AN9" s="37"/>
      <c r="AO9" s="38"/>
      <c r="AP9" s="39"/>
      <c r="AQ9" s="26"/>
    </row>
    <row r="10" spans="1:43" ht="17" hidden="1" thickTop="1" thickBot="1" x14ac:dyDescent="0.25">
      <c r="A10" s="2">
        <v>83</v>
      </c>
      <c r="B10" s="21">
        <v>44303</v>
      </c>
      <c r="C10" s="21">
        <v>44303</v>
      </c>
      <c r="D10" s="2" t="str">
        <f>IF((IFERROR((VLOOKUP(Table15[[#This Row],[Proprietario]],Table1[Proprietario],1,FALSE)),"Ass:")=Table15[[#This Row],[Proprietario]]),"2º via:", "Ass:")</f>
        <v>Ass:</v>
      </c>
      <c r="E10" s="2" t="str">
        <f>VLOOKUP(Table15[[#This Row],[Nbloco]],Blocos!A$1:B$5,2,FALSE)</f>
        <v xml:space="preserve">HELENA </v>
      </c>
      <c r="F10" s="3">
        <v>3</v>
      </c>
      <c r="G10" s="3">
        <v>22</v>
      </c>
      <c r="H10" s="2" t="s">
        <v>385</v>
      </c>
      <c r="I10" s="3">
        <v>9</v>
      </c>
      <c r="J10" s="2" t="s">
        <v>75</v>
      </c>
      <c r="K10" s="2"/>
      <c r="L10" s="2"/>
      <c r="M10" s="2"/>
      <c r="N10" s="2"/>
      <c r="O10" s="2"/>
      <c r="P10" s="2" t="str">
        <f>CONCATENATE(Table15[[#This Row],[Nbloco]]," - ",Table15[[#This Row],[Apartamento]])</f>
        <v>3 - 22</v>
      </c>
      <c r="Q10" s="2"/>
      <c r="R10" s="24"/>
      <c r="S10" s="24"/>
      <c r="T10" s="24"/>
      <c r="U10" s="24"/>
      <c r="V10" s="24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25"/>
      <c r="AM10" s="35"/>
      <c r="AN10" s="37"/>
      <c r="AO10" s="40"/>
      <c r="AP10" s="41"/>
      <c r="AQ10" s="26"/>
    </row>
    <row r="11" spans="1:43" s="53" customFormat="1" ht="18" hidden="1" x14ac:dyDescent="0.2">
      <c r="A11" s="2">
        <v>84</v>
      </c>
      <c r="B11" s="15">
        <v>44303</v>
      </c>
      <c r="C11" s="15">
        <v>44303</v>
      </c>
      <c r="D11" s="2" t="str">
        <f>IF((IFERROR((VLOOKUP(Table15[[#This Row],[Proprietario]],Table1[Proprietario],1,FALSE)),"Ass:")=Table15[[#This Row],[Proprietario]]),"2º via:", "Ass:")</f>
        <v>Ass:</v>
      </c>
      <c r="E11" s="2" t="str">
        <f>VLOOKUP(Table15[[#This Row],[Nbloco]],Blocos!A$1:B$5,2,FALSE)</f>
        <v xml:space="preserve">HELENA </v>
      </c>
      <c r="F11" s="3">
        <v>3</v>
      </c>
      <c r="G11" s="3">
        <v>14</v>
      </c>
      <c r="H11" s="2" t="s">
        <v>394</v>
      </c>
      <c r="I11" s="3">
        <v>10</v>
      </c>
      <c r="J11" s="2"/>
      <c r="K11" s="2"/>
      <c r="L11" s="2"/>
      <c r="M11" s="2"/>
      <c r="N11" s="2"/>
      <c r="O11" s="2"/>
      <c r="P11" s="2" t="str">
        <f>CONCATENATE(Table15[[#This Row],[Nbloco]]," - ",Table15[[#This Row],[Apartamento]])</f>
        <v>3 - 14</v>
      </c>
      <c r="Q11" s="57"/>
      <c r="R11" s="58"/>
      <c r="S11" s="74" t="s">
        <v>391</v>
      </c>
      <c r="T11" s="75"/>
      <c r="U11" s="75"/>
      <c r="V11" s="75"/>
      <c r="W11" s="75"/>
      <c r="X11" s="75"/>
      <c r="Y11" s="75"/>
      <c r="Z11" s="75"/>
      <c r="AA11" s="75"/>
      <c r="AB11" s="75"/>
      <c r="AC11" s="76" t="s">
        <v>391</v>
      </c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66"/>
    </row>
    <row r="12" spans="1:43" s="53" customFormat="1" ht="18" x14ac:dyDescent="0.2">
      <c r="A12">
        <v>21</v>
      </c>
      <c r="B12" s="15">
        <v>44158.903113368055</v>
      </c>
      <c r="C12" s="19">
        <v>44157.907384259299</v>
      </c>
      <c r="D12" t="str">
        <f>IF((IFERROR((VLOOKUP(Table15[[#This Row],[Proprietario]],Table1[Proprietario],1,FALSE)),"Ass:")=Table15[[#This Row],[Proprietario]]),"2º via:", "Ass:")</f>
        <v>2º via:</v>
      </c>
      <c r="E12" s="16" t="str">
        <f>VLOOKUP(Table15[[#This Row],[Nbloco]],Blocos!A$1:B$5,2,FALSE)</f>
        <v>BENTINHO</v>
      </c>
      <c r="F12" s="9">
        <v>2</v>
      </c>
      <c r="G12" s="9">
        <v>14</v>
      </c>
      <c r="H12" t="s">
        <v>21</v>
      </c>
      <c r="I12" s="9">
        <v>11</v>
      </c>
      <c r="J12" t="s">
        <v>10</v>
      </c>
      <c r="K12" t="s">
        <v>22</v>
      </c>
      <c r="L12" t="s">
        <v>23</v>
      </c>
      <c r="M12" t="s">
        <v>24</v>
      </c>
      <c r="N12"/>
      <c r="O12"/>
      <c r="P12" s="2" t="str">
        <f>CONCATENATE(Table15[[#This Row],[Nbloco]]," - ",Table15[[#This Row],[Apartamento]])</f>
        <v>2 - 14</v>
      </c>
      <c r="R12" s="74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80"/>
    </row>
    <row r="13" spans="1:43" ht="16" hidden="1" thickTop="1" x14ac:dyDescent="0.2">
      <c r="A13">
        <v>8</v>
      </c>
      <c r="B13" s="15">
        <v>44203.903113368055</v>
      </c>
      <c r="C13" s="19">
        <v>44247.394814814797</v>
      </c>
      <c r="D13" t="str">
        <f>IF((IFERROR((VLOOKUP(Table15[[#This Row],[Proprietario]],Table1[Proprietario],1,FALSE)),"Ass:")=Table15[[#This Row],[Proprietario]]),"2º via:", "Ass:")</f>
        <v>2º via:</v>
      </c>
      <c r="E13" t="str">
        <f>VLOOKUP(Table15[[#This Row],[Nbloco]],Blocos!A$1:B$5,2,FALSE)</f>
        <v>CAPITU</v>
      </c>
      <c r="F13" s="9">
        <v>1</v>
      </c>
      <c r="G13" s="9">
        <v>13</v>
      </c>
      <c r="H13" t="s">
        <v>248</v>
      </c>
      <c r="I13" s="9">
        <v>12</v>
      </c>
      <c r="J13" t="s">
        <v>10</v>
      </c>
      <c r="K13" t="s">
        <v>250</v>
      </c>
      <c r="L13" t="s">
        <v>251</v>
      </c>
      <c r="M13" t="s">
        <v>181</v>
      </c>
      <c r="N13" t="s">
        <v>181</v>
      </c>
      <c r="O13" t="s">
        <v>181</v>
      </c>
      <c r="P13" s="2" t="str">
        <f>CONCATENATE(Table15[[#This Row],[Nbloco]]," - ",Table15[[#This Row],[Apartamento]])</f>
        <v>1 - 13</v>
      </c>
      <c r="R13" s="24"/>
      <c r="S13" s="27" t="s">
        <v>388</v>
      </c>
      <c r="T13" s="27" t="s">
        <v>388</v>
      </c>
      <c r="U13" s="27" t="s">
        <v>388</v>
      </c>
      <c r="V13" s="27" t="s">
        <v>388</v>
      </c>
      <c r="W13" s="27" t="s">
        <v>388</v>
      </c>
      <c r="X13" s="27" t="s">
        <v>388</v>
      </c>
      <c r="Y13" s="27" t="s">
        <v>388</v>
      </c>
      <c r="Z13" s="27" t="s">
        <v>388</v>
      </c>
      <c r="AA13" s="27" t="s">
        <v>388</v>
      </c>
      <c r="AB13" s="27" t="s">
        <v>388</v>
      </c>
      <c r="AC13" s="27" t="s">
        <v>388</v>
      </c>
      <c r="AD13" s="27" t="s">
        <v>388</v>
      </c>
      <c r="AE13" s="27" t="s">
        <v>388</v>
      </c>
      <c r="AF13" s="27" t="s">
        <v>388</v>
      </c>
      <c r="AG13" s="27" t="s">
        <v>388</v>
      </c>
      <c r="AH13" s="27" t="s">
        <v>388</v>
      </c>
      <c r="AI13" s="27" t="s">
        <v>388</v>
      </c>
      <c r="AJ13" s="27" t="s">
        <v>388</v>
      </c>
      <c r="AK13" s="27" t="s">
        <v>388</v>
      </c>
      <c r="AL13" s="27" t="s">
        <v>388</v>
      </c>
      <c r="AM13" s="27" t="s">
        <v>388</v>
      </c>
      <c r="AN13" s="27" t="s">
        <v>388</v>
      </c>
      <c r="AO13" s="27" t="s">
        <v>388</v>
      </c>
      <c r="AP13" s="27" t="s">
        <v>388</v>
      </c>
      <c r="AQ13" s="27" t="s">
        <v>388</v>
      </c>
    </row>
    <row r="14" spans="1:43" ht="16" hidden="1" x14ac:dyDescent="0.2">
      <c r="A14">
        <v>11</v>
      </c>
      <c r="B14" s="15">
        <v>44216.903113368055</v>
      </c>
      <c r="C14" s="19">
        <v>44250.607187499998</v>
      </c>
      <c r="D14" t="str">
        <f>IF((IFERROR((VLOOKUP(Table15[[#This Row],[Proprietario]],Table1[Proprietario],1,FALSE)),"Ass:")=Table15[[#This Row],[Proprietario]]),"2º via:", "Ass:")</f>
        <v>Ass:</v>
      </c>
      <c r="E14" t="str">
        <f>VLOOKUP(Table15[[#This Row],[Nbloco]],Blocos!A$1:B$5,2,FALSE)</f>
        <v>CAPITU</v>
      </c>
      <c r="F14" s="9">
        <v>1</v>
      </c>
      <c r="G14" s="9">
        <v>42</v>
      </c>
      <c r="H14" t="s">
        <v>310</v>
      </c>
      <c r="I14" s="9">
        <v>13</v>
      </c>
      <c r="J14" t="s">
        <v>10</v>
      </c>
      <c r="K14" t="s">
        <v>311</v>
      </c>
      <c r="L14" t="s">
        <v>312</v>
      </c>
      <c r="M14" t="s">
        <v>313</v>
      </c>
      <c r="N14" t="s">
        <v>314</v>
      </c>
      <c r="O14" t="s">
        <v>315</v>
      </c>
      <c r="P14" s="2" t="str">
        <f>CONCATENATE(Table15[[#This Row],[Nbloco]]," - ",Table15[[#This Row],[Apartamento]])</f>
        <v>1 - 42</v>
      </c>
      <c r="R14" s="24"/>
      <c r="S14" s="28">
        <v>88</v>
      </c>
      <c r="T14" s="28">
        <f t="shared" ref="T14:AO14" si="1">U14+1</f>
        <v>87</v>
      </c>
      <c r="U14" s="28">
        <f t="shared" si="1"/>
        <v>86</v>
      </c>
      <c r="V14" s="28">
        <f t="shared" si="1"/>
        <v>85</v>
      </c>
      <c r="W14" s="28">
        <f t="shared" si="1"/>
        <v>84</v>
      </c>
      <c r="X14" s="28">
        <f t="shared" si="1"/>
        <v>83</v>
      </c>
      <c r="Y14" s="28">
        <f t="shared" si="1"/>
        <v>82</v>
      </c>
      <c r="Z14" s="28">
        <f t="shared" si="1"/>
        <v>81</v>
      </c>
      <c r="AA14" s="28">
        <f t="shared" si="1"/>
        <v>80</v>
      </c>
      <c r="AB14" s="28">
        <f t="shared" si="1"/>
        <v>79</v>
      </c>
      <c r="AC14" s="28">
        <f t="shared" si="1"/>
        <v>78</v>
      </c>
      <c r="AD14" s="28">
        <f t="shared" si="1"/>
        <v>77</v>
      </c>
      <c r="AE14" s="28">
        <f t="shared" si="1"/>
        <v>76</v>
      </c>
      <c r="AF14" s="28">
        <f t="shared" si="1"/>
        <v>75</v>
      </c>
      <c r="AG14" s="28">
        <f t="shared" si="1"/>
        <v>74</v>
      </c>
      <c r="AH14" s="28">
        <f t="shared" si="1"/>
        <v>73</v>
      </c>
      <c r="AI14" s="28">
        <f t="shared" si="1"/>
        <v>72</v>
      </c>
      <c r="AJ14" s="28">
        <f t="shared" si="1"/>
        <v>71</v>
      </c>
      <c r="AK14" s="28">
        <f t="shared" si="1"/>
        <v>70</v>
      </c>
      <c r="AL14" s="28">
        <f t="shared" si="1"/>
        <v>69</v>
      </c>
      <c r="AM14" s="28">
        <f t="shared" si="1"/>
        <v>68</v>
      </c>
      <c r="AN14" s="28">
        <f t="shared" si="1"/>
        <v>67</v>
      </c>
      <c r="AO14" s="28">
        <f t="shared" si="1"/>
        <v>66</v>
      </c>
      <c r="AP14" s="28">
        <f>AQ14+1</f>
        <v>65</v>
      </c>
      <c r="AQ14" s="28">
        <v>64</v>
      </c>
    </row>
    <row r="15" spans="1:43" x14ac:dyDescent="0.2">
      <c r="A15">
        <v>31</v>
      </c>
      <c r="B15" s="15">
        <v>44212.903113368055</v>
      </c>
      <c r="C15" s="19">
        <v>44249.442407407398</v>
      </c>
      <c r="D15" t="str">
        <f>IF((IFERROR((VLOOKUP(Table15[[#This Row],[Proprietario]],Table1[Proprietario],1,FALSE)),"Ass:")=Table15[[#This Row],[Proprietario]]),"2º via:", "Ass:")</f>
        <v>Ass:</v>
      </c>
      <c r="E15" t="str">
        <f>VLOOKUP(Table15[[#This Row],[Nbloco]],Blocos!A$1:B$5,2,FALSE)</f>
        <v>BENTINHO</v>
      </c>
      <c r="F15" s="9">
        <v>2</v>
      </c>
      <c r="G15" s="9">
        <v>52</v>
      </c>
      <c r="H15" t="s">
        <v>295</v>
      </c>
      <c r="I15" s="9">
        <v>14</v>
      </c>
      <c r="J15" t="s">
        <v>10</v>
      </c>
      <c r="K15" t="s">
        <v>296</v>
      </c>
      <c r="L15" t="s">
        <v>297</v>
      </c>
      <c r="M15" t="s">
        <v>181</v>
      </c>
      <c r="N15" t="s">
        <v>181</v>
      </c>
      <c r="O15" t="s">
        <v>181</v>
      </c>
      <c r="P15" s="2" t="str">
        <f>CONCATENATE(Table15[[#This Row],[Nbloco]]," - ",Table15[[#This Row],[Apartamento]])</f>
        <v>2 - 52</v>
      </c>
      <c r="R15" s="24"/>
      <c r="S15" s="29" t="s">
        <v>389</v>
      </c>
      <c r="T15" s="29" t="s">
        <v>389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9" t="s">
        <v>389</v>
      </c>
      <c r="AB15" s="29" t="s">
        <v>389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9" t="s">
        <v>389</v>
      </c>
      <c r="AH15" s="29" t="s">
        <v>389</v>
      </c>
      <c r="AI15" s="29" t="s">
        <v>389</v>
      </c>
      <c r="AJ15" s="29" t="s">
        <v>389</v>
      </c>
      <c r="AK15" s="29" t="s">
        <v>389</v>
      </c>
      <c r="AL15" s="29" t="s">
        <v>389</v>
      </c>
      <c r="AM15" s="29" t="s">
        <v>389</v>
      </c>
      <c r="AN15" s="29" t="s">
        <v>389</v>
      </c>
      <c r="AO15" s="29" t="s">
        <v>389</v>
      </c>
      <c r="AP15" s="29" t="s">
        <v>389</v>
      </c>
      <c r="AQ15" s="29" t="s">
        <v>389</v>
      </c>
    </row>
    <row r="16" spans="1:43" ht="17" hidden="1" thickBot="1" x14ac:dyDescent="0.25">
      <c r="A16">
        <v>72</v>
      </c>
      <c r="B16" s="15">
        <v>44169.903113368055</v>
      </c>
      <c r="C16" s="19">
        <v>44158.623032407399</v>
      </c>
      <c r="D16" t="str">
        <f>IF((IFERROR((VLOOKUP(Table15[[#This Row],[Proprietario]],Table1[Proprietario],1,FALSE)),"Ass:")=Table15[[#This Row],[Proprietario]]),"2º via:", "Ass:")</f>
        <v>2º via:</v>
      </c>
      <c r="E16" t="str">
        <f>VLOOKUP(Table15[[#This Row],[Nbloco]],Blocos!A$1:B$5,2,FALSE)</f>
        <v>QUINCAS</v>
      </c>
      <c r="F16" s="9">
        <v>5</v>
      </c>
      <c r="G16" s="9">
        <v>24</v>
      </c>
      <c r="H16" t="s">
        <v>69</v>
      </c>
      <c r="I16" s="9">
        <v>15</v>
      </c>
      <c r="J16" t="s">
        <v>10</v>
      </c>
      <c r="K16" t="s">
        <v>70</v>
      </c>
      <c r="L16" t="s">
        <v>71</v>
      </c>
      <c r="M16" t="s">
        <v>72</v>
      </c>
      <c r="P16" s="2" t="str">
        <f>CONCATENATE(Table15[[#This Row],[Nbloco]]," - ",Table15[[#This Row],[Apartamento]])</f>
        <v>5 - 24</v>
      </c>
      <c r="R16" s="24"/>
      <c r="S16" s="30" t="str">
        <f t="shared" ref="S16:AP16" si="2">_xlfn.XLOOKUP(S14,$I$1:$I$89,$P$1:$P$89,"ND",0,1)</f>
        <v>1 - 52</v>
      </c>
      <c r="T16" s="30" t="str">
        <f t="shared" si="2"/>
        <v>2 - 53</v>
      </c>
      <c r="U16" s="30" t="str">
        <f t="shared" si="2"/>
        <v>3 - 34</v>
      </c>
      <c r="V16" s="30" t="str">
        <f t="shared" si="2"/>
        <v>1 - 34</v>
      </c>
      <c r="W16" s="30" t="str">
        <f t="shared" si="2"/>
        <v>1 - 22</v>
      </c>
      <c r="X16" s="30" t="str">
        <f t="shared" si="2"/>
        <v>3 - 23</v>
      </c>
      <c r="Y16" s="30" t="str">
        <f t="shared" si="2"/>
        <v>2 - 43</v>
      </c>
      <c r="Z16" s="30" t="str">
        <f t="shared" si="2"/>
        <v>1 - 24</v>
      </c>
      <c r="AA16" s="30" t="str">
        <f t="shared" si="2"/>
        <v>5 - 33</v>
      </c>
      <c r="AB16" s="30" t="str">
        <f t="shared" si="2"/>
        <v>2 - 54</v>
      </c>
      <c r="AC16" s="30" t="str">
        <f t="shared" si="2"/>
        <v>1 - 41</v>
      </c>
      <c r="AD16" s="30" t="str">
        <f t="shared" si="2"/>
        <v>4 - 43</v>
      </c>
      <c r="AE16" s="30" t="str">
        <f t="shared" si="2"/>
        <v>1 - 43</v>
      </c>
      <c r="AF16" s="30" t="str">
        <f t="shared" si="2"/>
        <v>3 - 44</v>
      </c>
      <c r="AG16" s="30" t="str">
        <f t="shared" si="2"/>
        <v>3 - 33</v>
      </c>
      <c r="AH16" s="30" t="str">
        <f t="shared" si="2"/>
        <v>3 - 51</v>
      </c>
      <c r="AI16" s="30" t="str">
        <f t="shared" si="2"/>
        <v>3 - 32</v>
      </c>
      <c r="AJ16" s="30" t="str">
        <f t="shared" si="2"/>
        <v>1 - 23</v>
      </c>
      <c r="AK16" s="30" t="str">
        <f t="shared" si="2"/>
        <v>4 - 4</v>
      </c>
      <c r="AL16" s="30" t="str">
        <f t="shared" si="2"/>
        <v>1 - 44</v>
      </c>
      <c r="AM16" s="30" t="str">
        <f t="shared" si="2"/>
        <v>5 - 4</v>
      </c>
      <c r="AN16" s="30" t="str">
        <f t="shared" si="2"/>
        <v>4 - 31</v>
      </c>
      <c r="AO16" s="30" t="str">
        <f t="shared" si="2"/>
        <v>5 - 53</v>
      </c>
      <c r="AP16" s="30" t="str">
        <f t="shared" si="2"/>
        <v>5 - 34</v>
      </c>
      <c r="AQ16" s="30" t="str">
        <f>_xlfn.XLOOKUP(AQ14,$I$1:$I$89,$P$1:$P$89,"ND",0,1)</f>
        <v>4 - 53</v>
      </c>
    </row>
    <row r="17" spans="1:43" hidden="1" x14ac:dyDescent="0.2">
      <c r="A17">
        <v>74</v>
      </c>
      <c r="B17" s="21">
        <v>44178.903113368055</v>
      </c>
      <c r="C17" s="22">
        <v>44162.559363425898</v>
      </c>
      <c r="D17" t="str">
        <f>IF((IFERROR((VLOOKUP(Table15[[#This Row],[Proprietario]],Table1[Proprietario],1,FALSE)),"Ass:")=Table15[[#This Row],[Proprietario]]),"2º via:", "Ass:")</f>
        <v>2º via:</v>
      </c>
      <c r="E17" t="str">
        <f>VLOOKUP(Table15[[#This Row],[Nbloco]],Blocos!A$1:B$5,2,FALSE)</f>
        <v>QUINCAS</v>
      </c>
      <c r="F17" s="9">
        <v>5</v>
      </c>
      <c r="G17" s="9">
        <v>43</v>
      </c>
      <c r="H17" t="s">
        <v>108</v>
      </c>
      <c r="I17" s="9">
        <v>16</v>
      </c>
      <c r="J17" t="s">
        <v>10</v>
      </c>
      <c r="K17" t="s">
        <v>109</v>
      </c>
      <c r="L17" t="s">
        <v>110</v>
      </c>
      <c r="M17" t="s">
        <v>111</v>
      </c>
      <c r="P17" s="2" t="str">
        <f>CONCATENATE(Table15[[#This Row],[Nbloco]]," - ",Table15[[#This Row],[Apartamento]])</f>
        <v>5 - 43</v>
      </c>
      <c r="R17" s="32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1:43" ht="16" hidden="1" customHeight="1" thickTop="1" x14ac:dyDescent="0.2">
      <c r="A18">
        <v>75</v>
      </c>
      <c r="B18" s="15">
        <v>44184.903113368055</v>
      </c>
      <c r="C18" s="19">
        <v>44166.3217939815</v>
      </c>
      <c r="D18" t="str">
        <f>IF((IFERROR((VLOOKUP(Table15[[#This Row],[Proprietario]],Table1[Proprietario],1,FALSE)),"Ass:")=Table15[[#This Row],[Proprietario]]),"2º via:", "Ass:")</f>
        <v>2º via:</v>
      </c>
      <c r="E18" t="str">
        <f>VLOOKUP(Table15[[#This Row],[Nbloco]],Blocos!A$1:B$5,2,FALSE)</f>
        <v>QUINCAS</v>
      </c>
      <c r="F18" s="9">
        <v>5</v>
      </c>
      <c r="G18" s="9">
        <v>13</v>
      </c>
      <c r="H18" t="s">
        <v>133</v>
      </c>
      <c r="I18" s="9">
        <v>17</v>
      </c>
      <c r="J18" t="s">
        <v>10</v>
      </c>
      <c r="K18" t="s">
        <v>134</v>
      </c>
      <c r="L18" t="s">
        <v>135</v>
      </c>
      <c r="M18" t="s">
        <v>136</v>
      </c>
      <c r="P18" s="2" t="str">
        <f>CONCATENATE(Table15[[#This Row],[Nbloco]]," - ",Table15[[#This Row],[Apartamento]])</f>
        <v>5 - 13</v>
      </c>
      <c r="R18" s="71" t="s">
        <v>392</v>
      </c>
      <c r="S18" s="26"/>
      <c r="T18" s="24" t="str">
        <f>CONCATENATE("= = = = = = = =")</f>
        <v>= = = = = = = =</v>
      </c>
      <c r="U18" s="24" t="str">
        <f t="shared" ref="U18:AQ18" si="3">CONCATENATE("= = = = = = = =")</f>
        <v>= = = = = = = =</v>
      </c>
      <c r="V18" s="24" t="str">
        <f t="shared" si="3"/>
        <v>= = = = = = = =</v>
      </c>
      <c r="W18" s="24" t="str">
        <f t="shared" si="3"/>
        <v>= = = = = = = =</v>
      </c>
      <c r="X18" s="24" t="str">
        <f t="shared" si="3"/>
        <v>= = = = = = = =</v>
      </c>
      <c r="Y18" s="24" t="str">
        <f t="shared" si="3"/>
        <v>= = = = = = = =</v>
      </c>
      <c r="Z18" s="24" t="str">
        <f t="shared" si="3"/>
        <v>= = = = = = = =</v>
      </c>
      <c r="AA18" s="24" t="str">
        <f t="shared" si="3"/>
        <v>= = = = = = = =</v>
      </c>
      <c r="AB18" s="24" t="str">
        <f t="shared" si="3"/>
        <v>= = = = = = = =</v>
      </c>
      <c r="AC18" s="24" t="str">
        <f t="shared" si="3"/>
        <v>= = = = = = = =</v>
      </c>
      <c r="AD18" s="24" t="str">
        <f t="shared" si="3"/>
        <v>= = = = = = = =</v>
      </c>
      <c r="AE18" s="24" t="str">
        <f t="shared" si="3"/>
        <v>= = = = = = = =</v>
      </c>
      <c r="AF18" s="24" t="str">
        <f t="shared" si="3"/>
        <v>= = = = = = = =</v>
      </c>
      <c r="AG18" s="24" t="str">
        <f t="shared" si="3"/>
        <v>= = = = = = = =</v>
      </c>
      <c r="AH18" s="24" t="str">
        <f t="shared" si="3"/>
        <v>= = = = = = = =</v>
      </c>
      <c r="AI18" s="24" t="str">
        <f t="shared" si="3"/>
        <v>= = = = = = = =</v>
      </c>
      <c r="AJ18" s="24" t="str">
        <f t="shared" si="3"/>
        <v>= = = = = = = =</v>
      </c>
      <c r="AK18" s="24" t="str">
        <f t="shared" si="3"/>
        <v>= = = = = = = =</v>
      </c>
      <c r="AL18" s="24" t="str">
        <f t="shared" si="3"/>
        <v>= = = = = = = =</v>
      </c>
      <c r="AM18" s="24" t="str">
        <f t="shared" si="3"/>
        <v>= = = = = = = =</v>
      </c>
      <c r="AN18" s="24" t="str">
        <f t="shared" si="3"/>
        <v>= = = = = = = =</v>
      </c>
      <c r="AO18" s="24" t="str">
        <f t="shared" si="3"/>
        <v>= = = = = = = =</v>
      </c>
      <c r="AP18" s="24" t="str">
        <f t="shared" si="3"/>
        <v>= = = = = = = =</v>
      </c>
      <c r="AQ18" s="24" t="str">
        <f t="shared" si="3"/>
        <v>= = = = = = = =</v>
      </c>
    </row>
    <row r="19" spans="1:43" hidden="1" x14ac:dyDescent="0.2">
      <c r="A19">
        <v>63</v>
      </c>
      <c r="B19" s="15">
        <v>44181.903113368055</v>
      </c>
      <c r="C19" s="19">
        <v>44165.259560185201</v>
      </c>
      <c r="D19" t="str">
        <f>IF((IFERROR((VLOOKUP(Table15[[#This Row],[Proprietario]],Table1[Proprietario],1,FALSE)),"Ass:")=Table15[[#This Row],[Proprietario]]),"2º via:", "Ass:")</f>
        <v>2º via:</v>
      </c>
      <c r="E19" t="str">
        <f>VLOOKUP(Table15[[#This Row],[Nbloco]],Blocos!A$1:B$5,2,FALSE)</f>
        <v>B. CUBAS</v>
      </c>
      <c r="F19" s="9">
        <v>4</v>
      </c>
      <c r="G19" s="9">
        <v>24</v>
      </c>
      <c r="H19" t="s">
        <v>122</v>
      </c>
      <c r="I19" s="9">
        <v>18</v>
      </c>
      <c r="J19" t="s">
        <v>10</v>
      </c>
      <c r="K19" t="s">
        <v>123</v>
      </c>
      <c r="L19" t="s">
        <v>124</v>
      </c>
      <c r="M19" t="s">
        <v>125</v>
      </c>
      <c r="P19" s="2" t="str">
        <f>CONCATENATE(Table15[[#This Row],[Nbloco]]," - ",Table15[[#This Row],[Apartamento]])</f>
        <v>4 - 24</v>
      </c>
      <c r="R19" s="72"/>
      <c r="S19" s="26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 s="53" customFormat="1" ht="16" hidden="1" thickTop="1" x14ac:dyDescent="0.2">
      <c r="A20">
        <v>39</v>
      </c>
      <c r="B20" s="15">
        <v>44182.903113368055</v>
      </c>
      <c r="C20" s="19">
        <v>44165.2663425926</v>
      </c>
      <c r="D20" t="str">
        <f>IF((IFERROR((VLOOKUP(Table15[[#This Row],[Proprietario]],Table1[Proprietario],1,FALSE)),"Ass:")=Table15[[#This Row],[Proprietario]]),"2º via:", "Ass:")</f>
        <v>2º via:</v>
      </c>
      <c r="E20" t="str">
        <f>VLOOKUP(Table15[[#This Row],[Nbloco]],Blocos!A$1:B$5,2,FALSE)</f>
        <v xml:space="preserve">HELENA </v>
      </c>
      <c r="F20" s="9">
        <v>3</v>
      </c>
      <c r="G20" s="9">
        <v>43</v>
      </c>
      <c r="H20" t="s">
        <v>126</v>
      </c>
      <c r="I20" s="9">
        <v>19</v>
      </c>
      <c r="J20" t="s">
        <v>10</v>
      </c>
      <c r="K20" t="s">
        <v>127</v>
      </c>
      <c r="L20" t="s">
        <v>294</v>
      </c>
      <c r="M20" t="s">
        <v>128</v>
      </c>
      <c r="N20"/>
      <c r="O20"/>
      <c r="P20" s="2" t="str">
        <f>CONCATENATE(Table15[[#This Row],[Nbloco]]," - ",Table15[[#This Row],[Apartamento]])</f>
        <v>3 - 43</v>
      </c>
      <c r="R20" s="72"/>
      <c r="S20" s="64"/>
      <c r="T20" s="61" t="s">
        <v>388</v>
      </c>
      <c r="U20" s="61" t="s">
        <v>388</v>
      </c>
      <c r="V20" s="61" t="s">
        <v>388</v>
      </c>
      <c r="W20" s="61" t="s">
        <v>388</v>
      </c>
      <c r="X20" s="61" t="s">
        <v>388</v>
      </c>
      <c r="Y20" s="61" t="s">
        <v>388</v>
      </c>
      <c r="Z20" s="61" t="s">
        <v>388</v>
      </c>
      <c r="AA20" s="61" t="s">
        <v>388</v>
      </c>
      <c r="AB20" s="61" t="s">
        <v>388</v>
      </c>
      <c r="AC20" s="61" t="s">
        <v>388</v>
      </c>
      <c r="AD20" s="61" t="s">
        <v>388</v>
      </c>
      <c r="AE20" s="61" t="s">
        <v>388</v>
      </c>
      <c r="AF20" s="61" t="s">
        <v>388</v>
      </c>
      <c r="AG20" s="61" t="s">
        <v>388</v>
      </c>
      <c r="AH20" s="61" t="s">
        <v>388</v>
      </c>
      <c r="AI20" s="61" t="s">
        <v>388</v>
      </c>
      <c r="AJ20" s="61" t="s">
        <v>388</v>
      </c>
      <c r="AK20" s="61" t="s">
        <v>388</v>
      </c>
      <c r="AL20" s="61" t="s">
        <v>388</v>
      </c>
      <c r="AM20" s="61" t="s">
        <v>388</v>
      </c>
      <c r="AN20" s="61" t="s">
        <v>388</v>
      </c>
      <c r="AO20" s="61" t="s">
        <v>388</v>
      </c>
      <c r="AP20" s="60" t="s">
        <v>388</v>
      </c>
      <c r="AQ20" s="60" t="s">
        <v>388</v>
      </c>
    </row>
    <row r="21" spans="1:43" ht="16" hidden="1" x14ac:dyDescent="0.2">
      <c r="A21">
        <v>77</v>
      </c>
      <c r="B21" s="15">
        <v>44206.903113368055</v>
      </c>
      <c r="C21" s="19">
        <v>44247.465115740699</v>
      </c>
      <c r="D21" t="str">
        <f>IF((IFERROR((VLOOKUP(Table15[[#This Row],[Proprietario]],Table1[Proprietario],1,FALSE)),"Ass:")=Table15[[#This Row],[Proprietario]]),"2º via:", "Ass:")</f>
        <v>2º via:</v>
      </c>
      <c r="E21" t="str">
        <f>VLOOKUP(Table15[[#This Row],[Nbloco]],Blocos!A$1:B$5,2,FALSE)</f>
        <v>QUINCAS</v>
      </c>
      <c r="F21" s="9">
        <v>5</v>
      </c>
      <c r="G21" s="9">
        <v>44</v>
      </c>
      <c r="H21" t="s">
        <v>262</v>
      </c>
      <c r="I21" s="9">
        <v>20</v>
      </c>
      <c r="J21" t="s">
        <v>10</v>
      </c>
      <c r="K21" t="s">
        <v>264</v>
      </c>
      <c r="L21" t="s">
        <v>265</v>
      </c>
      <c r="M21" t="s">
        <v>266</v>
      </c>
      <c r="P21" s="2" t="str">
        <f>CONCATENATE(Table15[[#This Row],[Nbloco]]," - ",Table15[[#This Row],[Apartamento]])</f>
        <v>5 - 44</v>
      </c>
      <c r="R21" s="72"/>
      <c r="S21" s="31"/>
      <c r="T21" s="44">
        <f t="shared" ref="T21:AO21" si="4">U21+2</f>
        <v>63</v>
      </c>
      <c r="U21" s="44">
        <f t="shared" si="4"/>
        <v>61</v>
      </c>
      <c r="V21" s="44">
        <f t="shared" si="4"/>
        <v>59</v>
      </c>
      <c r="W21" s="44">
        <f t="shared" si="4"/>
        <v>57</v>
      </c>
      <c r="X21" s="44">
        <f t="shared" si="4"/>
        <v>55</v>
      </c>
      <c r="Y21" s="44">
        <f t="shared" si="4"/>
        <v>53</v>
      </c>
      <c r="Z21" s="44">
        <f t="shared" si="4"/>
        <v>51</v>
      </c>
      <c r="AA21" s="44">
        <f t="shared" si="4"/>
        <v>49</v>
      </c>
      <c r="AB21" s="44">
        <f t="shared" si="4"/>
        <v>47</v>
      </c>
      <c r="AC21" s="44">
        <f t="shared" si="4"/>
        <v>45</v>
      </c>
      <c r="AD21" s="44">
        <f t="shared" si="4"/>
        <v>43</v>
      </c>
      <c r="AE21" s="44">
        <f t="shared" si="4"/>
        <v>41</v>
      </c>
      <c r="AF21" s="44">
        <f t="shared" si="4"/>
        <v>39</v>
      </c>
      <c r="AG21" s="44">
        <f t="shared" si="4"/>
        <v>37</v>
      </c>
      <c r="AH21" s="44">
        <f t="shared" si="4"/>
        <v>35</v>
      </c>
      <c r="AI21" s="44">
        <f t="shared" si="4"/>
        <v>33</v>
      </c>
      <c r="AJ21" s="44">
        <f t="shared" si="4"/>
        <v>31</v>
      </c>
      <c r="AK21" s="44">
        <f t="shared" si="4"/>
        <v>29</v>
      </c>
      <c r="AL21" s="44">
        <f t="shared" si="4"/>
        <v>27</v>
      </c>
      <c r="AM21" s="44">
        <f t="shared" si="4"/>
        <v>25</v>
      </c>
      <c r="AN21" s="44">
        <f t="shared" si="4"/>
        <v>23</v>
      </c>
      <c r="AO21" s="44">
        <f t="shared" si="4"/>
        <v>21</v>
      </c>
      <c r="AP21" s="46">
        <f>AQ21+2</f>
        <v>19</v>
      </c>
      <c r="AQ21" s="46">
        <v>17</v>
      </c>
    </row>
    <row r="22" spans="1:43" ht="16" hidden="1" thickBot="1" x14ac:dyDescent="0.25">
      <c r="A22">
        <v>54</v>
      </c>
      <c r="B22" s="15">
        <v>44164.903113368055</v>
      </c>
      <c r="C22" s="19">
        <v>44158.446956018503</v>
      </c>
      <c r="D22" t="str">
        <f>IF((IFERROR((VLOOKUP(Table15[[#This Row],[Proprietario]],Table1[Proprietario],1,FALSE)),"Ass:")=Table15[[#This Row],[Proprietario]]),"2º via:", "Ass:")</f>
        <v>2º via:</v>
      </c>
      <c r="E22" t="str">
        <f>VLOOKUP(Table15[[#This Row],[Nbloco]],Blocos!A$1:B$5,2,FALSE)</f>
        <v>B. CUBAS</v>
      </c>
      <c r="F22" s="9">
        <v>4</v>
      </c>
      <c r="G22" s="9">
        <v>42</v>
      </c>
      <c r="H22" t="s">
        <v>50</v>
      </c>
      <c r="I22" s="9">
        <v>21</v>
      </c>
      <c r="J22" t="s">
        <v>10</v>
      </c>
      <c r="K22" t="s">
        <v>51</v>
      </c>
      <c r="L22" t="s">
        <v>52</v>
      </c>
      <c r="M22" t="s">
        <v>53</v>
      </c>
      <c r="P22" s="2" t="str">
        <f>CONCATENATE(Table15[[#This Row],[Nbloco]]," - ",Table15[[#This Row],[Apartamento]])</f>
        <v>4 - 42</v>
      </c>
      <c r="R22" s="73"/>
      <c r="S22" s="31"/>
      <c r="T22" s="45" t="s">
        <v>389</v>
      </c>
      <c r="U22" s="45" t="s">
        <v>389</v>
      </c>
      <c r="V22" s="45" t="s">
        <v>389</v>
      </c>
      <c r="W22" s="45" t="s">
        <v>389</v>
      </c>
      <c r="X22" s="45" t="s">
        <v>389</v>
      </c>
      <c r="Y22" s="45" t="s">
        <v>389</v>
      </c>
      <c r="Z22" s="45" t="s">
        <v>389</v>
      </c>
      <c r="AA22" s="45" t="s">
        <v>389</v>
      </c>
      <c r="AB22" s="45" t="s">
        <v>389</v>
      </c>
      <c r="AC22" s="45" t="s">
        <v>389</v>
      </c>
      <c r="AD22" s="45" t="s">
        <v>389</v>
      </c>
      <c r="AE22" s="45" t="s">
        <v>389</v>
      </c>
      <c r="AF22" s="45" t="s">
        <v>389</v>
      </c>
      <c r="AG22" s="45" t="s">
        <v>389</v>
      </c>
      <c r="AH22" s="45" t="s">
        <v>389</v>
      </c>
      <c r="AI22" s="45" t="s">
        <v>389</v>
      </c>
      <c r="AJ22" s="45" t="s">
        <v>389</v>
      </c>
      <c r="AK22" s="45" t="s">
        <v>389</v>
      </c>
      <c r="AL22" s="45" t="s">
        <v>389</v>
      </c>
      <c r="AM22" s="45" t="s">
        <v>389</v>
      </c>
      <c r="AN22" s="45" t="s">
        <v>389</v>
      </c>
      <c r="AO22" s="45" t="s">
        <v>389</v>
      </c>
      <c r="AP22" s="47" t="s">
        <v>389</v>
      </c>
      <c r="AQ22" s="47" t="s">
        <v>389</v>
      </c>
    </row>
    <row r="23" spans="1:43" ht="16" hidden="1" x14ac:dyDescent="0.2">
      <c r="A23">
        <v>53</v>
      </c>
      <c r="B23" s="15">
        <v>44162.903113368055</v>
      </c>
      <c r="C23" s="19">
        <v>44158.014699074098</v>
      </c>
      <c r="D23" t="str">
        <f>IF((IFERROR((VLOOKUP(Table15[[#This Row],[Proprietario]],Table1[Proprietario],1,FALSE)),"Ass:")=Table15[[#This Row],[Proprietario]]),"2º via:", "Ass:")</f>
        <v>2º via:</v>
      </c>
      <c r="E23" t="str">
        <f>VLOOKUP(Table15[[#This Row],[Nbloco]],Blocos!A$1:B$5,2,FALSE)</f>
        <v>B. CUBAS</v>
      </c>
      <c r="F23" s="9">
        <v>4</v>
      </c>
      <c r="G23" s="9">
        <v>41</v>
      </c>
      <c r="H23" t="s">
        <v>36</v>
      </c>
      <c r="I23" s="9">
        <v>22</v>
      </c>
      <c r="J23" t="s">
        <v>10</v>
      </c>
      <c r="K23" t="s">
        <v>37</v>
      </c>
      <c r="L23" t="s">
        <v>38</v>
      </c>
      <c r="M23" t="s">
        <v>39</v>
      </c>
      <c r="P23" s="2" t="str">
        <f>CONCATENATE(Table15[[#This Row],[Nbloco]]," - ",Table15[[#This Row],[Apartamento]])</f>
        <v>4 - 41</v>
      </c>
      <c r="R23" s="49"/>
      <c r="S23" s="25"/>
      <c r="T23" s="51" t="str">
        <f t="shared" ref="T23:AP23" si="5">_xlfn.XLOOKUP(T21,$I$1:$I$89,$P$1:$P$89,"ND",0,1)</f>
        <v>4 - 13</v>
      </c>
      <c r="U23" s="51" t="str">
        <f t="shared" si="5"/>
        <v>2 - 42</v>
      </c>
      <c r="V23" s="51" t="str">
        <f t="shared" si="5"/>
        <v>1 - 51</v>
      </c>
      <c r="W23" s="51" t="str">
        <f t="shared" si="5"/>
        <v>3 - 42</v>
      </c>
      <c r="X23" s="51" t="str">
        <f t="shared" si="5"/>
        <v>2 - 34</v>
      </c>
      <c r="Y23" s="51" t="str">
        <f t="shared" si="5"/>
        <v>2 - 24</v>
      </c>
      <c r="Z23" s="51" t="str">
        <f t="shared" si="5"/>
        <v>2 - 4</v>
      </c>
      <c r="AA23" s="51" t="str">
        <f t="shared" si="5"/>
        <v>1 - 14</v>
      </c>
      <c r="AB23" s="51" t="str">
        <f t="shared" si="5"/>
        <v>2 - 23</v>
      </c>
      <c r="AC23" s="51" t="str">
        <f t="shared" si="5"/>
        <v>2 - 21</v>
      </c>
      <c r="AD23" s="51" t="str">
        <f t="shared" si="5"/>
        <v>2 - 41</v>
      </c>
      <c r="AE23" s="51" t="str">
        <f t="shared" si="5"/>
        <v>3 - 24</v>
      </c>
      <c r="AF23" s="51" t="str">
        <f t="shared" si="5"/>
        <v>3 - 3</v>
      </c>
      <c r="AG23" s="51" t="str">
        <f t="shared" si="5"/>
        <v>4 - 14</v>
      </c>
      <c r="AH23" s="51" t="str">
        <f t="shared" si="5"/>
        <v>4 - 34</v>
      </c>
      <c r="AI23" s="51" t="str">
        <f t="shared" si="5"/>
        <v>3 - 31</v>
      </c>
      <c r="AJ23" s="51" t="str">
        <f t="shared" si="5"/>
        <v>1 - 31</v>
      </c>
      <c r="AK23" s="51" t="str">
        <f t="shared" si="5"/>
        <v>4 - 21</v>
      </c>
      <c r="AL23" s="51" t="str">
        <f t="shared" si="5"/>
        <v>4 - 52</v>
      </c>
      <c r="AM23" s="51" t="str">
        <f t="shared" si="5"/>
        <v>4 - 32</v>
      </c>
      <c r="AN23" s="51" t="str">
        <f t="shared" si="5"/>
        <v>4 - 51</v>
      </c>
      <c r="AO23" s="51" t="str">
        <f t="shared" si="5"/>
        <v>4 - 42</v>
      </c>
      <c r="AP23" s="48" t="str">
        <f t="shared" si="5"/>
        <v>3 - 43</v>
      </c>
      <c r="AQ23" s="48" t="str">
        <f>_xlfn.XLOOKUP(AQ21,$I$1:$I$89,$P$1:$P$89,"ND",0,1)</f>
        <v>5 - 13</v>
      </c>
    </row>
    <row r="24" spans="1:43" s="53" customFormat="1" ht="16" hidden="1" thickTop="1" x14ac:dyDescent="0.2">
      <c r="A24">
        <v>59</v>
      </c>
      <c r="B24" s="15">
        <v>44175.903113368055</v>
      </c>
      <c r="C24" s="19">
        <v>44159.927557870396</v>
      </c>
      <c r="D24" t="str">
        <f>IF((IFERROR((VLOOKUP(Table15[[#This Row],[Proprietario]],Table1[Proprietario],1,FALSE)),"Ass:")=Table15[[#This Row],[Proprietario]]),"2º via:", "Ass:")</f>
        <v>2º via:</v>
      </c>
      <c r="E24" t="str">
        <f>VLOOKUP(Table15[[#This Row],[Nbloco]],Blocos!A$1:B$5,2,FALSE)</f>
        <v>B. CUBAS</v>
      </c>
      <c r="F24" s="9">
        <v>4</v>
      </c>
      <c r="G24" s="9">
        <v>51</v>
      </c>
      <c r="H24" t="s">
        <v>92</v>
      </c>
      <c r="I24" s="9">
        <v>23</v>
      </c>
      <c r="J24" t="s">
        <v>10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s="2" t="str">
        <f>CONCATENATE(Table15[[#This Row],[Nbloco]]," - ",Table15[[#This Row],[Apartamento]])</f>
        <v>4 - 51</v>
      </c>
      <c r="R24" s="58"/>
      <c r="S24" s="59"/>
      <c r="T24" s="60" t="s">
        <v>388</v>
      </c>
      <c r="U24" s="61" t="s">
        <v>388</v>
      </c>
      <c r="V24" s="61" t="s">
        <v>388</v>
      </c>
      <c r="W24" s="61" t="s">
        <v>388</v>
      </c>
      <c r="X24" s="61" t="s">
        <v>388</v>
      </c>
      <c r="Y24" s="61" t="s">
        <v>388</v>
      </c>
      <c r="Z24" s="61" t="s">
        <v>388</v>
      </c>
      <c r="AA24" s="61" t="s">
        <v>388</v>
      </c>
      <c r="AB24" s="61" t="s">
        <v>388</v>
      </c>
      <c r="AC24" s="61" t="s">
        <v>388</v>
      </c>
      <c r="AD24" s="61" t="s">
        <v>388</v>
      </c>
      <c r="AE24" s="61" t="s">
        <v>388</v>
      </c>
      <c r="AF24" s="61" t="s">
        <v>388</v>
      </c>
      <c r="AG24" s="61" t="s">
        <v>388</v>
      </c>
      <c r="AH24" s="61" t="s">
        <v>388</v>
      </c>
      <c r="AI24" s="61" t="s">
        <v>388</v>
      </c>
      <c r="AJ24" s="61" t="s">
        <v>388</v>
      </c>
      <c r="AK24" s="61" t="s">
        <v>388</v>
      </c>
      <c r="AL24" s="61" t="s">
        <v>388</v>
      </c>
      <c r="AM24" s="61" t="s">
        <v>388</v>
      </c>
      <c r="AN24" s="61" t="s">
        <v>388</v>
      </c>
      <c r="AO24" s="61" t="s">
        <v>388</v>
      </c>
      <c r="AP24" s="61" t="s">
        <v>388</v>
      </c>
      <c r="AQ24" s="61" t="s">
        <v>388</v>
      </c>
    </row>
    <row r="25" spans="1:43" ht="16" hidden="1" x14ac:dyDescent="0.2">
      <c r="A25" s="2">
        <v>81</v>
      </c>
      <c r="B25" s="15">
        <v>44303</v>
      </c>
      <c r="C25" s="19">
        <v>44303</v>
      </c>
      <c r="D25" s="2" t="str">
        <f>IF((IFERROR((VLOOKUP(Table15[[#This Row],[Proprietario]],Table1[Proprietario],1,FALSE)),"Ass:")=Table15[[#This Row],[Proprietario]]),"2º via:", "Ass:")</f>
        <v>Ass:</v>
      </c>
      <c r="E25" s="2" t="str">
        <f>VLOOKUP(Table15[[#This Row],[Nbloco]],Blocos!A$1:B$5,2,FALSE)</f>
        <v>QUINCAS</v>
      </c>
      <c r="F25" s="3">
        <v>5</v>
      </c>
      <c r="G25" s="3">
        <v>54</v>
      </c>
      <c r="H25" s="2" t="s">
        <v>380</v>
      </c>
      <c r="I25" s="3">
        <v>24</v>
      </c>
      <c r="J25" s="2" t="s">
        <v>10</v>
      </c>
      <c r="K25" s="2" t="s">
        <v>381</v>
      </c>
      <c r="L25" s="2" t="s">
        <v>382</v>
      </c>
      <c r="M25" s="23" t="s">
        <v>383</v>
      </c>
      <c r="N25" s="2" t="s">
        <v>384</v>
      </c>
      <c r="O25" s="2"/>
      <c r="P25" s="2" t="str">
        <f>CONCATENATE(Table15[[#This Row],[Nbloco]]," - ",Table15[[#This Row],[Apartamento]])</f>
        <v>5 - 54</v>
      </c>
      <c r="Q25" s="2"/>
      <c r="R25" s="24"/>
      <c r="S25" s="25"/>
      <c r="T25" s="46">
        <f t="shared" ref="T25:AO25" si="6">U25+2</f>
        <v>62</v>
      </c>
      <c r="U25" s="44">
        <f t="shared" si="6"/>
        <v>60</v>
      </c>
      <c r="V25" s="44">
        <f t="shared" si="6"/>
        <v>58</v>
      </c>
      <c r="W25" s="44">
        <f t="shared" si="6"/>
        <v>56</v>
      </c>
      <c r="X25" s="44">
        <f t="shared" si="6"/>
        <v>54</v>
      </c>
      <c r="Y25" s="44">
        <f t="shared" si="6"/>
        <v>52</v>
      </c>
      <c r="Z25" s="44">
        <f t="shared" si="6"/>
        <v>50</v>
      </c>
      <c r="AA25" s="44">
        <f t="shared" si="6"/>
        <v>48</v>
      </c>
      <c r="AB25" s="44">
        <f t="shared" si="6"/>
        <v>46</v>
      </c>
      <c r="AC25" s="44">
        <f t="shared" si="6"/>
        <v>44</v>
      </c>
      <c r="AD25" s="44">
        <f t="shared" si="6"/>
        <v>42</v>
      </c>
      <c r="AE25" s="44">
        <f t="shared" si="6"/>
        <v>40</v>
      </c>
      <c r="AF25" s="44">
        <f t="shared" si="6"/>
        <v>38</v>
      </c>
      <c r="AG25" s="44">
        <f t="shared" si="6"/>
        <v>36</v>
      </c>
      <c r="AH25" s="44">
        <f t="shared" si="6"/>
        <v>34</v>
      </c>
      <c r="AI25" s="44">
        <f t="shared" si="6"/>
        <v>32</v>
      </c>
      <c r="AJ25" s="44">
        <f t="shared" si="6"/>
        <v>30</v>
      </c>
      <c r="AK25" s="44">
        <f t="shared" si="6"/>
        <v>28</v>
      </c>
      <c r="AL25" s="44">
        <f t="shared" si="6"/>
        <v>26</v>
      </c>
      <c r="AM25" s="44">
        <f t="shared" si="6"/>
        <v>24</v>
      </c>
      <c r="AN25" s="44">
        <f t="shared" si="6"/>
        <v>22</v>
      </c>
      <c r="AO25" s="44">
        <f t="shared" si="6"/>
        <v>20</v>
      </c>
      <c r="AP25" s="44">
        <f>AQ25+2</f>
        <v>18</v>
      </c>
      <c r="AQ25" s="44">
        <v>16</v>
      </c>
    </row>
    <row r="26" spans="1:43" hidden="1" x14ac:dyDescent="0.2">
      <c r="A26">
        <v>69</v>
      </c>
      <c r="B26" s="15">
        <v>44232.903113368055</v>
      </c>
      <c r="C26" s="19">
        <v>44260.5333680556</v>
      </c>
      <c r="D26" t="str">
        <f>IF((IFERROR((VLOOKUP(Table15[[#This Row],[Proprietario]],Table1[Proprietario],1,FALSE)),"Ass:")=Table15[[#This Row],[Proprietario]]),"2º via:", "Ass:")</f>
        <v>Ass:</v>
      </c>
      <c r="E26" t="str">
        <f>VLOOKUP(Table15[[#This Row],[Nbloco]],Blocos!A$1:B$5,2,FALSE)</f>
        <v>B. CUBAS</v>
      </c>
      <c r="F26" s="9">
        <v>4</v>
      </c>
      <c r="G26" s="9">
        <v>32</v>
      </c>
      <c r="H26" t="s">
        <v>359</v>
      </c>
      <c r="I26" s="9">
        <v>25</v>
      </c>
      <c r="J26" t="s">
        <v>10</v>
      </c>
      <c r="K26" t="s">
        <v>360</v>
      </c>
      <c r="L26" t="s">
        <v>361</v>
      </c>
      <c r="M26" t="s">
        <v>362</v>
      </c>
      <c r="N26" t="s">
        <v>363</v>
      </c>
      <c r="O26" t="s">
        <v>364</v>
      </c>
      <c r="P26" s="2" t="str">
        <f>CONCATENATE(Table15[[#This Row],[Nbloco]]," - ",Table15[[#This Row],[Apartamento]])</f>
        <v>4 - 32</v>
      </c>
      <c r="R26" s="24"/>
      <c r="S26" s="25"/>
      <c r="T26" s="47" t="s">
        <v>389</v>
      </c>
      <c r="U26" s="45" t="s">
        <v>389</v>
      </c>
      <c r="V26" s="45" t="s">
        <v>389</v>
      </c>
      <c r="W26" s="45" t="s">
        <v>389</v>
      </c>
      <c r="X26" s="45" t="s">
        <v>389</v>
      </c>
      <c r="Y26" s="45" t="s">
        <v>389</v>
      </c>
      <c r="Z26" s="45" t="s">
        <v>389</v>
      </c>
      <c r="AA26" s="45" t="s">
        <v>389</v>
      </c>
      <c r="AB26" s="45" t="s">
        <v>389</v>
      </c>
      <c r="AC26" s="45" t="s">
        <v>389</v>
      </c>
      <c r="AD26" s="45" t="s">
        <v>389</v>
      </c>
      <c r="AE26" s="45" t="s">
        <v>389</v>
      </c>
      <c r="AF26" s="45" t="s">
        <v>389</v>
      </c>
      <c r="AG26" s="45" t="s">
        <v>389</v>
      </c>
      <c r="AH26" s="45" t="s">
        <v>389</v>
      </c>
      <c r="AI26" s="45" t="s">
        <v>389</v>
      </c>
      <c r="AJ26" s="45" t="s">
        <v>389</v>
      </c>
      <c r="AK26" s="45" t="s">
        <v>389</v>
      </c>
      <c r="AL26" s="45" t="s">
        <v>389</v>
      </c>
      <c r="AM26" s="45" t="s">
        <v>389</v>
      </c>
      <c r="AN26" s="45" t="s">
        <v>389</v>
      </c>
      <c r="AO26" s="45" t="s">
        <v>389</v>
      </c>
      <c r="AP26" s="45" t="s">
        <v>389</v>
      </c>
      <c r="AQ26" s="45" t="s">
        <v>389</v>
      </c>
    </row>
    <row r="27" spans="1:43" ht="17" hidden="1" thickBot="1" x14ac:dyDescent="0.25">
      <c r="A27">
        <v>65</v>
      </c>
      <c r="B27" s="15">
        <v>44198.903113368055</v>
      </c>
      <c r="C27" s="19">
        <v>44246.870069444398</v>
      </c>
      <c r="D27" t="str">
        <f>IF((IFERROR((VLOOKUP(Table15[[#This Row],[Proprietario]],Table1[Proprietario],1,FALSE)),"Ass:")=Table15[[#This Row],[Proprietario]]),"2º via:", "Ass:")</f>
        <v>2º via:</v>
      </c>
      <c r="E27" t="str">
        <f>VLOOKUP(Table15[[#This Row],[Nbloco]],Blocos!A$1:B$5,2,FALSE)</f>
        <v>B. CUBAS</v>
      </c>
      <c r="F27" s="9">
        <v>4</v>
      </c>
      <c r="G27" s="9">
        <v>3</v>
      </c>
      <c r="H27" t="s">
        <v>226</v>
      </c>
      <c r="I27" s="9">
        <v>26</v>
      </c>
      <c r="J27" t="s">
        <v>75</v>
      </c>
      <c r="K27" t="s">
        <v>228</v>
      </c>
      <c r="L27" t="s">
        <v>229</v>
      </c>
      <c r="M27" t="s">
        <v>230</v>
      </c>
      <c r="N27" t="s">
        <v>228</v>
      </c>
      <c r="O27" t="s">
        <v>231</v>
      </c>
      <c r="P27" s="2" t="str">
        <f>CONCATENATE(Table15[[#This Row],[Nbloco]]," - ",Table15[[#This Row],[Apartamento]])</f>
        <v>4 - 3</v>
      </c>
      <c r="R27" s="24"/>
      <c r="S27" s="25"/>
      <c r="T27" s="52" t="str">
        <f t="shared" ref="T27:AP27" si="7">_xlfn.XLOOKUP(T25,$I$1:$I$89,$P$1:$P$89,"ND",0,1)</f>
        <v>2 - 13</v>
      </c>
      <c r="U27" s="50" t="str">
        <f t="shared" si="7"/>
        <v>2 - 3</v>
      </c>
      <c r="V27" s="50" t="str">
        <f t="shared" si="7"/>
        <v>1 - 32</v>
      </c>
      <c r="W27" s="50" t="str">
        <f t="shared" si="7"/>
        <v>5 - 14</v>
      </c>
      <c r="X27" s="50" t="str">
        <f t="shared" si="7"/>
        <v>2 - 33</v>
      </c>
      <c r="Y27" s="50" t="str">
        <f t="shared" si="7"/>
        <v>1 - 3</v>
      </c>
      <c r="Z27" s="50" t="str">
        <f t="shared" si="7"/>
        <v>2 - 44</v>
      </c>
      <c r="AA27" s="50" t="str">
        <f t="shared" si="7"/>
        <v>2 - 51</v>
      </c>
      <c r="AB27" s="50" t="str">
        <f t="shared" si="7"/>
        <v>1 - 54</v>
      </c>
      <c r="AC27" s="50" t="str">
        <f t="shared" si="7"/>
        <v>2 - 32</v>
      </c>
      <c r="AD27" s="50" t="str">
        <f t="shared" si="7"/>
        <v>1 - 33</v>
      </c>
      <c r="AE27" s="50" t="str">
        <f t="shared" si="7"/>
        <v>2 - 31</v>
      </c>
      <c r="AF27" s="50" t="str">
        <f t="shared" si="7"/>
        <v>3 - 4</v>
      </c>
      <c r="AG27" s="50" t="str">
        <f t="shared" si="7"/>
        <v>4 - 33</v>
      </c>
      <c r="AH27" s="50" t="str">
        <f t="shared" si="7"/>
        <v>3 - 54</v>
      </c>
      <c r="AI27" s="50" t="str">
        <f t="shared" si="7"/>
        <v>3 - 13</v>
      </c>
      <c r="AJ27" s="50" t="str">
        <f t="shared" si="7"/>
        <v>1 - 53</v>
      </c>
      <c r="AK27" s="50" t="str">
        <f t="shared" si="7"/>
        <v>3 - 52</v>
      </c>
      <c r="AL27" s="50" t="str">
        <f t="shared" si="7"/>
        <v>4 - 3</v>
      </c>
      <c r="AM27" s="50" t="str">
        <f t="shared" si="7"/>
        <v>5 - 54</v>
      </c>
      <c r="AN27" s="50" t="str">
        <f t="shared" si="7"/>
        <v>4 - 41</v>
      </c>
      <c r="AO27" s="50" t="str">
        <f t="shared" si="7"/>
        <v>5 - 44</v>
      </c>
      <c r="AP27" s="50" t="str">
        <f t="shared" si="7"/>
        <v>4 - 24</v>
      </c>
      <c r="AQ27" s="50" t="str">
        <f>_xlfn.XLOOKUP(AQ25,$I$1:$I$89,$P$1:$P$89,"ND",0,1)</f>
        <v>5 - 43</v>
      </c>
    </row>
    <row r="28" spans="1:43" hidden="1" x14ac:dyDescent="0.2">
      <c r="A28" s="2">
        <v>85</v>
      </c>
      <c r="B28" s="15">
        <v>44303</v>
      </c>
      <c r="C28" s="15">
        <v>44303</v>
      </c>
      <c r="D28" s="2" t="str">
        <f>IF((IFERROR((VLOOKUP(Table15[[#This Row],[Proprietario]],Table1[Proprietario],1,FALSE)),"Ass:")=Table15[[#This Row],[Proprietario]]),"2º via:", "Ass:")</f>
        <v>Ass:</v>
      </c>
      <c r="E28" s="2" t="str">
        <f>VLOOKUP(Table15[[#This Row],[Nbloco]],Blocos!A$1:B$5,2,FALSE)</f>
        <v>B. CUBAS</v>
      </c>
      <c r="F28" s="3">
        <v>4</v>
      </c>
      <c r="G28" s="3">
        <v>52</v>
      </c>
      <c r="H28" s="2" t="s">
        <v>395</v>
      </c>
      <c r="I28" s="3">
        <v>27</v>
      </c>
      <c r="J28" s="2"/>
      <c r="K28" s="2"/>
      <c r="L28" s="2"/>
      <c r="M28" s="2"/>
      <c r="N28" s="2"/>
      <c r="O28" s="2"/>
      <c r="P28" s="2" t="str">
        <f>CONCATENATE(Table15[[#This Row],[Nbloco]]," - ",Table15[[#This Row],[Apartamento]])</f>
        <v>4 - 52</v>
      </c>
      <c r="Q28" s="2"/>
    </row>
    <row r="29" spans="1:43" hidden="1" x14ac:dyDescent="0.2">
      <c r="A29">
        <v>44</v>
      </c>
      <c r="B29" s="15">
        <v>44193.903113368055</v>
      </c>
      <c r="C29" s="19">
        <v>44246.632245370398</v>
      </c>
      <c r="D29" t="str">
        <f>IF((IFERROR((VLOOKUP(Table15[[#This Row],[Proprietario]],Table1[Proprietario],1,FALSE)),"Ass:")=Table15[[#This Row],[Proprietario]]),"2º via:", "Ass:")</f>
        <v>2º via:</v>
      </c>
      <c r="E29" t="str">
        <f>VLOOKUP(Table15[[#This Row],[Nbloco]],Blocos!A$1:B$5,2,FALSE)</f>
        <v xml:space="preserve">HELENA </v>
      </c>
      <c r="F29" s="9">
        <v>3</v>
      </c>
      <c r="G29" s="9">
        <v>52</v>
      </c>
      <c r="H29" t="s">
        <v>199</v>
      </c>
      <c r="I29" s="9">
        <v>28</v>
      </c>
      <c r="J29" t="s">
        <v>10</v>
      </c>
      <c r="K29" t="s">
        <v>201</v>
      </c>
      <c r="L29" t="s">
        <v>202</v>
      </c>
      <c r="M29" t="s">
        <v>203</v>
      </c>
      <c r="N29" t="s">
        <v>204</v>
      </c>
      <c r="O29" t="s">
        <v>205</v>
      </c>
      <c r="P29" s="2" t="str">
        <f>CONCATENATE(Table15[[#This Row],[Nbloco]]," - ",Table15[[#This Row],[Apartamento]])</f>
        <v>3 - 52</v>
      </c>
    </row>
    <row r="30" spans="1:43" hidden="1" x14ac:dyDescent="0.2">
      <c r="A30">
        <v>68</v>
      </c>
      <c r="B30" s="15">
        <v>44205.903113368055</v>
      </c>
      <c r="C30" s="19">
        <v>44247.423472222203</v>
      </c>
      <c r="D30" t="str">
        <f>IF((IFERROR((VLOOKUP(Table15[[#This Row],[Proprietario]],Table1[Proprietario],1,FALSE)),"Ass:")=Table15[[#This Row],[Proprietario]]),"2º via:", "Ass:")</f>
        <v>2º via:</v>
      </c>
      <c r="E30" t="str">
        <f>VLOOKUP(Table15[[#This Row],[Nbloco]],Blocos!A$1:B$5,2,FALSE)</f>
        <v>B. CUBAS</v>
      </c>
      <c r="F30" s="9">
        <v>4</v>
      </c>
      <c r="G30" s="9">
        <v>21</v>
      </c>
      <c r="H30" t="s">
        <v>257</v>
      </c>
      <c r="I30" s="9">
        <v>29</v>
      </c>
      <c r="J30" t="s">
        <v>10</v>
      </c>
      <c r="K30" t="s">
        <v>259</v>
      </c>
      <c r="L30" t="s">
        <v>260</v>
      </c>
      <c r="M30" t="s">
        <v>261</v>
      </c>
      <c r="N30" t="s">
        <v>181</v>
      </c>
      <c r="O30" t="s">
        <v>181</v>
      </c>
      <c r="P30" s="2" t="str">
        <f>CONCATENATE(Table15[[#This Row],[Nbloco]]," - ",Table15[[#This Row],[Apartamento]])</f>
        <v>4 - 21</v>
      </c>
    </row>
    <row r="31" spans="1:43" hidden="1" x14ac:dyDescent="0.2">
      <c r="A31">
        <v>15</v>
      </c>
      <c r="B31" s="15">
        <v>44225.903113368055</v>
      </c>
      <c r="C31" s="19">
        <v>44253.637546296297</v>
      </c>
      <c r="D31" t="str">
        <f>IF((IFERROR((VLOOKUP(Table15[[#This Row],[Proprietario]],Table1[Proprietario],1,FALSE)),"Ass:")=Table15[[#This Row],[Proprietario]]),"2º via:", "Ass:")</f>
        <v>Ass:</v>
      </c>
      <c r="E31" t="str">
        <f>VLOOKUP(Table15[[#This Row],[Nbloco]],Blocos!A$1:B$5,2,FALSE)</f>
        <v>CAPITU</v>
      </c>
      <c r="F31" s="9">
        <v>1</v>
      </c>
      <c r="G31" s="9">
        <v>53</v>
      </c>
      <c r="H31" t="s">
        <v>334</v>
      </c>
      <c r="I31" s="9">
        <v>30</v>
      </c>
      <c r="J31" t="s">
        <v>10</v>
      </c>
      <c r="K31" t="s">
        <v>335</v>
      </c>
      <c r="L31" t="s">
        <v>336</v>
      </c>
      <c r="M31" t="s">
        <v>337</v>
      </c>
      <c r="N31" t="s">
        <v>307</v>
      </c>
      <c r="O31" t="s">
        <v>338</v>
      </c>
      <c r="P31" s="2" t="str">
        <f>CONCATENATE(Table15[[#This Row],[Nbloco]]," - ",Table15[[#This Row],[Apartamento]])</f>
        <v>1 - 53</v>
      </c>
    </row>
    <row r="32" spans="1:43" hidden="1" x14ac:dyDescent="0.2">
      <c r="A32">
        <v>3</v>
      </c>
      <c r="B32" s="15">
        <v>44165.903113368055</v>
      </c>
      <c r="C32" s="19">
        <v>44158.448194444398</v>
      </c>
      <c r="D32" t="str">
        <f>IF((IFERROR((VLOOKUP(Table15[[#This Row],[Proprietario]],Table1[Proprietario],1,FALSE)),"Ass:")=Table15[[#This Row],[Proprietario]]),"2º via:", "Ass:")</f>
        <v>2º via:</v>
      </c>
      <c r="E32" t="str">
        <f>VLOOKUP(Table15[[#This Row],[Nbloco]],Blocos!A$1:B$5,2,FALSE)</f>
        <v>CAPITU</v>
      </c>
      <c r="F32" s="9">
        <v>1</v>
      </c>
      <c r="G32" s="9">
        <v>31</v>
      </c>
      <c r="H32" t="s">
        <v>54</v>
      </c>
      <c r="I32" s="9">
        <v>31</v>
      </c>
      <c r="J32" t="s">
        <v>10</v>
      </c>
      <c r="K32" t="s">
        <v>55</v>
      </c>
      <c r="L32" t="s">
        <v>56</v>
      </c>
      <c r="M32" t="s">
        <v>57</v>
      </c>
      <c r="P32" s="2" t="str">
        <f>CONCATENATE(Table15[[#This Row],[Nbloco]]," - ",Table15[[#This Row],[Apartamento]])</f>
        <v>1 - 31</v>
      </c>
    </row>
    <row r="33" spans="1:17" hidden="1" x14ac:dyDescent="0.2">
      <c r="A33" s="2">
        <v>86</v>
      </c>
      <c r="B33" s="15">
        <v>44303</v>
      </c>
      <c r="C33" s="15">
        <v>44303</v>
      </c>
      <c r="D33" s="2" t="str">
        <f>IF((IFERROR((VLOOKUP(Table15[[#This Row],[Proprietario]],Table1[Proprietario],1,FALSE)),"Ass:")=Table15[[#This Row],[Proprietario]]),"2º via:", "Ass:")</f>
        <v>Ass:</v>
      </c>
      <c r="E33" s="2" t="str">
        <f>VLOOKUP(Table15[[#This Row],[Nbloco]],Blocos!A$1:B$5,2,FALSE)</f>
        <v xml:space="preserve">HELENA </v>
      </c>
      <c r="F33" s="3">
        <v>3</v>
      </c>
      <c r="G33" s="3">
        <v>13</v>
      </c>
      <c r="H33" s="2" t="s">
        <v>396</v>
      </c>
      <c r="I33" s="3">
        <v>32</v>
      </c>
      <c r="J33" s="2"/>
      <c r="K33" s="2"/>
      <c r="L33" s="2"/>
      <c r="M33" s="2"/>
      <c r="N33" s="2"/>
      <c r="O33" s="2"/>
      <c r="P33" s="2" t="str">
        <f>CONCATENATE(Table15[[#This Row],[Nbloco]]," - ",Table15[[#This Row],[Apartamento]])</f>
        <v>3 - 13</v>
      </c>
      <c r="Q33" s="2"/>
    </row>
    <row r="34" spans="1:17" hidden="1" x14ac:dyDescent="0.2">
      <c r="A34">
        <v>49</v>
      </c>
      <c r="B34" s="15">
        <v>44226.903113368055</v>
      </c>
      <c r="C34" s="19">
        <v>44253.700289351902</v>
      </c>
      <c r="D34" t="str">
        <f>IF((IFERROR((VLOOKUP(Table15[[#This Row],[Proprietario]],Table1[Proprietario],1,FALSE)),"Ass:")=Table15[[#This Row],[Proprietario]]),"2º via:", "Ass:")</f>
        <v>Ass:</v>
      </c>
      <c r="E34" t="str">
        <f>VLOOKUP(Table15[[#This Row],[Nbloco]],Blocos!A$1:B$5,2,FALSE)</f>
        <v xml:space="preserve">HELENA </v>
      </c>
      <c r="F34" s="9">
        <v>3</v>
      </c>
      <c r="G34" s="9">
        <v>31</v>
      </c>
      <c r="H34" t="s">
        <v>339</v>
      </c>
      <c r="I34" s="9">
        <v>33</v>
      </c>
      <c r="J34" t="s">
        <v>10</v>
      </c>
      <c r="K34" t="s">
        <v>340</v>
      </c>
      <c r="L34" t="s">
        <v>341</v>
      </c>
      <c r="M34" t="s">
        <v>181</v>
      </c>
      <c r="N34" t="s">
        <v>247</v>
      </c>
      <c r="O34" t="s">
        <v>181</v>
      </c>
      <c r="P34" s="2" t="str">
        <f>CONCATENATE(Table15[[#This Row],[Nbloco]]," - ",Table15[[#This Row],[Apartamento]])</f>
        <v>3 - 31</v>
      </c>
    </row>
    <row r="35" spans="1:17" hidden="1" x14ac:dyDescent="0.2">
      <c r="A35">
        <v>37</v>
      </c>
      <c r="B35" s="15">
        <v>44167.903113368055</v>
      </c>
      <c r="C35" s="19">
        <v>44158.563425925902</v>
      </c>
      <c r="D35" t="str">
        <f>IF((IFERROR((VLOOKUP(Table15[[#This Row],[Proprietario]],Table1[Proprietario],1,FALSE)),"Ass:")=Table15[[#This Row],[Proprietario]]),"2º via:", "Ass:")</f>
        <v>2º via:</v>
      </c>
      <c r="E35" t="str">
        <f>VLOOKUP(Table15[[#This Row],[Nbloco]],Blocos!A$1:B$5,2,FALSE)</f>
        <v xml:space="preserve">HELENA </v>
      </c>
      <c r="F35" s="9">
        <v>3</v>
      </c>
      <c r="G35" s="9">
        <v>54</v>
      </c>
      <c r="H35" t="s">
        <v>62</v>
      </c>
      <c r="I35" s="9">
        <v>34</v>
      </c>
      <c r="J35" t="s">
        <v>10</v>
      </c>
      <c r="K35" t="s">
        <v>63</v>
      </c>
      <c r="L35" t="s">
        <v>63</v>
      </c>
      <c r="M35" t="s">
        <v>64</v>
      </c>
      <c r="P35" s="2" t="str">
        <f>CONCATENATE(Table15[[#This Row],[Nbloco]]," - ",Table15[[#This Row],[Apartamento]])</f>
        <v>3 - 54</v>
      </c>
    </row>
    <row r="36" spans="1:17" hidden="1" x14ac:dyDescent="0.2">
      <c r="A36">
        <v>52</v>
      </c>
      <c r="B36" s="15">
        <v>44159.903113368055</v>
      </c>
      <c r="C36" s="19">
        <v>44157.907696759299</v>
      </c>
      <c r="D36" t="str">
        <f>IF((IFERROR((VLOOKUP(Table15[[#This Row],[Proprietario]],Table1[Proprietario],1,FALSE)),"Ass:")=Table15[[#This Row],[Proprietario]]),"2º via:", "Ass:")</f>
        <v>2º via:</v>
      </c>
      <c r="E36" t="str">
        <f>VLOOKUP(Table15[[#This Row],[Nbloco]],Blocos!A$1:B$5,2,FALSE)</f>
        <v>B. CUBAS</v>
      </c>
      <c r="F36" s="9">
        <v>4</v>
      </c>
      <c r="G36" s="9">
        <v>34</v>
      </c>
      <c r="H36" t="s">
        <v>25</v>
      </c>
      <c r="I36" s="9">
        <v>35</v>
      </c>
      <c r="J36" t="s">
        <v>10</v>
      </c>
      <c r="K36" t="s">
        <v>26</v>
      </c>
      <c r="L36" t="s">
        <v>27</v>
      </c>
      <c r="M36" t="s">
        <v>28</v>
      </c>
      <c r="N36" t="s">
        <v>29</v>
      </c>
      <c r="O36" t="s">
        <v>30</v>
      </c>
      <c r="P36" s="2" t="str">
        <f>CONCATENATE(Table15[[#This Row],[Nbloco]]," - ",Table15[[#This Row],[Apartamento]])</f>
        <v>4 - 34</v>
      </c>
    </row>
    <row r="37" spans="1:17" hidden="1" x14ac:dyDescent="0.2">
      <c r="A37">
        <v>60</v>
      </c>
      <c r="B37" s="15">
        <v>44177.903113368055</v>
      </c>
      <c r="C37" s="19">
        <v>44161.940532407403</v>
      </c>
      <c r="D37" t="str">
        <f>IF((IFERROR((VLOOKUP(Table15[[#This Row],[Proprietario]],Table1[Proprietario],1,FALSE)),"Ass:")=Table15[[#This Row],[Proprietario]]),"2º via:", "Ass:")</f>
        <v>2º via:</v>
      </c>
      <c r="E37" t="str">
        <f>VLOOKUP(Table15[[#This Row],[Nbloco]],Blocos!A$1:B$5,2,FALSE)</f>
        <v>B. CUBAS</v>
      </c>
      <c r="F37" s="9">
        <v>4</v>
      </c>
      <c r="G37" s="9">
        <v>33</v>
      </c>
      <c r="H37" t="s">
        <v>102</v>
      </c>
      <c r="I37" s="9">
        <v>36</v>
      </c>
      <c r="J37" t="s">
        <v>10</v>
      </c>
      <c r="K37" t="s">
        <v>103</v>
      </c>
      <c r="L37" t="s">
        <v>104</v>
      </c>
      <c r="M37" t="s">
        <v>105</v>
      </c>
      <c r="N37" t="s">
        <v>106</v>
      </c>
      <c r="O37" t="s">
        <v>107</v>
      </c>
      <c r="P37" s="2" t="str">
        <f>CONCATENATE(Table15[[#This Row],[Nbloco]]," - ",Table15[[#This Row],[Apartamento]])</f>
        <v>4 - 33</v>
      </c>
    </row>
    <row r="38" spans="1:17" hidden="1" x14ac:dyDescent="0.2">
      <c r="A38">
        <v>58</v>
      </c>
      <c r="B38" s="15">
        <v>44174.903113368055</v>
      </c>
      <c r="C38" s="19">
        <v>44159.759675925903</v>
      </c>
      <c r="D38" t="str">
        <f>IF((IFERROR((VLOOKUP(Table15[[#This Row],[Proprietario]],Table1[Proprietario],1,FALSE)),"Ass:")=Table15[[#This Row],[Proprietario]]),"2º via:", "Ass:")</f>
        <v>2º via:</v>
      </c>
      <c r="E38" t="str">
        <f>VLOOKUP(Table15[[#This Row],[Nbloco]],Blocos!A$1:B$5,2,FALSE)</f>
        <v>B. CUBAS</v>
      </c>
      <c r="F38" s="9">
        <v>4</v>
      </c>
      <c r="G38" s="9">
        <v>14</v>
      </c>
      <c r="H38" t="s">
        <v>88</v>
      </c>
      <c r="I38" s="9">
        <v>37</v>
      </c>
      <c r="J38" t="s">
        <v>75</v>
      </c>
      <c r="K38" t="s">
        <v>89</v>
      </c>
      <c r="L38" s="11" t="s">
        <v>90</v>
      </c>
      <c r="M38" t="s">
        <v>91</v>
      </c>
      <c r="P38" s="2" t="str">
        <f>CONCATENATE(Table15[[#This Row],[Nbloco]]," - ",Table15[[#This Row],[Apartamento]])</f>
        <v>4 - 14</v>
      </c>
    </row>
    <row r="39" spans="1:17" hidden="1" x14ac:dyDescent="0.2">
      <c r="A39" s="2">
        <v>87</v>
      </c>
      <c r="B39" s="15">
        <v>44303</v>
      </c>
      <c r="C39" s="15">
        <v>44303</v>
      </c>
      <c r="D39" s="2" t="str">
        <f>IF((IFERROR((VLOOKUP(Table15[[#This Row],[Proprietario]],Table1[Proprietario],1,FALSE)),"Ass:")=Table15[[#This Row],[Proprietario]]),"2º via:", "Ass:")</f>
        <v>Ass:</v>
      </c>
      <c r="E39" s="2" t="str">
        <f>VLOOKUP(Table15[[#This Row],[Nbloco]],Blocos!A$1:B$5,2,FALSE)</f>
        <v xml:space="preserve">HELENA </v>
      </c>
      <c r="F39" s="3">
        <v>3</v>
      </c>
      <c r="G39" s="3">
        <v>4</v>
      </c>
      <c r="H39" s="2" t="s">
        <v>397</v>
      </c>
      <c r="I39" s="3">
        <v>38</v>
      </c>
      <c r="J39" s="2"/>
      <c r="K39" s="2"/>
      <c r="L39" s="2"/>
      <c r="M39" s="2"/>
      <c r="N39" s="2"/>
      <c r="O39" s="2"/>
      <c r="P39" s="2" t="str">
        <f>CONCATENATE(Table15[[#This Row],[Nbloco]]," - ",Table15[[#This Row],[Apartamento]])</f>
        <v>3 - 4</v>
      </c>
      <c r="Q39" s="2"/>
    </row>
    <row r="40" spans="1:17" hidden="1" x14ac:dyDescent="0.2">
      <c r="A40">
        <v>48</v>
      </c>
      <c r="B40" s="15">
        <v>44222.903113368055</v>
      </c>
      <c r="C40" s="19">
        <v>44252.507280092599</v>
      </c>
      <c r="D40" t="str">
        <f>IF((IFERROR((VLOOKUP(Table15[[#This Row],[Proprietario]],Table1[Proprietario],1,FALSE)),"Ass:")=Table15[[#This Row],[Proprietario]]),"2º via:", "Ass:")</f>
        <v>Ass:</v>
      </c>
      <c r="E40" t="str">
        <f>VLOOKUP(Table15[[#This Row],[Nbloco]],Blocos!A$1:B$5,2,FALSE)</f>
        <v xml:space="preserve">HELENA </v>
      </c>
      <c r="F40" s="9">
        <v>3</v>
      </c>
      <c r="G40" s="9">
        <v>3</v>
      </c>
      <c r="H40" t="s">
        <v>328</v>
      </c>
      <c r="I40" s="9">
        <v>39</v>
      </c>
      <c r="J40" t="s">
        <v>10</v>
      </c>
      <c r="K40" t="s">
        <v>181</v>
      </c>
      <c r="L40" t="s">
        <v>181</v>
      </c>
      <c r="M40" t="s">
        <v>181</v>
      </c>
      <c r="N40" t="s">
        <v>329</v>
      </c>
      <c r="O40" t="s">
        <v>181</v>
      </c>
      <c r="P40" s="2" t="str">
        <f>CONCATENATE(Table15[[#This Row],[Nbloco]]," - ",Table15[[#This Row],[Apartamento]])</f>
        <v>3 - 3</v>
      </c>
    </row>
    <row r="41" spans="1:17" x14ac:dyDescent="0.2">
      <c r="A41">
        <v>22</v>
      </c>
      <c r="B41" s="15">
        <v>44160.903113368055</v>
      </c>
      <c r="C41" s="19">
        <v>44157.918020833298</v>
      </c>
      <c r="D41" t="str">
        <f>IF((IFERROR((VLOOKUP(Table15[[#This Row],[Proprietario]],Table1[Proprietario],1,FALSE)),"Ass:")=Table15[[#This Row],[Proprietario]]),"2º via:", "Ass:")</f>
        <v>2º via:</v>
      </c>
      <c r="E41" t="str">
        <f>VLOOKUP(Table15[[#This Row],[Nbloco]],Blocos!A$1:B$5,2,FALSE)</f>
        <v>BENTINHO</v>
      </c>
      <c r="F41" s="9">
        <v>2</v>
      </c>
      <c r="G41" s="9">
        <v>31</v>
      </c>
      <c r="H41" t="s">
        <v>9</v>
      </c>
      <c r="I41" s="9">
        <v>40</v>
      </c>
      <c r="J41" t="s">
        <v>10</v>
      </c>
      <c r="K41" t="s">
        <v>14</v>
      </c>
      <c r="L41" t="s">
        <v>15</v>
      </c>
      <c r="M41" t="s">
        <v>31</v>
      </c>
      <c r="P41" s="2" t="str">
        <f>CONCATENATE(Table15[[#This Row],[Nbloco]]," - ",Table15[[#This Row],[Apartamento]])</f>
        <v>2 - 31</v>
      </c>
    </row>
    <row r="42" spans="1:17" hidden="1" x14ac:dyDescent="0.2">
      <c r="A42">
        <v>38</v>
      </c>
      <c r="B42" s="15">
        <v>44172.903113368055</v>
      </c>
      <c r="C42" s="19">
        <v>44159.587210648097</v>
      </c>
      <c r="D42" t="str">
        <f>IF((IFERROR((VLOOKUP(Table15[[#This Row],[Proprietario]],Table1[Proprietario],1,FALSE)),"Ass:")=Table15[[#This Row],[Proprietario]]),"2º via:", "Ass:")</f>
        <v>2º via:</v>
      </c>
      <c r="E42" t="str">
        <f>VLOOKUP(Table15[[#This Row],[Nbloco]],Blocos!A$1:B$5,2,FALSE)</f>
        <v xml:space="preserve">HELENA </v>
      </c>
      <c r="F42" s="9">
        <v>3</v>
      </c>
      <c r="G42" s="9">
        <v>24</v>
      </c>
      <c r="H42" t="s">
        <v>79</v>
      </c>
      <c r="I42" s="9">
        <v>41</v>
      </c>
      <c r="J42" t="s">
        <v>10</v>
      </c>
      <c r="K42" t="s">
        <v>80</v>
      </c>
      <c r="L42" t="s">
        <v>81</v>
      </c>
      <c r="M42" t="s">
        <v>82</v>
      </c>
      <c r="N42" t="s">
        <v>83</v>
      </c>
      <c r="O42" t="s">
        <v>77</v>
      </c>
      <c r="P42" s="2" t="str">
        <f>CONCATENATE(Table15[[#This Row],[Nbloco]]," - ",Table15[[#This Row],[Apartamento]])</f>
        <v>3 - 24</v>
      </c>
    </row>
    <row r="43" spans="1:17" hidden="1" x14ac:dyDescent="0.2">
      <c r="A43" s="53">
        <v>18</v>
      </c>
      <c r="B43" s="54"/>
      <c r="C43" s="55">
        <v>44263.533368055556</v>
      </c>
      <c r="D43" s="57" t="str">
        <f>IF((IFERROR((VLOOKUP(Table15[[#This Row],[Proprietario]],Table1[Proprietario],1,FALSE)),"Ass:")=Table15[[#This Row],[Proprietario]]),"2º via:", "Ass:")</f>
        <v>Ass:</v>
      </c>
      <c r="E43" s="57" t="str">
        <f>VLOOKUP(Table15[[#This Row],[Nbloco]],Blocos!A$1:B$5,2,FALSE)</f>
        <v>CAPITU</v>
      </c>
      <c r="F43" s="62">
        <v>1</v>
      </c>
      <c r="G43" s="62">
        <v>33</v>
      </c>
      <c r="H43" s="57" t="s">
        <v>371</v>
      </c>
      <c r="I43" s="62">
        <v>42</v>
      </c>
      <c r="J43" s="57" t="s">
        <v>10</v>
      </c>
      <c r="K43" s="57" t="s">
        <v>369</v>
      </c>
      <c r="L43" s="57" t="s">
        <v>370</v>
      </c>
      <c r="M43" s="57"/>
      <c r="N43" s="57"/>
      <c r="O43" s="57"/>
      <c r="P43" s="57" t="str">
        <f>CONCATENATE(Table15[[#This Row],[Nbloco]]," - ",Table15[[#This Row],[Apartamento]])</f>
        <v>1 - 33</v>
      </c>
      <c r="Q43" s="2"/>
    </row>
    <row r="44" spans="1:17" x14ac:dyDescent="0.2">
      <c r="A44" s="53">
        <v>25</v>
      </c>
      <c r="B44" s="54">
        <v>44194.903113368055</v>
      </c>
      <c r="C44" s="55">
        <v>44246.685393518499</v>
      </c>
      <c r="D44" s="53" t="str">
        <f>IF((IFERROR((VLOOKUP(Table15[[#This Row],[Proprietario]],Table1[Proprietario],1,FALSE)),"Ass:")=Table15[[#This Row],[Proprietario]]),"2º via:", "Ass:")</f>
        <v>2º via:</v>
      </c>
      <c r="E44" s="53" t="str">
        <f>VLOOKUP(Table15[[#This Row],[Nbloco]],Blocos!A$1:B$5,2,FALSE)</f>
        <v>BENTINHO</v>
      </c>
      <c r="F44" s="56">
        <v>2</v>
      </c>
      <c r="G44" s="56">
        <v>41</v>
      </c>
      <c r="H44" s="53" t="s">
        <v>207</v>
      </c>
      <c r="I44" s="56">
        <v>43</v>
      </c>
      <c r="J44" s="53" t="s">
        <v>75</v>
      </c>
      <c r="K44" s="53" t="s">
        <v>372</v>
      </c>
      <c r="L44" s="53" t="s">
        <v>209</v>
      </c>
      <c r="M44" s="53" t="s">
        <v>210</v>
      </c>
      <c r="N44" s="53"/>
      <c r="O44" s="53"/>
      <c r="P44" s="57" t="str">
        <f>CONCATENATE(Table15[[#This Row],[Nbloco]]," - ",Table15[[#This Row],[Apartamento]])</f>
        <v>2 - 41</v>
      </c>
    </row>
    <row r="45" spans="1:17" x14ac:dyDescent="0.2">
      <c r="A45">
        <v>33</v>
      </c>
      <c r="B45" s="15">
        <v>44217.903113368055</v>
      </c>
      <c r="C45" s="19">
        <v>44250.6860185185</v>
      </c>
      <c r="D45" t="str">
        <f>IF((IFERROR((VLOOKUP(Table15[[#This Row],[Proprietario]],Table1[Proprietario],1,FALSE)),"Ass:")=Table15[[#This Row],[Proprietario]]),"2º via:", "Ass:")</f>
        <v>Ass:</v>
      </c>
      <c r="E45" t="str">
        <f>VLOOKUP(Table15[[#This Row],[Nbloco]],Blocos!A$1:B$5,2,FALSE)</f>
        <v>BENTINHO</v>
      </c>
      <c r="F45" s="9">
        <v>2</v>
      </c>
      <c r="G45" s="9">
        <v>32</v>
      </c>
      <c r="H45" t="s">
        <v>316</v>
      </c>
      <c r="I45" s="9">
        <v>44</v>
      </c>
      <c r="J45" t="s">
        <v>10</v>
      </c>
      <c r="K45" t="s">
        <v>181</v>
      </c>
      <c r="L45" t="s">
        <v>10</v>
      </c>
      <c r="M45" t="s">
        <v>10</v>
      </c>
      <c r="N45" t="s">
        <v>181</v>
      </c>
      <c r="O45" t="s">
        <v>181</v>
      </c>
      <c r="P45" s="2" t="str">
        <f>CONCATENATE(Table15[[#This Row],[Nbloco]]," - ",Table15[[#This Row],[Apartamento]])</f>
        <v>2 - 32</v>
      </c>
    </row>
    <row r="46" spans="1:17" x14ac:dyDescent="0.2">
      <c r="A46">
        <v>36</v>
      </c>
      <c r="B46" s="15">
        <v>44229.903113368055</v>
      </c>
      <c r="C46" s="19">
        <v>44256.647071759297</v>
      </c>
      <c r="D46" t="str">
        <f>IF((IFERROR((VLOOKUP(Table15[[#This Row],[Proprietario]],Table1[Proprietario],1,FALSE)),"Ass:")=Table15[[#This Row],[Proprietario]]),"2º via:", "Ass:")</f>
        <v>Ass:</v>
      </c>
      <c r="E46" t="str">
        <f>VLOOKUP(Table15[[#This Row],[Nbloco]],Blocos!A$1:B$5,2,FALSE)</f>
        <v>BENTINHO</v>
      </c>
      <c r="F46" s="9">
        <v>2</v>
      </c>
      <c r="G46" s="9">
        <v>21</v>
      </c>
      <c r="H46" t="s">
        <v>350</v>
      </c>
      <c r="I46" s="9">
        <v>45</v>
      </c>
      <c r="J46" t="s">
        <v>10</v>
      </c>
      <c r="K46" t="s">
        <v>351</v>
      </c>
      <c r="L46" t="s">
        <v>352</v>
      </c>
      <c r="M46" t="s">
        <v>353</v>
      </c>
      <c r="P46" s="2" t="str">
        <f>CONCATENATE(Table15[[#This Row],[Nbloco]]," - ",Table15[[#This Row],[Apartamento]])</f>
        <v>2 - 21</v>
      </c>
    </row>
    <row r="47" spans="1:17" hidden="1" x14ac:dyDescent="0.2">
      <c r="A47">
        <v>19</v>
      </c>
      <c r="B47" s="17">
        <v>44503.843090277776</v>
      </c>
      <c r="C47" s="17">
        <v>44503.844884259262</v>
      </c>
      <c r="D47" s="2" t="str">
        <f>IF((IFERROR((VLOOKUP(Table15[[#This Row],[Proprietario]],Table1[Proprietario],1,FALSE)),"Ass:")=Table15[[#This Row],[Proprietario]]),"2º via:", "Ass:")</f>
        <v>Ass:</v>
      </c>
      <c r="E47" s="2" t="str">
        <f>VLOOKUP(Table15[[#This Row],[Nbloco]],Blocos!A$1:B$5,2,FALSE)</f>
        <v>CAPITU</v>
      </c>
      <c r="F47" s="3">
        <v>1</v>
      </c>
      <c r="G47" s="3">
        <v>54</v>
      </c>
      <c r="H47" s="2" t="s">
        <v>377</v>
      </c>
      <c r="I47" s="3">
        <v>46</v>
      </c>
      <c r="J47" s="2" t="s">
        <v>10</v>
      </c>
      <c r="K47" t="s">
        <v>55</v>
      </c>
      <c r="L47" t="s">
        <v>378</v>
      </c>
      <c r="M47" t="s">
        <v>379</v>
      </c>
      <c r="N47" s="2"/>
      <c r="O47" s="2"/>
      <c r="P47" s="2" t="str">
        <f>CONCATENATE(Table15[[#This Row],[Nbloco]]," - ",Table15[[#This Row],[Apartamento]])</f>
        <v>1 - 54</v>
      </c>
      <c r="Q47" s="2"/>
    </row>
    <row r="48" spans="1:17" x14ac:dyDescent="0.2">
      <c r="A48">
        <v>24</v>
      </c>
      <c r="B48" s="15">
        <v>44187.903113368055</v>
      </c>
      <c r="C48" s="19">
        <v>44246.563958333303</v>
      </c>
      <c r="D48" t="str">
        <f>IF((IFERROR((VLOOKUP(Table15[[#This Row],[Proprietario]],Table1[Proprietario],1,FALSE)),"Ass:")=Table15[[#This Row],[Proprietario]]),"2º via:", "Ass:")</f>
        <v>2º via:</v>
      </c>
      <c r="E48" t="str">
        <f>VLOOKUP(Table15[[#This Row],[Nbloco]],Blocos!A$1:B$5,2,FALSE)</f>
        <v>BENTINHO</v>
      </c>
      <c r="F48" s="9">
        <v>2</v>
      </c>
      <c r="G48" s="9">
        <v>23</v>
      </c>
      <c r="H48" t="s">
        <v>166</v>
      </c>
      <c r="I48" s="9">
        <v>47</v>
      </c>
      <c r="J48" t="s">
        <v>10</v>
      </c>
      <c r="K48" t="s">
        <v>167</v>
      </c>
      <c r="L48" t="s">
        <v>168</v>
      </c>
      <c r="M48" t="s">
        <v>169</v>
      </c>
      <c r="P48" s="2" t="str">
        <f>CONCATENATE(Table15[[#This Row],[Nbloco]]," - ",Table15[[#This Row],[Apartamento]])</f>
        <v>2 - 23</v>
      </c>
    </row>
    <row r="49" spans="1:17" x14ac:dyDescent="0.2">
      <c r="A49">
        <v>32</v>
      </c>
      <c r="B49" s="15">
        <v>44215.903113368055</v>
      </c>
      <c r="C49" s="19">
        <v>44250.582129629598</v>
      </c>
      <c r="D49" t="str">
        <f>IF((IFERROR((VLOOKUP(Table15[[#This Row],[Proprietario]],Table1[Proprietario],1,FALSE)),"Ass:")=Table15[[#This Row],[Proprietario]]),"2º via:", "Ass:")</f>
        <v>Ass:</v>
      </c>
      <c r="E49" t="str">
        <f>VLOOKUP(Table15[[#This Row],[Nbloco]],Blocos!A$1:B$5,2,FALSE)</f>
        <v>BENTINHO</v>
      </c>
      <c r="F49" s="9">
        <v>2</v>
      </c>
      <c r="G49" s="9">
        <v>51</v>
      </c>
      <c r="H49" t="s">
        <v>306</v>
      </c>
      <c r="I49" s="9">
        <v>48</v>
      </c>
      <c r="J49" t="s">
        <v>10</v>
      </c>
      <c r="K49" t="s">
        <v>307</v>
      </c>
      <c r="L49" t="s">
        <v>308</v>
      </c>
      <c r="M49" t="s">
        <v>309</v>
      </c>
      <c r="P49" s="2" t="str">
        <f>CONCATENATE(Table15[[#This Row],[Nbloco]]," - ",Table15[[#This Row],[Apartamento]])</f>
        <v>2 - 51</v>
      </c>
    </row>
    <row r="50" spans="1:17" hidden="1" x14ac:dyDescent="0.2">
      <c r="A50">
        <v>6</v>
      </c>
      <c r="B50" s="15">
        <v>44196.903113368055</v>
      </c>
      <c r="C50" s="19">
        <v>44246.747777777797</v>
      </c>
      <c r="D50" t="str">
        <f>IF((IFERROR((VLOOKUP(Table15[[#This Row],[Proprietario]],Table1[Proprietario],1,FALSE)),"Ass:")=Table15[[#This Row],[Proprietario]]),"2º via:", "Ass:")</f>
        <v>2º via:</v>
      </c>
      <c r="E50" t="str">
        <f>VLOOKUP(Table15[[#This Row],[Nbloco]],Blocos!A$1:B$5,2,FALSE)</f>
        <v>CAPITU</v>
      </c>
      <c r="F50" s="9">
        <v>1</v>
      </c>
      <c r="G50" s="9">
        <v>14</v>
      </c>
      <c r="H50" t="s">
        <v>217</v>
      </c>
      <c r="I50" s="9">
        <v>49</v>
      </c>
      <c r="J50" t="s">
        <v>10</v>
      </c>
      <c r="K50" t="s">
        <v>218</v>
      </c>
      <c r="L50" t="s">
        <v>219</v>
      </c>
      <c r="M50" t="s">
        <v>220</v>
      </c>
      <c r="P50" s="2" t="str">
        <f>CONCATENATE(Table15[[#This Row],[Nbloco]]," - ",Table15[[#This Row],[Apartamento]])</f>
        <v>1 - 14</v>
      </c>
    </row>
    <row r="51" spans="1:17" x14ac:dyDescent="0.2">
      <c r="A51">
        <v>35</v>
      </c>
      <c r="B51" s="15">
        <v>44228.903113368055</v>
      </c>
      <c r="C51" s="19">
        <v>44256.420636574097</v>
      </c>
      <c r="D51" t="str">
        <f>IF((IFERROR((VLOOKUP(Table15[[#This Row],[Proprietario]],Table1[Proprietario],1,FALSE)),"Ass:")=Table15[[#This Row],[Proprietario]]),"2º via:", "Ass:")</f>
        <v>Ass:</v>
      </c>
      <c r="E51" t="str">
        <f>VLOOKUP(Table15[[#This Row],[Nbloco]],Blocos!A$1:B$5,2,FALSE)</f>
        <v>BENTINHO</v>
      </c>
      <c r="F51" s="9">
        <v>2</v>
      </c>
      <c r="G51" s="9">
        <v>44</v>
      </c>
      <c r="H51" t="s">
        <v>346</v>
      </c>
      <c r="I51" s="9">
        <v>50</v>
      </c>
      <c r="J51" t="s">
        <v>10</v>
      </c>
      <c r="K51" t="s">
        <v>347</v>
      </c>
      <c r="L51" t="s">
        <v>348</v>
      </c>
      <c r="M51" t="s">
        <v>349</v>
      </c>
      <c r="P51" s="2" t="str">
        <f>CONCATENATE(Table15[[#This Row],[Nbloco]]," - ",Table15[[#This Row],[Apartamento]])</f>
        <v>2 - 44</v>
      </c>
    </row>
    <row r="52" spans="1:17" x14ac:dyDescent="0.2">
      <c r="A52">
        <v>26</v>
      </c>
      <c r="B52" s="15">
        <v>44195.903113368055</v>
      </c>
      <c r="C52" s="19">
        <v>44246.692280092597</v>
      </c>
      <c r="D52" t="str">
        <f>IF((IFERROR((VLOOKUP(Table15[[#This Row],[Proprietario]],Table1[Proprietario],1,FALSE)),"Ass:")=Table15[[#This Row],[Proprietario]]),"2º via:", "Ass:")</f>
        <v>2º via:</v>
      </c>
      <c r="E52" t="str">
        <f>VLOOKUP(Table15[[#This Row],[Nbloco]],Blocos!A$1:B$5,2,FALSE)</f>
        <v>BENTINHO</v>
      </c>
      <c r="F52" s="9">
        <v>2</v>
      </c>
      <c r="G52" s="9">
        <v>4</v>
      </c>
      <c r="H52" t="s">
        <v>211</v>
      </c>
      <c r="I52" s="9">
        <v>51</v>
      </c>
      <c r="J52" t="s">
        <v>10</v>
      </c>
      <c r="K52" t="s">
        <v>213</v>
      </c>
      <c r="L52" t="s">
        <v>214</v>
      </c>
      <c r="M52" t="s">
        <v>215</v>
      </c>
      <c r="P52" s="2" t="str">
        <f>CONCATENATE(Table15[[#This Row],[Nbloco]]," - ",Table15[[#This Row],[Apartamento]])</f>
        <v>2 - 4</v>
      </c>
    </row>
    <row r="53" spans="1:17" hidden="1" x14ac:dyDescent="0.2">
      <c r="A53">
        <v>9</v>
      </c>
      <c r="B53" s="15">
        <v>44208.903113368055</v>
      </c>
      <c r="C53" s="19">
        <v>44247.740474537</v>
      </c>
      <c r="D53" t="str">
        <f>IF((IFERROR((VLOOKUP(Table15[[#This Row],[Proprietario]],Table1[Proprietario],1,FALSE)),"Ass:")=Table15[[#This Row],[Proprietario]]),"2º via:", "Ass:")</f>
        <v>2º via:</v>
      </c>
      <c r="E53" t="str">
        <f>VLOOKUP(Table15[[#This Row],[Nbloco]],Blocos!A$1:B$5,2,FALSE)</f>
        <v>CAPITU</v>
      </c>
      <c r="F53" s="9">
        <v>1</v>
      </c>
      <c r="G53" s="9">
        <v>3</v>
      </c>
      <c r="H53" t="s">
        <v>273</v>
      </c>
      <c r="I53" s="9">
        <v>52</v>
      </c>
      <c r="J53" t="s">
        <v>10</v>
      </c>
      <c r="K53" t="s">
        <v>274</v>
      </c>
      <c r="L53" t="s">
        <v>275</v>
      </c>
      <c r="M53" t="s">
        <v>276</v>
      </c>
      <c r="P53" s="2" t="str">
        <f>CONCATENATE(Table15[[#This Row],[Nbloco]]," - ",Table15[[#This Row],[Apartamento]])</f>
        <v>1 - 3</v>
      </c>
    </row>
    <row r="54" spans="1:17" x14ac:dyDescent="0.2">
      <c r="A54">
        <v>23</v>
      </c>
      <c r="B54" s="15">
        <v>44176.903113368055</v>
      </c>
      <c r="C54" s="19">
        <v>44161.823738425897</v>
      </c>
      <c r="D54" t="str">
        <f>IF((IFERROR((VLOOKUP(Table15[[#This Row],[Proprietario]],Table1[Proprietario],1,FALSE)),"Ass:")=Table15[[#This Row],[Proprietario]]),"2º via:", "Ass:")</f>
        <v>2º via:</v>
      </c>
      <c r="E54" t="str">
        <f>VLOOKUP(Table15[[#This Row],[Nbloco]],Blocos!A$1:B$5,2,FALSE)</f>
        <v>BENTINHO</v>
      </c>
      <c r="F54" s="9">
        <v>2</v>
      </c>
      <c r="G54" s="9">
        <v>24</v>
      </c>
      <c r="H54" t="s">
        <v>98</v>
      </c>
      <c r="I54" s="9">
        <v>53</v>
      </c>
      <c r="J54" t="s">
        <v>10</v>
      </c>
      <c r="K54" t="s">
        <v>99</v>
      </c>
      <c r="L54" t="s">
        <v>100</v>
      </c>
      <c r="M54" t="s">
        <v>101</v>
      </c>
      <c r="P54" s="2" t="str">
        <f>CONCATENATE(Table15[[#This Row],[Nbloco]]," - ",Table15[[#This Row],[Apartamento]])</f>
        <v>2 - 24</v>
      </c>
    </row>
    <row r="55" spans="1:17" x14ac:dyDescent="0.2">
      <c r="A55">
        <v>30</v>
      </c>
      <c r="B55" s="15">
        <v>44209.903113368055</v>
      </c>
      <c r="C55" s="19">
        <v>44248.5215509259</v>
      </c>
      <c r="D55" t="str">
        <f>IF((IFERROR((VLOOKUP(Table15[[#This Row],[Proprietario]],Table1[Proprietario],1,FALSE)),"Ass:")=Table15[[#This Row],[Proprietario]]),"2º via:", "Ass:")</f>
        <v>2º via:</v>
      </c>
      <c r="E55" t="str">
        <f>VLOOKUP(Table15[[#This Row],[Nbloco]],Blocos!A$1:B$5,2,FALSE)</f>
        <v>BENTINHO</v>
      </c>
      <c r="F55" s="9">
        <v>2</v>
      </c>
      <c r="G55" s="9">
        <v>33</v>
      </c>
      <c r="H55" t="s">
        <v>277</v>
      </c>
      <c r="I55" s="9">
        <v>54</v>
      </c>
      <c r="J55" t="s">
        <v>10</v>
      </c>
      <c r="K55" t="s">
        <v>278</v>
      </c>
      <c r="L55" t="s">
        <v>279</v>
      </c>
      <c r="M55" t="s">
        <v>280</v>
      </c>
      <c r="N55" t="s">
        <v>281</v>
      </c>
      <c r="O55" t="s">
        <v>282</v>
      </c>
      <c r="P55" s="2" t="str">
        <f>CONCATENATE(Table15[[#This Row],[Nbloco]]," - ",Table15[[#This Row],[Apartamento]])</f>
        <v>2 - 33</v>
      </c>
    </row>
    <row r="56" spans="1:17" x14ac:dyDescent="0.2">
      <c r="A56">
        <v>29</v>
      </c>
      <c r="B56" s="15">
        <v>44207.903113368055</v>
      </c>
      <c r="C56" s="19">
        <v>44247.4741782407</v>
      </c>
      <c r="D56" t="str">
        <f>IF((IFERROR((VLOOKUP(Table15[[#This Row],[Proprietario]],Table1[Proprietario],1,FALSE)),"Ass:")=Table15[[#This Row],[Proprietario]]),"2º via:", "Ass:")</f>
        <v>2º via:</v>
      </c>
      <c r="E56" t="str">
        <f>VLOOKUP(Table15[[#This Row],[Nbloco]],Blocos!A$1:B$5,2,FALSE)</f>
        <v>BENTINHO</v>
      </c>
      <c r="F56" s="9">
        <v>2</v>
      </c>
      <c r="G56" s="9">
        <v>34</v>
      </c>
      <c r="H56" t="s">
        <v>268</v>
      </c>
      <c r="I56" s="9">
        <v>55</v>
      </c>
      <c r="J56" t="s">
        <v>10</v>
      </c>
      <c r="K56" t="s">
        <v>270</v>
      </c>
      <c r="L56" t="s">
        <v>271</v>
      </c>
      <c r="M56" t="s">
        <v>272</v>
      </c>
      <c r="P56" s="2" t="str">
        <f>CONCATENATE(Table15[[#This Row],[Nbloco]]," - ",Table15[[#This Row],[Apartamento]])</f>
        <v>2 - 34</v>
      </c>
    </row>
    <row r="57" spans="1:17" hidden="1" x14ac:dyDescent="0.2">
      <c r="A57">
        <v>71</v>
      </c>
      <c r="B57" s="15">
        <v>44166.903113368055</v>
      </c>
      <c r="C57" s="19">
        <v>44158.560393518499</v>
      </c>
      <c r="D57" t="str">
        <f>IF((IFERROR((VLOOKUP(Table15[[#This Row],[Proprietario]],Table1[Proprietario],1,FALSE)),"Ass:")=Table15[[#This Row],[Proprietario]]),"2º via:", "Ass:")</f>
        <v>2º via:</v>
      </c>
      <c r="E57" t="str">
        <f>VLOOKUP(Table15[[#This Row],[Nbloco]],Blocos!A$1:B$5,2,FALSE)</f>
        <v>QUINCAS</v>
      </c>
      <c r="F57" s="9">
        <v>5</v>
      </c>
      <c r="G57" s="9">
        <v>14</v>
      </c>
      <c r="H57" t="s">
        <v>58</v>
      </c>
      <c r="I57" s="9">
        <v>56</v>
      </c>
      <c r="J57" t="s">
        <v>10</v>
      </c>
      <c r="K57" t="s">
        <v>59</v>
      </c>
      <c r="L57" t="s">
        <v>60</v>
      </c>
      <c r="M57" t="s">
        <v>61</v>
      </c>
      <c r="P57" s="2" t="str">
        <f>CONCATENATE(Table15[[#This Row],[Nbloco]]," - ",Table15[[#This Row],[Apartamento]])</f>
        <v>5 - 14</v>
      </c>
    </row>
    <row r="58" spans="1:17" hidden="1" x14ac:dyDescent="0.2">
      <c r="A58">
        <v>47</v>
      </c>
      <c r="B58" s="15">
        <v>44214.903113368055</v>
      </c>
      <c r="C58" s="19">
        <v>44250.425057870401</v>
      </c>
      <c r="D58" t="str">
        <f>IF((IFERROR((VLOOKUP(Table15[[#This Row],[Proprietario]],Table1[Proprietario],1,FALSE)),"Ass:")=Table15[[#This Row],[Proprietario]]),"2º via:", "Ass:")</f>
        <v>Ass:</v>
      </c>
      <c r="E58" t="str">
        <f>VLOOKUP(Table15[[#This Row],[Nbloco]],Blocos!A$1:B$5,2,FALSE)</f>
        <v xml:space="preserve">HELENA </v>
      </c>
      <c r="F58" s="9">
        <v>3</v>
      </c>
      <c r="G58" s="9">
        <v>42</v>
      </c>
      <c r="H58" t="s">
        <v>302</v>
      </c>
      <c r="I58" s="9">
        <v>57</v>
      </c>
      <c r="J58" t="s">
        <v>10</v>
      </c>
      <c r="K58" t="s">
        <v>303</v>
      </c>
      <c r="L58" t="s">
        <v>304</v>
      </c>
      <c r="M58" t="s">
        <v>305</v>
      </c>
      <c r="P58" s="2" t="str">
        <f>CONCATENATE(Table15[[#This Row],[Nbloco]]," - ",Table15[[#This Row],[Apartamento]])</f>
        <v>3 - 42</v>
      </c>
    </row>
    <row r="59" spans="1:17" hidden="1" x14ac:dyDescent="0.2">
      <c r="A59" s="53">
        <v>1</v>
      </c>
      <c r="B59" s="54">
        <v>44157.850578703699</v>
      </c>
      <c r="C59" s="55">
        <v>44157.8522800926</v>
      </c>
      <c r="D59" s="53" t="str">
        <f>IF((IFERROR((VLOOKUP(Table15[[#This Row],[Proprietario]],Table1[Proprietario],1,FALSE)),"Ass:")=Table15[[#This Row],[Proprietario]]),"2º via:", "Ass:")</f>
        <v>2º via:</v>
      </c>
      <c r="E59" s="53" t="str">
        <f>VLOOKUP(Table15[[#This Row],[Nbloco]],Blocos!A$1:B$5,2,FALSE)</f>
        <v>CAPITU</v>
      </c>
      <c r="F59" s="56">
        <v>1</v>
      </c>
      <c r="G59" s="56">
        <v>32</v>
      </c>
      <c r="H59" s="53" t="s">
        <v>11</v>
      </c>
      <c r="I59" s="56">
        <v>58</v>
      </c>
      <c r="J59" s="53" t="s">
        <v>10</v>
      </c>
      <c r="K59" s="53" t="s">
        <v>12</v>
      </c>
      <c r="L59" s="53" t="s">
        <v>13</v>
      </c>
      <c r="M59" s="53"/>
      <c r="N59" s="53"/>
      <c r="O59" s="53"/>
      <c r="P59" s="57" t="str">
        <f>CONCATENATE(Table15[[#This Row],[Nbloco]]," - ",Table15[[#This Row],[Apartamento]])</f>
        <v>1 - 32</v>
      </c>
    </row>
    <row r="60" spans="1:17" hidden="1" x14ac:dyDescent="0.2">
      <c r="A60" s="53">
        <v>2</v>
      </c>
      <c r="B60" s="54">
        <v>44163.903113368055</v>
      </c>
      <c r="C60" s="55">
        <v>44158.443287037</v>
      </c>
      <c r="D60" s="53" t="str">
        <f>IF((IFERROR((VLOOKUP(Table15[[#This Row],[Proprietario]],Table1[Proprietario],1,FALSE)),"Ass:")=Table15[[#This Row],[Proprietario]]),"2º via:", "Ass:")</f>
        <v>2º via:</v>
      </c>
      <c r="E60" s="53" t="str">
        <f>VLOOKUP(Table15[[#This Row],[Nbloco]],Blocos!A$1:B$5,2,FALSE)</f>
        <v>CAPITU</v>
      </c>
      <c r="F60" s="56">
        <v>1</v>
      </c>
      <c r="G60" s="56">
        <v>51</v>
      </c>
      <c r="H60" s="53" t="s">
        <v>46</v>
      </c>
      <c r="I60" s="56">
        <v>59</v>
      </c>
      <c r="J60" s="53" t="s">
        <v>10</v>
      </c>
      <c r="K60" s="53" t="s">
        <v>47</v>
      </c>
      <c r="L60" s="53" t="s">
        <v>48</v>
      </c>
      <c r="M60" s="53" t="s">
        <v>49</v>
      </c>
      <c r="N60" s="53"/>
      <c r="O60" s="53"/>
      <c r="P60" s="57" t="str">
        <f>CONCATENATE(Table15[[#This Row],[Nbloco]]," - ",Table15[[#This Row],[Apartamento]])</f>
        <v>1 - 51</v>
      </c>
    </row>
    <row r="61" spans="1:17" x14ac:dyDescent="0.2">
      <c r="A61" s="2">
        <v>88</v>
      </c>
      <c r="B61" s="15">
        <v>44303</v>
      </c>
      <c r="C61" s="15">
        <v>44303</v>
      </c>
      <c r="D61" s="2" t="str">
        <f>IF((IFERROR((VLOOKUP(Table15[[#This Row],[Proprietario]],Table1[Proprietario],1,FALSE)),"Ass:")=Table15[[#This Row],[Proprietario]]),"2º via:", "Ass:")</f>
        <v>Ass:</v>
      </c>
      <c r="E61" s="2" t="str">
        <f>VLOOKUP(Table15[[#This Row],[Nbloco]],Blocos!A$1:B$5,2,FALSE)</f>
        <v>BENTINHO</v>
      </c>
      <c r="F61" s="3">
        <v>2</v>
      </c>
      <c r="G61" s="3">
        <v>3</v>
      </c>
      <c r="H61" s="2" t="s">
        <v>399</v>
      </c>
      <c r="I61" s="3">
        <v>60</v>
      </c>
      <c r="J61" s="2"/>
      <c r="K61" s="2"/>
      <c r="L61" s="2"/>
      <c r="M61" s="2"/>
      <c r="N61" s="2"/>
      <c r="O61" s="2"/>
      <c r="P61" s="2" t="str">
        <f>CONCATENATE(Table15[[#This Row],[Nbloco]]," - ",Table15[[#This Row],[Apartamento]])</f>
        <v>2 - 3</v>
      </c>
      <c r="Q61" s="2"/>
    </row>
    <row r="62" spans="1:17" x14ac:dyDescent="0.2">
      <c r="A62">
        <v>34</v>
      </c>
      <c r="B62" s="15">
        <v>44219.903113368055</v>
      </c>
      <c r="C62" s="19">
        <v>44250.707199074102</v>
      </c>
      <c r="D62" t="str">
        <f>IF((IFERROR((VLOOKUP(Table15[[#This Row],[Proprietario]],Table1[Proprietario],1,FALSE)),"Ass:")=Table15[[#This Row],[Proprietario]]),"2º via:", "Ass:")</f>
        <v>Ass:</v>
      </c>
      <c r="E62" t="str">
        <f>VLOOKUP(Table15[[#This Row],[Nbloco]],Blocos!A$1:B$5,2,FALSE)</f>
        <v>BENTINHO</v>
      </c>
      <c r="F62" s="9">
        <v>2</v>
      </c>
      <c r="G62" s="9">
        <v>42</v>
      </c>
      <c r="H62" t="s">
        <v>400</v>
      </c>
      <c r="I62" s="9">
        <v>61</v>
      </c>
      <c r="J62" t="s">
        <v>75</v>
      </c>
      <c r="K62" t="s">
        <v>318</v>
      </c>
      <c r="L62" t="s">
        <v>319</v>
      </c>
      <c r="M62" t="s">
        <v>320</v>
      </c>
      <c r="P62" s="2" t="str">
        <f>CONCATENATE(Table15[[#This Row],[Nbloco]]," - ",Table15[[#This Row],[Apartamento]])</f>
        <v>2 - 42</v>
      </c>
    </row>
    <row r="63" spans="1:17" x14ac:dyDescent="0.2">
      <c r="A63">
        <v>20</v>
      </c>
      <c r="B63" s="15">
        <v>44157.903113425928</v>
      </c>
      <c r="C63" s="19">
        <v>44157.9051273148</v>
      </c>
      <c r="D63" t="str">
        <f>IF((IFERROR((VLOOKUP(Table15[[#This Row],[Proprietario]],Table1[Proprietario],1,FALSE)),"Ass:")=Table15[[#This Row],[Proprietario]]),"2º via:", "Ass:")</f>
        <v>2º via:</v>
      </c>
      <c r="E63" t="str">
        <f>VLOOKUP(Table15[[#This Row],[Nbloco]],Blocos!A$1:B$5,2,FALSE)</f>
        <v>BENTINHO</v>
      </c>
      <c r="F63" s="9">
        <v>2</v>
      </c>
      <c r="G63" s="9">
        <v>13</v>
      </c>
      <c r="H63" t="s">
        <v>16</v>
      </c>
      <c r="I63" s="9">
        <v>62</v>
      </c>
      <c r="J63" t="s">
        <v>10</v>
      </c>
      <c r="K63" t="s">
        <v>17</v>
      </c>
      <c r="L63" t="s">
        <v>18</v>
      </c>
      <c r="M63" t="s">
        <v>19</v>
      </c>
      <c r="N63" t="s">
        <v>17</v>
      </c>
      <c r="O63" t="s">
        <v>20</v>
      </c>
      <c r="P63" s="2" t="str">
        <f>CONCATENATE(Table15[[#This Row],[Nbloco]]," - ",Table15[[#This Row],[Apartamento]])</f>
        <v>2 - 13</v>
      </c>
    </row>
    <row r="64" spans="1:17" hidden="1" x14ac:dyDescent="0.2">
      <c r="A64">
        <v>67</v>
      </c>
      <c r="B64" s="15">
        <v>44204.903113368055</v>
      </c>
      <c r="C64" s="19">
        <v>44247.418611111098</v>
      </c>
      <c r="D64" t="str">
        <f>IF((IFERROR((VLOOKUP(Table15[[#This Row],[Proprietario]],Table1[Proprietario],1,FALSE)),"Ass:")=Table15[[#This Row],[Proprietario]]),"2º via:", "Ass:")</f>
        <v>2º via:</v>
      </c>
      <c r="E64" t="str">
        <f>VLOOKUP(Table15[[#This Row],[Nbloco]],Blocos!A$1:B$5,2,FALSE)</f>
        <v>B. CUBAS</v>
      </c>
      <c r="F64" s="9">
        <v>4</v>
      </c>
      <c r="G64" s="9">
        <v>13</v>
      </c>
      <c r="H64" t="s">
        <v>252</v>
      </c>
      <c r="I64" s="9">
        <v>63</v>
      </c>
      <c r="J64" t="s">
        <v>10</v>
      </c>
      <c r="K64" t="s">
        <v>253</v>
      </c>
      <c r="L64" t="s">
        <v>254</v>
      </c>
      <c r="M64" t="s">
        <v>255</v>
      </c>
      <c r="P64" s="2" t="str">
        <f>CONCATENATE(Table15[[#This Row],[Nbloco]]," - ",Table15[[#This Row],[Apartamento]])</f>
        <v>4 - 13</v>
      </c>
    </row>
    <row r="65" spans="1:17" hidden="1" x14ac:dyDescent="0.2">
      <c r="A65">
        <v>55</v>
      </c>
      <c r="B65" s="15">
        <v>44168.903113368055</v>
      </c>
      <c r="C65" s="19">
        <v>44158.6078009259</v>
      </c>
      <c r="D65" t="str">
        <f>IF((IFERROR((VLOOKUP(Table15[[#This Row],[Proprietario]],Table1[Proprietario],1,FALSE)),"Ass:")=Table15[[#This Row],[Proprietario]]),"2º via:", "Ass:")</f>
        <v>2º via:</v>
      </c>
      <c r="E65" t="str">
        <f>VLOOKUP(Table15[[#This Row],[Nbloco]],Blocos!A$1:B$5,2,FALSE)</f>
        <v>B. CUBAS</v>
      </c>
      <c r="F65" s="9">
        <v>4</v>
      </c>
      <c r="G65" s="9">
        <v>53</v>
      </c>
      <c r="H65" t="s">
        <v>65</v>
      </c>
      <c r="I65" s="9">
        <v>64</v>
      </c>
      <c r="J65" t="s">
        <v>10</v>
      </c>
      <c r="K65" t="s">
        <v>66</v>
      </c>
      <c r="L65" t="s">
        <v>67</v>
      </c>
      <c r="M65" t="s">
        <v>68</v>
      </c>
      <c r="P65" s="2" t="str">
        <f>CONCATENATE(Table15[[#This Row],[Nbloco]]," - ",Table15[[#This Row],[Apartamento]])</f>
        <v>4 - 53</v>
      </c>
    </row>
    <row r="66" spans="1:17" hidden="1" x14ac:dyDescent="0.2">
      <c r="A66">
        <v>70</v>
      </c>
      <c r="B66" s="15">
        <v>44161.903113368055</v>
      </c>
      <c r="C66" s="19">
        <v>44157.938750000001</v>
      </c>
      <c r="D66" t="str">
        <f>IF((IFERROR((VLOOKUP(Table15[[#This Row],[Proprietario]],Table1[Proprietario],1,FALSE)),"Ass:")=Table15[[#This Row],[Proprietario]]),"2º via:", "Ass:")</f>
        <v>2º via:</v>
      </c>
      <c r="E66" t="str">
        <f>VLOOKUP(Table15[[#This Row],[Nbloco]],Blocos!A$1:B$5,2,FALSE)</f>
        <v>QUINCAS</v>
      </c>
      <c r="F66" s="9">
        <v>5</v>
      </c>
      <c r="G66" s="9">
        <v>34</v>
      </c>
      <c r="H66" t="s">
        <v>32</v>
      </c>
      <c r="I66" s="9">
        <v>65</v>
      </c>
      <c r="J66" t="s">
        <v>10</v>
      </c>
      <c r="K66" t="s">
        <v>33</v>
      </c>
      <c r="L66" t="s">
        <v>34</v>
      </c>
      <c r="M66" t="s">
        <v>35</v>
      </c>
      <c r="P66" s="2" t="str">
        <f>CONCATENATE(Table15[[#This Row],[Nbloco]]," - ",Table15[[#This Row],[Apartamento]])</f>
        <v>5 - 34</v>
      </c>
    </row>
    <row r="67" spans="1:17" hidden="1" x14ac:dyDescent="0.2">
      <c r="A67">
        <v>79</v>
      </c>
      <c r="B67" s="15">
        <v>44218.903113368055</v>
      </c>
      <c r="C67" s="19">
        <v>44250.692974537</v>
      </c>
      <c r="D67" t="str">
        <f>IF((IFERROR((VLOOKUP(Table15[[#This Row],[Proprietario]],Table1[Proprietario],1,FALSE)),"Ass:")=Table15[[#This Row],[Proprietario]]),"2º via:", "Ass:")</f>
        <v>Ass:</v>
      </c>
      <c r="E67" t="str">
        <f>VLOOKUP(Table15[[#This Row],[Nbloco]],Blocos!A$1:B$5,2,FALSE)</f>
        <v>QUINCAS</v>
      </c>
      <c r="F67" s="9">
        <v>5</v>
      </c>
      <c r="G67" s="9">
        <v>53</v>
      </c>
      <c r="H67" t="s">
        <v>317</v>
      </c>
      <c r="I67" s="9">
        <v>66</v>
      </c>
      <c r="J67" t="s">
        <v>10</v>
      </c>
      <c r="K67" t="s">
        <v>181</v>
      </c>
      <c r="L67" t="s">
        <v>10</v>
      </c>
      <c r="M67" t="s">
        <v>181</v>
      </c>
      <c r="N67" t="s">
        <v>181</v>
      </c>
      <c r="O67" t="s">
        <v>181</v>
      </c>
      <c r="P67" s="2" t="str">
        <f>CONCATENATE(Table15[[#This Row],[Nbloco]]," - ",Table15[[#This Row],[Apartamento]])</f>
        <v>5 - 53</v>
      </c>
    </row>
    <row r="68" spans="1:17" hidden="1" x14ac:dyDescent="0.2">
      <c r="A68">
        <v>57</v>
      </c>
      <c r="B68" s="15">
        <v>44173.903113368055</v>
      </c>
      <c r="C68" s="19">
        <v>44159.735578703701</v>
      </c>
      <c r="D68" t="str">
        <f>IF((IFERROR((VLOOKUP(Table15[[#This Row],[Proprietario]],Table1[Proprietario],1,FALSE)),"Ass:")=Table15[[#This Row],[Proprietario]]),"2º via:", "Ass:")</f>
        <v>2º via:</v>
      </c>
      <c r="E68" t="str">
        <f>VLOOKUP(Table15[[#This Row],[Nbloco]],Blocos!A$1:B$5,2,FALSE)</f>
        <v>B. CUBAS</v>
      </c>
      <c r="F68" s="9">
        <v>4</v>
      </c>
      <c r="G68" s="9">
        <v>31</v>
      </c>
      <c r="H68" t="s">
        <v>84</v>
      </c>
      <c r="I68" s="9">
        <v>67</v>
      </c>
      <c r="J68" t="s">
        <v>10</v>
      </c>
      <c r="K68" t="s">
        <v>85</v>
      </c>
      <c r="L68" t="s">
        <v>86</v>
      </c>
      <c r="M68" t="s">
        <v>87</v>
      </c>
      <c r="P68" s="2" t="str">
        <f>CONCATENATE(Table15[[#This Row],[Nbloco]]," - ",Table15[[#This Row],[Apartamento]])</f>
        <v>4 - 31</v>
      </c>
    </row>
    <row r="69" spans="1:17" hidden="1" x14ac:dyDescent="0.2">
      <c r="A69">
        <v>73</v>
      </c>
      <c r="B69" s="15">
        <v>44171.903113368055</v>
      </c>
      <c r="C69" s="19">
        <v>44159.380844907399</v>
      </c>
      <c r="D69" t="str">
        <f>IF((IFERROR((VLOOKUP(Table15[[#This Row],[Proprietario]],Table1[Proprietario],1,FALSE)),"Ass:")=Table15[[#This Row],[Proprietario]]),"2º via:", "Ass:")</f>
        <v>2º via:</v>
      </c>
      <c r="E69" t="str">
        <f>VLOOKUP(Table15[[#This Row],[Nbloco]],Blocos!A$1:B$5,2,FALSE)</f>
        <v>QUINCAS</v>
      </c>
      <c r="F69" s="9">
        <v>5</v>
      </c>
      <c r="G69" s="9">
        <v>4</v>
      </c>
      <c r="H69" t="s">
        <v>74</v>
      </c>
      <c r="I69" s="9">
        <v>68</v>
      </c>
      <c r="J69" t="s">
        <v>75</v>
      </c>
      <c r="K69" t="s">
        <v>76</v>
      </c>
      <c r="L69" t="s">
        <v>77</v>
      </c>
      <c r="M69" t="s">
        <v>78</v>
      </c>
      <c r="P69" s="2" t="str">
        <f>CONCATENATE(Table15[[#This Row],[Nbloco]]," - ",Table15[[#This Row],[Apartamento]])</f>
        <v>5 - 4</v>
      </c>
    </row>
    <row r="70" spans="1:17" hidden="1" x14ac:dyDescent="0.2">
      <c r="A70">
        <v>17</v>
      </c>
      <c r="B70" s="15">
        <v>44230.903113368055</v>
      </c>
      <c r="C70" s="19">
        <v>44259.461134259298</v>
      </c>
      <c r="D70" t="str">
        <f>IF((IFERROR((VLOOKUP(Table15[[#This Row],[Proprietario]],Table1[Proprietario],1,FALSE)),"Ass:")=Table15[[#This Row],[Proprietario]]),"2º via:", "Ass:")</f>
        <v>Ass:</v>
      </c>
      <c r="E70" t="str">
        <f>VLOOKUP(Table15[[#This Row],[Nbloco]],Blocos!A$1:B$5,2,FALSE)</f>
        <v>CAPITU</v>
      </c>
      <c r="F70" s="9">
        <v>1</v>
      </c>
      <c r="G70" s="9">
        <v>44</v>
      </c>
      <c r="H70" t="s">
        <v>354</v>
      </c>
      <c r="I70" s="9">
        <v>69</v>
      </c>
      <c r="J70" t="s">
        <v>10</v>
      </c>
      <c r="K70" t="s">
        <v>181</v>
      </c>
      <c r="L70" t="s">
        <v>181</v>
      </c>
      <c r="M70" t="s">
        <v>181</v>
      </c>
      <c r="N70" t="s">
        <v>181</v>
      </c>
      <c r="O70" t="s">
        <v>181</v>
      </c>
      <c r="P70" s="2" t="str">
        <f>CONCATENATE(Table15[[#This Row],[Nbloco]]," - ",Table15[[#This Row],[Apartamento]])</f>
        <v>1 - 44</v>
      </c>
    </row>
    <row r="71" spans="1:17" hidden="1" x14ac:dyDescent="0.2">
      <c r="A71">
        <v>62</v>
      </c>
      <c r="B71" s="15">
        <v>44180.903113368055</v>
      </c>
      <c r="C71" s="19">
        <v>44164.778703703698</v>
      </c>
      <c r="D71" t="str">
        <f>IF((IFERROR((VLOOKUP(Table15[[#This Row],[Proprietario]],Table1[Proprietario],1,FALSE)),"Ass:")=Table15[[#This Row],[Proprietario]]),"2º via:", "Ass:")</f>
        <v>2º via:</v>
      </c>
      <c r="E71" t="str">
        <f>VLOOKUP(Table15[[#This Row],[Nbloco]],Blocos!A$1:B$5,2,FALSE)</f>
        <v>B. CUBAS</v>
      </c>
      <c r="F71" s="9">
        <v>4</v>
      </c>
      <c r="G71" s="9">
        <v>4</v>
      </c>
      <c r="H71" t="s">
        <v>116</v>
      </c>
      <c r="I71" s="9">
        <v>70</v>
      </c>
      <c r="J71" t="s">
        <v>10</v>
      </c>
      <c r="K71" t="s">
        <v>117</v>
      </c>
      <c r="L71" t="s">
        <v>118</v>
      </c>
      <c r="M71" t="s">
        <v>119</v>
      </c>
      <c r="N71" t="s">
        <v>120</v>
      </c>
      <c r="O71" t="s">
        <v>121</v>
      </c>
      <c r="P71" s="2" t="str">
        <f>CONCATENATE(Table15[[#This Row],[Nbloco]]," - ",Table15[[#This Row],[Apartamento]])</f>
        <v>4 - 4</v>
      </c>
    </row>
    <row r="72" spans="1:17" hidden="1" x14ac:dyDescent="0.2">
      <c r="A72">
        <v>4</v>
      </c>
      <c r="B72" s="15">
        <v>44188.903113368055</v>
      </c>
      <c r="C72" s="19">
        <v>44246.570497685199</v>
      </c>
      <c r="D72" t="str">
        <f>IF((IFERROR((VLOOKUP(Table15[[#This Row],[Proprietario]],Table1[Proprietario],1,FALSE)),"Ass:")=Table15[[#This Row],[Proprietario]]),"2º via:", "Ass:")</f>
        <v>2º via:</v>
      </c>
      <c r="E72" t="str">
        <f>VLOOKUP(Table15[[#This Row],[Nbloco]],Blocos!A$1:B$5,2,FALSE)</f>
        <v>CAPITU</v>
      </c>
      <c r="F72" s="9">
        <v>1</v>
      </c>
      <c r="G72" s="9">
        <v>23</v>
      </c>
      <c r="H72" t="s">
        <v>171</v>
      </c>
      <c r="I72" s="9">
        <v>71</v>
      </c>
      <c r="J72" t="s">
        <v>10</v>
      </c>
      <c r="K72" t="s">
        <v>173</v>
      </c>
      <c r="L72" t="s">
        <v>174</v>
      </c>
      <c r="M72" t="s">
        <v>175</v>
      </c>
      <c r="N72" t="s">
        <v>10</v>
      </c>
      <c r="O72" t="s">
        <v>10</v>
      </c>
      <c r="P72" s="2" t="str">
        <f>CONCATENATE(Table15[[#This Row],[Nbloco]]," - ",Table15[[#This Row],[Apartamento]])</f>
        <v>1 - 23</v>
      </c>
    </row>
    <row r="73" spans="1:17" hidden="1" x14ac:dyDescent="0.2">
      <c r="A73">
        <v>42</v>
      </c>
      <c r="B73" s="15">
        <v>44189.903113368055</v>
      </c>
      <c r="C73" s="19">
        <v>44246.574976851902</v>
      </c>
      <c r="D73" t="str">
        <f>IF((IFERROR((VLOOKUP(Table15[[#This Row],[Proprietario]],Table1[Proprietario],1,FALSE)),"Ass:")=Table15[[#This Row],[Proprietario]]),"2º via:", "Ass:")</f>
        <v>2º via:</v>
      </c>
      <c r="E73" t="str">
        <f>VLOOKUP(Table15[[#This Row],[Nbloco]],Blocos!A$1:B$5,2,FALSE)</f>
        <v xml:space="preserve">HELENA </v>
      </c>
      <c r="F73" s="9">
        <v>3</v>
      </c>
      <c r="G73" s="9">
        <v>32</v>
      </c>
      <c r="H73" t="s">
        <v>177</v>
      </c>
      <c r="I73" s="9">
        <v>72</v>
      </c>
      <c r="J73" t="s">
        <v>10</v>
      </c>
      <c r="K73" t="s">
        <v>179</v>
      </c>
      <c r="L73" t="s">
        <v>180</v>
      </c>
      <c r="M73" t="s">
        <v>181</v>
      </c>
      <c r="N73" t="s">
        <v>181</v>
      </c>
      <c r="O73" t="s">
        <v>181</v>
      </c>
      <c r="P73" s="2" t="str">
        <f>CONCATENATE(Table15[[#This Row],[Nbloco]]," - ",Table15[[#This Row],[Apartamento]])</f>
        <v>3 - 32</v>
      </c>
    </row>
    <row r="74" spans="1:17" hidden="1" x14ac:dyDescent="0.2">
      <c r="A74">
        <v>51</v>
      </c>
      <c r="C74" s="19">
        <v>44264.37295138889</v>
      </c>
      <c r="D74" s="2" t="str">
        <f>IF((IFERROR((VLOOKUP(Table15[[#This Row],[Proprietario]],Table1[Proprietario],1,FALSE)),"Ass:")=Table15[[#This Row],[Proprietario]]),"2º via:", "Ass:")</f>
        <v>Ass:</v>
      </c>
      <c r="E74" s="2" t="str">
        <f>VLOOKUP(Table15[[#This Row],[Nbloco]],Blocos!A$1:B$5,2,FALSE)</f>
        <v xml:space="preserve">HELENA </v>
      </c>
      <c r="F74" s="3">
        <v>3</v>
      </c>
      <c r="G74" s="3">
        <v>51</v>
      </c>
      <c r="H74" s="2" t="s">
        <v>373</v>
      </c>
      <c r="I74" s="3">
        <v>73</v>
      </c>
      <c r="J74" s="2" t="s">
        <v>10</v>
      </c>
      <c r="K74" t="s">
        <v>374</v>
      </c>
      <c r="L74" t="s">
        <v>375</v>
      </c>
      <c r="M74" t="s">
        <v>376</v>
      </c>
      <c r="O74" s="2"/>
      <c r="P74" s="2" t="str">
        <f>CONCATENATE(Table15[[#This Row],[Nbloco]]," - ",Table15[[#This Row],[Apartamento]])</f>
        <v>3 - 51</v>
      </c>
      <c r="Q74" s="2"/>
    </row>
    <row r="75" spans="1:17" hidden="1" x14ac:dyDescent="0.2">
      <c r="A75">
        <v>45</v>
      </c>
      <c r="B75" s="15">
        <v>44202.903113368055</v>
      </c>
      <c r="C75" s="19">
        <v>44247.392488425903</v>
      </c>
      <c r="D75" t="str">
        <f>IF((IFERROR((VLOOKUP(Table15[[#This Row],[Proprietario]],Table1[Proprietario],1,FALSE)),"Ass:")=Table15[[#This Row],[Proprietario]]),"2º via:", "Ass:")</f>
        <v>2º via:</v>
      </c>
      <c r="E75" t="str">
        <f>VLOOKUP(Table15[[#This Row],[Nbloco]],Blocos!A$1:B$5,2,FALSE)</f>
        <v xml:space="preserve">HELENA </v>
      </c>
      <c r="F75" s="9">
        <v>3</v>
      </c>
      <c r="G75" s="9">
        <v>33</v>
      </c>
      <c r="H75" t="s">
        <v>245</v>
      </c>
      <c r="I75" s="9">
        <v>74</v>
      </c>
      <c r="J75" t="s">
        <v>10</v>
      </c>
      <c r="K75" t="s">
        <v>175</v>
      </c>
      <c r="L75" t="s">
        <v>247</v>
      </c>
      <c r="M75" t="s">
        <v>181</v>
      </c>
      <c r="N75" t="s">
        <v>181</v>
      </c>
      <c r="O75" t="s">
        <v>247</v>
      </c>
      <c r="P75" s="2" t="str">
        <f>CONCATENATE(Table15[[#This Row],[Nbloco]]," - ",Table15[[#This Row],[Apartamento]])</f>
        <v>3 - 33</v>
      </c>
    </row>
    <row r="76" spans="1:17" hidden="1" x14ac:dyDescent="0.2">
      <c r="A76">
        <v>43</v>
      </c>
      <c r="B76" s="15">
        <v>44192.903113368055</v>
      </c>
      <c r="C76" s="19">
        <v>44246.623495370397</v>
      </c>
      <c r="D76" t="str">
        <f>IF((IFERROR((VLOOKUP(Table15[[#This Row],[Proprietario]],Table1[Proprietario],1,FALSE)),"Ass:")=Table15[[#This Row],[Proprietario]]),"2º via:", "Ass:")</f>
        <v>2º via:</v>
      </c>
      <c r="E76" t="str">
        <f>VLOOKUP(Table15[[#This Row],[Nbloco]],Blocos!A$1:B$5,2,FALSE)</f>
        <v xml:space="preserve">HELENA </v>
      </c>
      <c r="F76" s="9">
        <v>3</v>
      </c>
      <c r="G76" s="9">
        <v>44</v>
      </c>
      <c r="H76" t="s">
        <v>193</v>
      </c>
      <c r="I76" s="9">
        <v>75</v>
      </c>
      <c r="J76" t="s">
        <v>75</v>
      </c>
      <c r="K76" t="s">
        <v>195</v>
      </c>
      <c r="L76" t="s">
        <v>196</v>
      </c>
      <c r="M76" t="s">
        <v>197</v>
      </c>
      <c r="P76" s="2" t="str">
        <f>CONCATENATE(Table15[[#This Row],[Nbloco]]," - ",Table15[[#This Row],[Apartamento]])</f>
        <v>3 - 44</v>
      </c>
    </row>
    <row r="77" spans="1:17" hidden="1" x14ac:dyDescent="0.2">
      <c r="A77">
        <v>5</v>
      </c>
      <c r="B77" s="15">
        <v>44191.903113368055</v>
      </c>
      <c r="C77" s="19">
        <v>44246.6227083333</v>
      </c>
      <c r="D77" t="str">
        <f>IF((IFERROR((VLOOKUP(Table15[[#This Row],[Proprietario]],Table1[Proprietario],1,FALSE)),"Ass:")=Table15[[#This Row],[Proprietario]]),"2º via:", "Ass:")</f>
        <v>2º via:</v>
      </c>
      <c r="E77" t="str">
        <f>VLOOKUP(Table15[[#This Row],[Nbloco]],Blocos!A$1:B$5,2,FALSE)</f>
        <v>CAPITU</v>
      </c>
      <c r="F77" s="9">
        <v>1</v>
      </c>
      <c r="G77" s="9">
        <v>43</v>
      </c>
      <c r="H77" t="s">
        <v>187</v>
      </c>
      <c r="I77" s="9">
        <v>76</v>
      </c>
      <c r="J77" t="s">
        <v>10</v>
      </c>
      <c r="K77" t="s">
        <v>189</v>
      </c>
      <c r="L77" t="s">
        <v>190</v>
      </c>
      <c r="M77" t="s">
        <v>191</v>
      </c>
      <c r="P77" s="2" t="str">
        <f>CONCATENATE(Table15[[#This Row],[Nbloco]]," - ",Table15[[#This Row],[Apartamento]])</f>
        <v>1 - 43</v>
      </c>
    </row>
    <row r="78" spans="1:17" hidden="1" x14ac:dyDescent="0.2">
      <c r="A78">
        <v>56</v>
      </c>
      <c r="B78" s="15">
        <v>44170.903113368055</v>
      </c>
      <c r="C78" s="19">
        <v>44158.949398148099</v>
      </c>
      <c r="D78" t="str">
        <f>IF((IFERROR((VLOOKUP(Table15[[#This Row],[Proprietario]],Table1[Proprietario],1,FALSE)),"Ass:")=Table15[[#This Row],[Proprietario]]),"2º via:", "Ass:")</f>
        <v>2º via:</v>
      </c>
      <c r="E78" t="str">
        <f>VLOOKUP(Table15[[#This Row],[Nbloco]],Blocos!A$1:B$5,2,FALSE)</f>
        <v>B. CUBAS</v>
      </c>
      <c r="F78" s="9">
        <v>4</v>
      </c>
      <c r="G78" s="9">
        <v>43</v>
      </c>
      <c r="H78" t="s">
        <v>40</v>
      </c>
      <c r="I78" s="9">
        <v>77</v>
      </c>
      <c r="J78" t="s">
        <v>10</v>
      </c>
      <c r="K78" t="s">
        <v>41</v>
      </c>
      <c r="L78" t="s">
        <v>42</v>
      </c>
      <c r="M78" t="s">
        <v>43</v>
      </c>
      <c r="N78" t="s">
        <v>44</v>
      </c>
      <c r="O78" t="s">
        <v>73</v>
      </c>
      <c r="P78" s="2" t="str">
        <f>CONCATENATE(Table15[[#This Row],[Nbloco]]," - ",Table15[[#This Row],[Apartamento]])</f>
        <v>4 - 43</v>
      </c>
    </row>
    <row r="79" spans="1:17" hidden="1" x14ac:dyDescent="0.2">
      <c r="A79">
        <v>13</v>
      </c>
      <c r="B79" s="15">
        <v>44221.903113368055</v>
      </c>
      <c r="C79" s="19">
        <v>44252.418645833299</v>
      </c>
      <c r="D79" t="str">
        <f>IF((IFERROR((VLOOKUP(Table15[[#This Row],[Proprietario]],Table1[Proprietario],1,FALSE)),"Ass:")=Table15[[#This Row],[Proprietario]]),"2º via:", "Ass:")</f>
        <v>Ass:</v>
      </c>
      <c r="E79" t="str">
        <f>VLOOKUP(Table15[[#This Row],[Nbloco]],Blocos!A$1:B$5,2,FALSE)</f>
        <v>CAPITU</v>
      </c>
      <c r="F79" s="9">
        <v>1</v>
      </c>
      <c r="G79" s="9">
        <v>41</v>
      </c>
      <c r="H79" t="s">
        <v>324</v>
      </c>
      <c r="I79" s="9">
        <v>78</v>
      </c>
      <c r="J79" t="s">
        <v>75</v>
      </c>
      <c r="K79" t="s">
        <v>325</v>
      </c>
      <c r="L79" t="s">
        <v>326</v>
      </c>
      <c r="M79" t="s">
        <v>327</v>
      </c>
      <c r="P79" s="2" t="str">
        <f>CONCATENATE(Table15[[#This Row],[Nbloco]]," - ",Table15[[#This Row],[Apartamento]])</f>
        <v>1 - 41</v>
      </c>
    </row>
    <row r="80" spans="1:17" x14ac:dyDescent="0.2">
      <c r="A80">
        <v>28</v>
      </c>
      <c r="B80" s="15">
        <v>44201.903113368055</v>
      </c>
      <c r="C80" s="19">
        <v>44247.347569444399</v>
      </c>
      <c r="D80" t="str">
        <f>IF((IFERROR((VLOOKUP(Table15[[#This Row],[Proprietario]],Table1[Proprietario],1,FALSE)),"Ass:")=Table15[[#This Row],[Proprietario]]),"2º via:", "Ass:")</f>
        <v>2º via:</v>
      </c>
      <c r="E80" t="str">
        <f>VLOOKUP(Table15[[#This Row],[Nbloco]],Blocos!A$1:B$5,2,FALSE)</f>
        <v>BENTINHO</v>
      </c>
      <c r="F80" s="9">
        <v>2</v>
      </c>
      <c r="G80" s="9">
        <v>54</v>
      </c>
      <c r="H80" t="s">
        <v>241</v>
      </c>
      <c r="I80" s="9">
        <v>79</v>
      </c>
      <c r="J80" t="s">
        <v>10</v>
      </c>
      <c r="K80" t="s">
        <v>33</v>
      </c>
      <c r="L80" t="s">
        <v>243</v>
      </c>
      <c r="M80" t="s">
        <v>181</v>
      </c>
      <c r="N80" t="s">
        <v>181</v>
      </c>
      <c r="O80" t="s">
        <v>181</v>
      </c>
      <c r="P80" s="2" t="str">
        <f>CONCATENATE(Table15[[#This Row],[Nbloco]]," - ",Table15[[#This Row],[Apartamento]])</f>
        <v>2 - 54</v>
      </c>
    </row>
    <row r="81" spans="1:16" hidden="1" x14ac:dyDescent="0.2">
      <c r="A81">
        <v>78</v>
      </c>
      <c r="B81" s="18">
        <v>44211.903113368055</v>
      </c>
      <c r="C81" s="20">
        <v>44248.591307870403</v>
      </c>
      <c r="D81" t="str">
        <f>IF((IFERROR((VLOOKUP(Table15[[#This Row],[Proprietario]],Table1[Proprietario],1,FALSE)),"Ass:")=Table15[[#This Row],[Proprietario]]),"2º via:", "Ass:")</f>
        <v>2º via:</v>
      </c>
      <c r="E81" t="str">
        <f>VLOOKUP(Table15[[#This Row],[Nbloco]],Blocos!A$1:B$5,2,FALSE)</f>
        <v>QUINCAS</v>
      </c>
      <c r="F81" s="9">
        <v>5</v>
      </c>
      <c r="G81" s="9">
        <v>33</v>
      </c>
      <c r="H81" t="s">
        <v>289</v>
      </c>
      <c r="I81" s="9">
        <v>80</v>
      </c>
      <c r="J81" t="s">
        <v>10</v>
      </c>
      <c r="K81" t="s">
        <v>291</v>
      </c>
      <c r="L81" t="s">
        <v>292</v>
      </c>
      <c r="M81" t="s">
        <v>293</v>
      </c>
      <c r="P81" s="2" t="str">
        <f>CONCATENATE(Table15[[#This Row],[Nbloco]]," - ",Table15[[#This Row],[Apartamento]])</f>
        <v>5 - 33</v>
      </c>
    </row>
    <row r="82" spans="1:16" hidden="1" x14ac:dyDescent="0.2">
      <c r="A82">
        <v>10</v>
      </c>
      <c r="B82" s="15">
        <v>44210.903113368055</v>
      </c>
      <c r="C82" s="19">
        <v>44248.546932870398</v>
      </c>
      <c r="D82" t="str">
        <f>IF((IFERROR((VLOOKUP(Table15[[#This Row],[Proprietario]],Table1[Proprietario],1,FALSE)),"Ass:")=Table15[[#This Row],[Proprietario]]),"2º via:", "Ass:")</f>
        <v>2º via:</v>
      </c>
      <c r="E82" t="str">
        <f>VLOOKUP(Table15[[#This Row],[Nbloco]],Blocos!A$1:B$5,2,FALSE)</f>
        <v>CAPITU</v>
      </c>
      <c r="F82" s="9">
        <v>1</v>
      </c>
      <c r="G82" s="9">
        <v>24</v>
      </c>
      <c r="H82" t="s">
        <v>284</v>
      </c>
      <c r="I82" s="9">
        <v>81</v>
      </c>
      <c r="J82" t="s">
        <v>75</v>
      </c>
      <c r="K82" t="s">
        <v>286</v>
      </c>
      <c r="L82" t="s">
        <v>287</v>
      </c>
      <c r="M82" t="s">
        <v>288</v>
      </c>
      <c r="P82" s="2" t="str">
        <f>CONCATENATE(Table15[[#This Row],[Nbloco]]," - ",Table15[[#This Row],[Apartamento]])</f>
        <v>1 - 24</v>
      </c>
    </row>
    <row r="83" spans="1:16" x14ac:dyDescent="0.2">
      <c r="A83">
        <v>27</v>
      </c>
      <c r="B83" s="15">
        <v>44199.903113368055</v>
      </c>
      <c r="C83" s="19">
        <v>44247.316631944399</v>
      </c>
      <c r="D83" t="str">
        <f>IF((IFERROR((VLOOKUP(Table15[[#This Row],[Proprietario]],Table1[Proprietario],1,FALSE)),"Ass:")=Table15[[#This Row],[Proprietario]]),"2º via:", "Ass:")</f>
        <v>2º via:</v>
      </c>
      <c r="E83" t="str">
        <f>VLOOKUP(Table15[[#This Row],[Nbloco]],Blocos!A$1:B$5,2,FALSE)</f>
        <v>BENTINHO</v>
      </c>
      <c r="F83" s="9">
        <v>2</v>
      </c>
      <c r="G83" s="9">
        <v>43</v>
      </c>
      <c r="H83" t="s">
        <v>232</v>
      </c>
      <c r="I83" s="9">
        <v>82</v>
      </c>
      <c r="J83" t="s">
        <v>10</v>
      </c>
      <c r="K83" t="s">
        <v>234</v>
      </c>
      <c r="L83" t="s">
        <v>235</v>
      </c>
      <c r="M83" t="s">
        <v>236</v>
      </c>
      <c r="N83" t="s">
        <v>17</v>
      </c>
      <c r="O83" t="s">
        <v>237</v>
      </c>
      <c r="P83" s="2" t="str">
        <f>CONCATENATE(Table15[[#This Row],[Nbloco]]," - ",Table15[[#This Row],[Apartamento]])</f>
        <v>2 - 43</v>
      </c>
    </row>
    <row r="84" spans="1:16" hidden="1" x14ac:dyDescent="0.2">
      <c r="A84">
        <v>50</v>
      </c>
      <c r="B84" s="15">
        <v>44231.903113368055</v>
      </c>
      <c r="C84" s="19">
        <v>44259.505081018498</v>
      </c>
      <c r="D84" t="str">
        <f>IF((IFERROR((VLOOKUP(Table15[[#This Row],[Proprietario]],Table1[Proprietario],1,FALSE)),"Ass:")=Table15[[#This Row],[Proprietario]]),"2º via:", "Ass:")</f>
        <v>Ass:</v>
      </c>
      <c r="E84" t="str">
        <f>VLOOKUP(Table15[[#This Row],[Nbloco]],Blocos!A$1:B$5,2,FALSE)</f>
        <v xml:space="preserve">HELENA </v>
      </c>
      <c r="F84" s="9">
        <v>3</v>
      </c>
      <c r="G84" s="9">
        <v>23</v>
      </c>
      <c r="H84" t="s">
        <v>355</v>
      </c>
      <c r="I84" s="9">
        <v>83</v>
      </c>
      <c r="J84" t="s">
        <v>10</v>
      </c>
      <c r="K84" t="s">
        <v>356</v>
      </c>
      <c r="L84" t="s">
        <v>357</v>
      </c>
      <c r="M84" t="s">
        <v>358</v>
      </c>
      <c r="P84" s="2" t="str">
        <f>CONCATENATE(Table15[[#This Row],[Nbloco]]," - ",Table15[[#This Row],[Apartamento]])</f>
        <v>3 - 23</v>
      </c>
    </row>
    <row r="85" spans="1:16" hidden="1" x14ac:dyDescent="0.2">
      <c r="A85">
        <v>16</v>
      </c>
      <c r="B85" s="15">
        <v>44227.903113368055</v>
      </c>
      <c r="C85" s="19">
        <v>44254.5707175926</v>
      </c>
      <c r="D85" t="str">
        <f>IF((IFERROR((VLOOKUP(Table15[[#This Row],[Proprietario]],Table1[Proprietario],1,FALSE)),"Ass:")=Table15[[#This Row],[Proprietario]]),"2º via:", "Ass:")</f>
        <v>Ass:</v>
      </c>
      <c r="E85" t="str">
        <f>VLOOKUP(Table15[[#This Row],[Nbloco]],Blocos!A$1:B$5,2,FALSE)</f>
        <v>CAPITU</v>
      </c>
      <c r="F85" s="9">
        <v>1</v>
      </c>
      <c r="G85" s="9">
        <v>22</v>
      </c>
      <c r="H85" t="s">
        <v>342</v>
      </c>
      <c r="I85" s="9">
        <v>84</v>
      </c>
      <c r="J85" t="s">
        <v>10</v>
      </c>
      <c r="K85" t="s">
        <v>343</v>
      </c>
      <c r="L85" t="s">
        <v>344</v>
      </c>
      <c r="M85" t="s">
        <v>345</v>
      </c>
      <c r="P85" s="2" t="str">
        <f>CONCATENATE(Table15[[#This Row],[Nbloco]]," - ",Table15[[#This Row],[Apartamento]])</f>
        <v>1 - 22</v>
      </c>
    </row>
    <row r="86" spans="1:16" hidden="1" x14ac:dyDescent="0.2">
      <c r="A86">
        <v>12</v>
      </c>
      <c r="B86" s="15">
        <v>44220.903113368055</v>
      </c>
      <c r="C86" s="19">
        <v>44250.722268518497</v>
      </c>
      <c r="D86" t="str">
        <f>IF((IFERROR((VLOOKUP(Table15[[#This Row],[Proprietario]],Table1[Proprietario],1,FALSE)),"Ass:")=Table15[[#This Row],[Proprietario]]),"2º via:", "Ass:")</f>
        <v>Ass:</v>
      </c>
      <c r="E86" t="str">
        <f>VLOOKUP(Table15[[#This Row],[Nbloco]],Blocos!A$1:B$5,2,FALSE)</f>
        <v>CAPITU</v>
      </c>
      <c r="F86" s="9">
        <v>1</v>
      </c>
      <c r="G86" s="9">
        <v>34</v>
      </c>
      <c r="H86" t="s">
        <v>365</v>
      </c>
      <c r="I86" s="9">
        <v>85</v>
      </c>
      <c r="J86" t="s">
        <v>10</v>
      </c>
      <c r="K86" t="s">
        <v>321</v>
      </c>
      <c r="L86" t="s">
        <v>322</v>
      </c>
      <c r="M86" t="s">
        <v>323</v>
      </c>
      <c r="P86" s="2" t="str">
        <f>CONCATENATE(Table15[[#This Row],[Nbloco]]," - ",Table15[[#This Row],[Apartamento]])</f>
        <v>1 - 34</v>
      </c>
    </row>
    <row r="87" spans="1:16" hidden="1" x14ac:dyDescent="0.2">
      <c r="A87">
        <v>40</v>
      </c>
      <c r="B87" s="15">
        <v>44183.903113368055</v>
      </c>
      <c r="C87" s="19">
        <v>44165.436261574097</v>
      </c>
      <c r="D87" t="str">
        <f>IF((IFERROR((VLOOKUP(Table15[[#This Row],[Proprietario]],Table1[Proprietario],1,FALSE)),"Ass:")=Table15[[#This Row],[Proprietario]]),"2º via:", "Ass:")</f>
        <v>2º via:</v>
      </c>
      <c r="E87" t="str">
        <f>VLOOKUP(Table15[[#This Row],[Nbloco]],Blocos!A$1:B$5,2,FALSE)</f>
        <v xml:space="preserve">HELENA </v>
      </c>
      <c r="F87" s="9">
        <v>3</v>
      </c>
      <c r="G87" s="9">
        <v>34</v>
      </c>
      <c r="H87" t="s">
        <v>129</v>
      </c>
      <c r="I87" s="9">
        <v>86</v>
      </c>
      <c r="J87" t="s">
        <v>10</v>
      </c>
      <c r="K87" t="s">
        <v>130</v>
      </c>
      <c r="L87" t="s">
        <v>131</v>
      </c>
      <c r="M87" t="s">
        <v>132</v>
      </c>
      <c r="P87" s="2" t="str">
        <f>CONCATENATE(Table15[[#This Row],[Nbloco]]," - ",Table15[[#This Row],[Apartamento]])</f>
        <v>3 - 34</v>
      </c>
    </row>
    <row r="88" spans="1:16" x14ac:dyDescent="0.2">
      <c r="A88">
        <v>46</v>
      </c>
      <c r="B88" s="21">
        <v>44213.903113368055</v>
      </c>
      <c r="C88" s="22">
        <v>44249.468402777798</v>
      </c>
      <c r="D88" t="str">
        <f>IF((IFERROR((VLOOKUP(Table15[[#This Row],[Proprietario]],Table1[Proprietario],1,FALSE)),"Ass:")=Table15[[#This Row],[Proprietario]]),"2º via:", "Ass:")</f>
        <v>Ass:</v>
      </c>
      <c r="E88" t="str">
        <f>VLOOKUP(Table15[[#This Row],[Nbloco]],Blocos!A$1:B$5,2,FALSE)</f>
        <v>BENTINHO</v>
      </c>
      <c r="F88" s="9">
        <v>2</v>
      </c>
      <c r="G88" s="9">
        <v>53</v>
      </c>
      <c r="H88" t="s">
        <v>298</v>
      </c>
      <c r="I88" s="9">
        <v>87</v>
      </c>
      <c r="J88" t="s">
        <v>10</v>
      </c>
      <c r="K88" t="s">
        <v>299</v>
      </c>
      <c r="L88" t="s">
        <v>300</v>
      </c>
      <c r="M88" t="s">
        <v>301</v>
      </c>
      <c r="P88" s="2" t="str">
        <f>CONCATENATE(Table15[[#This Row],[Nbloco]]," - ",Table15[[#This Row],[Apartamento]])</f>
        <v>2 - 53</v>
      </c>
    </row>
    <row r="89" spans="1:16" hidden="1" x14ac:dyDescent="0.2">
      <c r="A89" s="53">
        <v>7</v>
      </c>
      <c r="B89" s="54">
        <v>44197.903113368055</v>
      </c>
      <c r="C89" s="55">
        <v>44246.810775462996</v>
      </c>
      <c r="D89" s="53" t="str">
        <f>IF((IFERROR((VLOOKUP(Table15[[#This Row],[Proprietario]],Table1[Proprietario],1,FALSE)),"Ass:")=Table15[[#This Row],[Proprietario]]),"2º via:", "Ass:")</f>
        <v>2º via:</v>
      </c>
      <c r="E89" s="53" t="str">
        <f>VLOOKUP(Table15[[#This Row],[Nbloco]],Blocos!A$1:B$5,2,FALSE)</f>
        <v>CAPITU</v>
      </c>
      <c r="F89" s="56">
        <v>1</v>
      </c>
      <c r="G89" s="56">
        <v>52</v>
      </c>
      <c r="H89" s="53" t="s">
        <v>221</v>
      </c>
      <c r="I89" s="56">
        <v>88</v>
      </c>
      <c r="J89" s="53" t="s">
        <v>10</v>
      </c>
      <c r="K89" s="53" t="s">
        <v>223</v>
      </c>
      <c r="L89" s="53" t="s">
        <v>224</v>
      </c>
      <c r="M89" s="53" t="s">
        <v>225</v>
      </c>
      <c r="N89" s="53"/>
      <c r="O89" s="53"/>
      <c r="P89" s="57" t="str">
        <f>CONCATENATE(Table15[[#This Row],[Nbloco]]," - ",Table15[[#This Row],[Apartamento]])</f>
        <v>1 - 52</v>
      </c>
    </row>
  </sheetData>
  <dataConsolidate/>
  <mergeCells count="9">
    <mergeCell ref="W1:AK1"/>
    <mergeCell ref="R18:R22"/>
    <mergeCell ref="S11:AB11"/>
    <mergeCell ref="AC11:AP11"/>
    <mergeCell ref="AC2:AK2"/>
    <mergeCell ref="R12:AQ12"/>
    <mergeCell ref="AM2:AP7"/>
    <mergeCell ref="W8:AK10"/>
    <mergeCell ref="W3:AK3"/>
  </mergeCells>
  <phoneticPr fontId="2" type="noConversion"/>
  <conditionalFormatting sqref="H1:H1048576">
    <cfRule type="duplicateValues" dxfId="47" priority="2"/>
  </conditionalFormatting>
  <conditionalFormatting sqref="I1:I89">
    <cfRule type="duplicateValues" dxfId="46" priority="6"/>
  </conditionalFormatting>
  <hyperlinks>
    <hyperlink ref="M25" r:id="rId1" xr:uid="{4F3BDE42-DBEA-2941-8553-90F85B064865}"/>
  </hyperlinks>
  <pageMargins left="0.25" right="0.25" top="0.75" bottom="0.75" header="0.3" footer="0.3"/>
  <pageSetup paperSize="9" orientation="landscape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zoomScale="120" zoomScaleNormal="120" workbookViewId="0">
      <selection activeCell="D2" sqref="D2:D59"/>
    </sheetView>
  </sheetViews>
  <sheetFormatPr baseColWidth="10" defaultColWidth="8.83203125" defaultRowHeight="15" x14ac:dyDescent="0.2"/>
  <cols>
    <col min="1" max="1" width="5.33203125" bestFit="1" customWidth="1"/>
    <col min="2" max="2" width="16.5" style="4" customWidth="1"/>
    <col min="3" max="3" width="18.6640625" style="4" customWidth="1"/>
    <col min="4" max="4" width="28.1640625" customWidth="1"/>
    <col min="5" max="5" width="13.1640625" customWidth="1"/>
    <col min="6" max="6" width="5.6640625" customWidth="1"/>
    <col min="7" max="7" width="6.33203125" style="3" customWidth="1"/>
    <col min="8" max="8" width="27.33203125" customWidth="1"/>
    <col min="9" max="9" width="4.33203125" style="4" customWidth="1"/>
    <col min="10" max="10" width="3.33203125" style="4" customWidth="1"/>
    <col min="11" max="11" width="24.6640625" customWidth="1"/>
    <col min="12" max="12" width="8.83203125" customWidth="1"/>
    <col min="13" max="13" width="44" bestFit="1" customWidth="1"/>
    <col min="14" max="14" width="23.5" bestFit="1" customWidth="1"/>
    <col min="15" max="15" width="20" bestFit="1" customWidth="1"/>
  </cols>
  <sheetData>
    <row r="1" spans="1:15" x14ac:dyDescent="0.2">
      <c r="A1" s="2" t="s">
        <v>0</v>
      </c>
      <c r="B1" s="3" t="s">
        <v>1</v>
      </c>
      <c r="C1" s="3" t="s">
        <v>2</v>
      </c>
      <c r="D1" s="2" t="s">
        <v>367</v>
      </c>
      <c r="E1" s="2" t="s">
        <v>140</v>
      </c>
      <c r="F1" s="2" t="s">
        <v>141</v>
      </c>
      <c r="G1" s="3" t="s">
        <v>142</v>
      </c>
      <c r="H1" s="2" t="s">
        <v>143</v>
      </c>
      <c r="I1" s="3" t="s">
        <v>144</v>
      </c>
      <c r="J1" s="3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 spans="1:15" x14ac:dyDescent="0.2">
      <c r="A2">
        <v>2</v>
      </c>
      <c r="B2" s="5">
        <v>44157.850578703699</v>
      </c>
      <c r="C2" s="5">
        <v>44157.8522800926</v>
      </c>
      <c r="D2" s="2" t="s">
        <v>368</v>
      </c>
      <c r="E2" s="2" t="str">
        <f>VLOOKUP(Table1[[#This Row],[Nbloco]],Blocos!A$1:B$5,2,FALSE)</f>
        <v>CAPITU</v>
      </c>
      <c r="F2" s="9">
        <v>1</v>
      </c>
      <c r="G2" s="9">
        <v>32</v>
      </c>
      <c r="H2" s="2" t="s">
        <v>11</v>
      </c>
      <c r="I2" s="9">
        <v>58</v>
      </c>
      <c r="J2" s="3" t="s">
        <v>10</v>
      </c>
      <c r="K2" s="2" t="s">
        <v>12</v>
      </c>
      <c r="L2" s="2" t="s">
        <v>13</v>
      </c>
      <c r="M2" s="2"/>
      <c r="N2" s="2"/>
      <c r="O2" s="2"/>
    </row>
    <row r="3" spans="1:15" x14ac:dyDescent="0.2">
      <c r="A3">
        <v>3</v>
      </c>
      <c r="B3" s="5">
        <v>44157.852939814802</v>
      </c>
      <c r="C3" s="5">
        <v>44157.853784722203</v>
      </c>
      <c r="D3" s="2" t="s">
        <v>368</v>
      </c>
      <c r="E3" s="2" t="str">
        <f>VLOOKUP(Table1[[#This Row],[Nbloco]],Blocos!A$1:B$5,2,FALSE)</f>
        <v>BENTINHO</v>
      </c>
      <c r="F3" s="9">
        <v>2</v>
      </c>
      <c r="G3" s="9">
        <v>31</v>
      </c>
      <c r="H3" s="2" t="s">
        <v>9</v>
      </c>
      <c r="I3" s="9">
        <v>40</v>
      </c>
      <c r="J3" s="3" t="s">
        <v>10</v>
      </c>
      <c r="K3" s="2" t="s">
        <v>14</v>
      </c>
      <c r="L3" s="2" t="s">
        <v>15</v>
      </c>
      <c r="M3" s="2"/>
      <c r="N3" s="2"/>
      <c r="O3" s="2"/>
    </row>
    <row r="4" spans="1:15" x14ac:dyDescent="0.2">
      <c r="A4">
        <v>4</v>
      </c>
      <c r="B4" s="5">
        <v>44157.903113425898</v>
      </c>
      <c r="C4" s="5">
        <v>44157.9051273148</v>
      </c>
      <c r="D4" s="2" t="s">
        <v>368</v>
      </c>
      <c r="E4" s="2" t="str">
        <f>VLOOKUP(Table1[[#This Row],[Nbloco]],Blocos!A$1:B$5,2,FALSE)</f>
        <v>BENTINHO</v>
      </c>
      <c r="F4" s="9">
        <v>2</v>
      </c>
      <c r="G4" s="9">
        <v>13</v>
      </c>
      <c r="H4" s="2" t="s">
        <v>16</v>
      </c>
      <c r="I4" s="9">
        <v>62</v>
      </c>
      <c r="J4" s="3" t="s">
        <v>10</v>
      </c>
      <c r="K4" s="2" t="s">
        <v>17</v>
      </c>
      <c r="L4" s="2" t="s">
        <v>18</v>
      </c>
      <c r="M4" s="2" t="s">
        <v>19</v>
      </c>
      <c r="N4" s="2" t="s">
        <v>17</v>
      </c>
      <c r="O4" s="2" t="s">
        <v>20</v>
      </c>
    </row>
    <row r="5" spans="1:15" x14ac:dyDescent="0.2">
      <c r="A5">
        <v>6</v>
      </c>
      <c r="B5" s="5">
        <v>44157.904849537001</v>
      </c>
      <c r="C5" s="5">
        <v>44157.907696759299</v>
      </c>
      <c r="D5" s="2" t="s">
        <v>368</v>
      </c>
      <c r="E5" s="2" t="str">
        <f>VLOOKUP(Table1[[#This Row],[Nbloco]],Blocos!A$1:B$5,2,FALSE)</f>
        <v>B. CUBAS</v>
      </c>
      <c r="F5" s="9">
        <v>4</v>
      </c>
      <c r="G5" s="9">
        <v>34</v>
      </c>
      <c r="H5" s="2" t="s">
        <v>25</v>
      </c>
      <c r="I5" s="9">
        <v>34</v>
      </c>
      <c r="J5" s="3" t="s">
        <v>10</v>
      </c>
      <c r="K5" s="2" t="s">
        <v>26</v>
      </c>
      <c r="L5" s="2" t="s">
        <v>27</v>
      </c>
      <c r="M5" s="2" t="s">
        <v>28</v>
      </c>
      <c r="N5" s="2" t="s">
        <v>29</v>
      </c>
      <c r="O5" s="2" t="s">
        <v>30</v>
      </c>
    </row>
    <row r="6" spans="1:15" x14ac:dyDescent="0.2">
      <c r="A6">
        <v>5</v>
      </c>
      <c r="B6" s="5">
        <v>44157.9057060185</v>
      </c>
      <c r="C6" s="5">
        <v>44157.907384259299</v>
      </c>
      <c r="D6" s="2" t="s">
        <v>368</v>
      </c>
      <c r="E6" s="2" t="str">
        <f>VLOOKUP(Table1[[#This Row],[Nbloco]],Blocos!A$1:B$5,2,FALSE)</f>
        <v>BENTINHO</v>
      </c>
      <c r="F6" s="9">
        <v>2</v>
      </c>
      <c r="G6" s="9">
        <v>14</v>
      </c>
      <c r="H6" s="2" t="s">
        <v>21</v>
      </c>
      <c r="I6" s="9">
        <v>11</v>
      </c>
      <c r="J6" s="3" t="s">
        <v>10</v>
      </c>
      <c r="K6" s="2" t="s">
        <v>22</v>
      </c>
      <c r="L6" s="2" t="s">
        <v>23</v>
      </c>
      <c r="M6" s="2" t="s">
        <v>24</v>
      </c>
      <c r="N6" s="2"/>
      <c r="O6" s="2"/>
    </row>
    <row r="7" spans="1:15" x14ac:dyDescent="0.2">
      <c r="A7">
        <v>7</v>
      </c>
      <c r="B7" s="5">
        <v>44157.917152777802</v>
      </c>
      <c r="C7" s="5">
        <v>44157.918020833298</v>
      </c>
      <c r="D7" s="2" t="s">
        <v>368</v>
      </c>
      <c r="E7" s="2" t="str">
        <f>VLOOKUP(Table1[[#This Row],[Nbloco]],Blocos!A$1:B$5,2,FALSE)</f>
        <v>BENTINHO</v>
      </c>
      <c r="F7" s="9">
        <v>2</v>
      </c>
      <c r="G7" s="9">
        <v>31</v>
      </c>
      <c r="H7" s="2" t="s">
        <v>9</v>
      </c>
      <c r="I7" s="9">
        <v>40</v>
      </c>
      <c r="J7" s="3" t="s">
        <v>10</v>
      </c>
      <c r="K7" s="2" t="s">
        <v>14</v>
      </c>
      <c r="L7" s="2" t="s">
        <v>15</v>
      </c>
      <c r="M7" s="2" t="s">
        <v>31</v>
      </c>
      <c r="N7" s="2"/>
      <c r="O7" s="2"/>
    </row>
    <row r="8" spans="1:15" x14ac:dyDescent="0.2">
      <c r="A8">
        <v>8</v>
      </c>
      <c r="B8" s="5">
        <v>44157.937384259298</v>
      </c>
      <c r="C8" s="5">
        <v>44157.938750000001</v>
      </c>
      <c r="D8" s="2" t="s">
        <v>368</v>
      </c>
      <c r="E8" s="2" t="str">
        <f>VLOOKUP(Table1[[#This Row],[Nbloco]],Blocos!A$1:B$5,2,FALSE)</f>
        <v>QUINCAS</v>
      </c>
      <c r="F8" s="9">
        <v>5</v>
      </c>
      <c r="G8" s="9">
        <v>34</v>
      </c>
      <c r="H8" s="2" t="s">
        <v>32</v>
      </c>
      <c r="I8" s="9">
        <v>65</v>
      </c>
      <c r="J8" s="3" t="s">
        <v>10</v>
      </c>
      <c r="K8" s="2" t="s">
        <v>33</v>
      </c>
      <c r="L8" s="2" t="s">
        <v>34</v>
      </c>
      <c r="M8" s="2" t="s">
        <v>35</v>
      </c>
      <c r="N8" s="2"/>
      <c r="O8" s="2"/>
    </row>
    <row r="9" spans="1:15" x14ac:dyDescent="0.2">
      <c r="A9">
        <v>9</v>
      </c>
      <c r="B9" s="5">
        <v>44158.0132407407</v>
      </c>
      <c r="C9" s="5">
        <v>44158.014699074098</v>
      </c>
      <c r="D9" s="2" t="s">
        <v>368</v>
      </c>
      <c r="E9" s="2" t="str">
        <f>VLOOKUP(Table1[[#This Row],[Nbloco]],Blocos!A$1:B$5,2,FALSE)</f>
        <v>B. CUBAS</v>
      </c>
      <c r="F9" s="9">
        <v>4</v>
      </c>
      <c r="G9" s="9">
        <v>41</v>
      </c>
      <c r="H9" s="2" t="s">
        <v>36</v>
      </c>
      <c r="I9" s="9">
        <v>76</v>
      </c>
      <c r="J9" s="3" t="s">
        <v>10</v>
      </c>
      <c r="K9" s="2" t="s">
        <v>37</v>
      </c>
      <c r="L9" s="2" t="s">
        <v>38</v>
      </c>
      <c r="M9" s="2" t="s">
        <v>39</v>
      </c>
      <c r="N9" s="2"/>
      <c r="O9" s="2"/>
    </row>
    <row r="10" spans="1:15" x14ac:dyDescent="0.2">
      <c r="A10">
        <v>10</v>
      </c>
      <c r="B10" s="5">
        <v>44158.437164351897</v>
      </c>
      <c r="C10" s="5">
        <v>44158.438541666699</v>
      </c>
      <c r="D10" s="2" t="s">
        <v>368</v>
      </c>
      <c r="E10" s="2" t="str">
        <f>VLOOKUP(Table1[[#This Row],[Nbloco]],Blocos!A$1:B$5,2,FALSE)</f>
        <v>B. CUBAS</v>
      </c>
      <c r="F10" s="9">
        <v>4</v>
      </c>
      <c r="G10" s="9">
        <v>43</v>
      </c>
      <c r="H10" s="2" t="s">
        <v>40</v>
      </c>
      <c r="I10" s="9">
        <v>77</v>
      </c>
      <c r="J10" s="3" t="s">
        <v>10</v>
      </c>
      <c r="K10" s="2" t="s">
        <v>41</v>
      </c>
      <c r="L10" s="2" t="s">
        <v>42</v>
      </c>
      <c r="M10" s="2" t="s">
        <v>43</v>
      </c>
      <c r="N10" s="2" t="s">
        <v>44</v>
      </c>
      <c r="O10" s="2" t="s">
        <v>45</v>
      </c>
    </row>
    <row r="11" spans="1:15" x14ac:dyDescent="0.2">
      <c r="A11">
        <v>12</v>
      </c>
      <c r="B11" s="5">
        <v>44158.4397916667</v>
      </c>
      <c r="C11" s="5">
        <v>44158.446956018503</v>
      </c>
      <c r="D11" s="2" t="s">
        <v>368</v>
      </c>
      <c r="E11" s="2" t="str">
        <f>VLOOKUP(Table1[[#This Row],[Nbloco]],Blocos!A$1:B$5,2,FALSE)</f>
        <v>B. CUBAS</v>
      </c>
      <c r="F11" s="9">
        <v>4</v>
      </c>
      <c r="G11" s="9">
        <v>42</v>
      </c>
      <c r="H11" s="2" t="s">
        <v>50</v>
      </c>
      <c r="I11" s="9">
        <v>21</v>
      </c>
      <c r="J11" s="3" t="s">
        <v>10</v>
      </c>
      <c r="K11" s="2" t="s">
        <v>51</v>
      </c>
      <c r="L11" s="2" t="s">
        <v>52</v>
      </c>
      <c r="M11" s="2" t="s">
        <v>53</v>
      </c>
      <c r="N11" s="2"/>
      <c r="O11" s="2"/>
    </row>
    <row r="12" spans="1:15" x14ac:dyDescent="0.2">
      <c r="A12">
        <v>11</v>
      </c>
      <c r="B12" s="5">
        <v>44158.442199074103</v>
      </c>
      <c r="C12" s="5">
        <v>44158.443287037</v>
      </c>
      <c r="D12" s="2" t="s">
        <v>368</v>
      </c>
      <c r="E12" s="2" t="str">
        <f>VLOOKUP(Table1[[#This Row],[Nbloco]],Blocos!A$1:B$5,2,FALSE)</f>
        <v>CAPITU</v>
      </c>
      <c r="F12" s="9">
        <v>1</v>
      </c>
      <c r="G12" s="9">
        <v>51</v>
      </c>
      <c r="H12" s="2" t="s">
        <v>46</v>
      </c>
      <c r="I12" s="9">
        <v>59</v>
      </c>
      <c r="J12" s="3" t="s">
        <v>10</v>
      </c>
      <c r="K12" s="2" t="s">
        <v>47</v>
      </c>
      <c r="L12" s="2" t="s">
        <v>48</v>
      </c>
      <c r="M12" s="2" t="s">
        <v>49</v>
      </c>
      <c r="N12" s="2"/>
      <c r="O12" s="2"/>
    </row>
    <row r="13" spans="1:15" x14ac:dyDescent="0.2">
      <c r="A13">
        <v>13</v>
      </c>
      <c r="B13" s="5">
        <v>44158.445462962998</v>
      </c>
      <c r="C13" s="5">
        <v>44158.448194444398</v>
      </c>
      <c r="D13" s="2" t="s">
        <v>368</v>
      </c>
      <c r="E13" s="2" t="str">
        <f>VLOOKUP(Table1[[#This Row],[Nbloco]],Blocos!A$1:B$5,2,FALSE)</f>
        <v>CAPITU</v>
      </c>
      <c r="F13" s="9">
        <v>1</v>
      </c>
      <c r="G13" s="9">
        <v>31</v>
      </c>
      <c r="H13" s="2" t="s">
        <v>54</v>
      </c>
      <c r="I13" s="9">
        <v>31</v>
      </c>
      <c r="J13" s="3" t="s">
        <v>10</v>
      </c>
      <c r="K13" s="2" t="s">
        <v>55</v>
      </c>
      <c r="L13" s="2" t="s">
        <v>56</v>
      </c>
      <c r="M13" s="2" t="s">
        <v>57</v>
      </c>
      <c r="N13" s="2"/>
      <c r="O13" s="2"/>
    </row>
    <row r="14" spans="1:15" x14ac:dyDescent="0.2">
      <c r="A14">
        <v>14</v>
      </c>
      <c r="B14" s="5">
        <v>44158.5551851852</v>
      </c>
      <c r="C14" s="5">
        <v>44158.560393518499</v>
      </c>
      <c r="D14" s="2" t="s">
        <v>368</v>
      </c>
      <c r="E14" s="2" t="str">
        <f>VLOOKUP(Table1[[#This Row],[Nbloco]],Blocos!A$1:B$5,2,FALSE)</f>
        <v>QUINCAS</v>
      </c>
      <c r="F14" s="9">
        <v>5</v>
      </c>
      <c r="G14" s="9">
        <v>14</v>
      </c>
      <c r="H14" s="2" t="s">
        <v>58</v>
      </c>
      <c r="I14" s="9">
        <v>54</v>
      </c>
      <c r="J14" s="3" t="s">
        <v>10</v>
      </c>
      <c r="K14" s="2" t="s">
        <v>59</v>
      </c>
      <c r="L14" s="2" t="s">
        <v>60</v>
      </c>
      <c r="M14" s="2" t="s">
        <v>61</v>
      </c>
      <c r="N14" s="2"/>
      <c r="O14" s="2"/>
    </row>
    <row r="15" spans="1:15" x14ac:dyDescent="0.2">
      <c r="A15">
        <v>15</v>
      </c>
      <c r="B15" s="5">
        <v>44158.562256944402</v>
      </c>
      <c r="C15" s="5">
        <v>44158.563425925902</v>
      </c>
      <c r="D15" s="2" t="s">
        <v>368</v>
      </c>
      <c r="E15" s="2" t="str">
        <f>VLOOKUP(Table1[[#This Row],[Nbloco]],Blocos!A$1:B$5,2,FALSE)</f>
        <v xml:space="preserve">HELENA </v>
      </c>
      <c r="F15" s="9">
        <v>3</v>
      </c>
      <c r="G15" s="9">
        <v>54</v>
      </c>
      <c r="H15" s="2" t="s">
        <v>62</v>
      </c>
      <c r="I15" s="9">
        <v>0</v>
      </c>
      <c r="J15" s="3" t="s">
        <v>10</v>
      </c>
      <c r="K15" s="2" t="s">
        <v>63</v>
      </c>
      <c r="L15" s="2" t="s">
        <v>146</v>
      </c>
      <c r="M15" s="2" t="s">
        <v>64</v>
      </c>
      <c r="N15" s="2"/>
      <c r="O15" s="2"/>
    </row>
    <row r="16" spans="1:15" x14ac:dyDescent="0.2">
      <c r="A16">
        <v>16</v>
      </c>
      <c r="B16" s="5">
        <v>44158.606956018499</v>
      </c>
      <c r="C16" s="5">
        <v>44158.6078009259</v>
      </c>
      <c r="D16" s="2" t="s">
        <v>368</v>
      </c>
      <c r="E16" s="2" t="str">
        <f>VLOOKUP(Table1[[#This Row],[Nbloco]],Blocos!A$1:B$5,2,FALSE)</f>
        <v>B. CUBAS</v>
      </c>
      <c r="F16" s="9">
        <v>4</v>
      </c>
      <c r="G16" s="9">
        <v>53</v>
      </c>
      <c r="H16" s="2" t="s">
        <v>65</v>
      </c>
      <c r="I16" s="9">
        <v>64</v>
      </c>
      <c r="J16" s="3" t="s">
        <v>10</v>
      </c>
      <c r="K16" s="2" t="s">
        <v>66</v>
      </c>
      <c r="L16" s="2" t="s">
        <v>67</v>
      </c>
      <c r="M16" s="2" t="s">
        <v>68</v>
      </c>
      <c r="N16" s="2"/>
      <c r="O16" s="2"/>
    </row>
    <row r="17" spans="1:15" x14ac:dyDescent="0.2">
      <c r="A17">
        <v>17</v>
      </c>
      <c r="B17" s="5">
        <v>44158.622592592597</v>
      </c>
      <c r="C17" s="5">
        <v>44158.623032407399</v>
      </c>
      <c r="D17" s="2" t="s">
        <v>368</v>
      </c>
      <c r="E17" s="2" t="str">
        <f>VLOOKUP(Table1[[#This Row],[Nbloco]],Blocos!A$1:B$5,2,FALSE)</f>
        <v>QUINCAS</v>
      </c>
      <c r="F17" s="9">
        <v>5</v>
      </c>
      <c r="G17" s="9">
        <v>24</v>
      </c>
      <c r="H17" s="2" t="s">
        <v>69</v>
      </c>
      <c r="I17" s="9">
        <v>15</v>
      </c>
      <c r="J17" s="3" t="s">
        <v>10</v>
      </c>
      <c r="K17" s="2" t="s">
        <v>70</v>
      </c>
      <c r="L17" s="2" t="s">
        <v>71</v>
      </c>
      <c r="M17" s="2" t="s">
        <v>72</v>
      </c>
      <c r="N17" s="2"/>
      <c r="O17" s="2"/>
    </row>
    <row r="18" spans="1:15" x14ac:dyDescent="0.2">
      <c r="A18">
        <v>18</v>
      </c>
      <c r="B18" s="5">
        <v>44158.948437500003</v>
      </c>
      <c r="C18" s="5">
        <v>44158.949398148099</v>
      </c>
      <c r="D18" s="2" t="s">
        <v>368</v>
      </c>
      <c r="E18" s="2" t="str">
        <f>VLOOKUP(Table1[[#This Row],[Nbloco]],Blocos!A$1:B$5,2,FALSE)</f>
        <v>B. CUBAS</v>
      </c>
      <c r="F18" s="9">
        <v>4</v>
      </c>
      <c r="G18" s="9">
        <v>43</v>
      </c>
      <c r="H18" s="2" t="s">
        <v>40</v>
      </c>
      <c r="I18" s="9">
        <v>77</v>
      </c>
      <c r="J18" s="3" t="s">
        <v>10</v>
      </c>
      <c r="K18" s="2" t="s">
        <v>41</v>
      </c>
      <c r="L18" s="2" t="s">
        <v>42</v>
      </c>
      <c r="M18" s="2" t="s">
        <v>43</v>
      </c>
      <c r="N18" s="2" t="s">
        <v>44</v>
      </c>
      <c r="O18" s="2" t="s">
        <v>73</v>
      </c>
    </row>
    <row r="19" spans="1:15" x14ac:dyDescent="0.2">
      <c r="A19">
        <v>19</v>
      </c>
      <c r="B19" s="5">
        <v>44159.378518518497</v>
      </c>
      <c r="C19" s="5">
        <v>44159.380844907399</v>
      </c>
      <c r="D19" s="2" t="s">
        <v>368</v>
      </c>
      <c r="E19" s="2" t="str">
        <f>VLOOKUP(Table1[[#This Row],[Nbloco]],Blocos!A$1:B$5,2,FALSE)</f>
        <v>QUINCAS</v>
      </c>
      <c r="F19" s="9">
        <v>5</v>
      </c>
      <c r="G19" s="9">
        <v>4</v>
      </c>
      <c r="H19" s="2" t="s">
        <v>74</v>
      </c>
      <c r="I19" s="9">
        <v>68</v>
      </c>
      <c r="J19" s="3" t="s">
        <v>75</v>
      </c>
      <c r="K19" s="2" t="s">
        <v>76</v>
      </c>
      <c r="L19" s="2" t="s">
        <v>77</v>
      </c>
      <c r="M19" s="2" t="s">
        <v>78</v>
      </c>
      <c r="N19" s="2"/>
      <c r="O19" s="2"/>
    </row>
    <row r="20" spans="1:15" x14ac:dyDescent="0.2">
      <c r="A20">
        <v>20</v>
      </c>
      <c r="B20" s="5">
        <v>44159.586990740703</v>
      </c>
      <c r="C20" s="5">
        <v>44159.587210648097</v>
      </c>
      <c r="D20" s="2" t="s">
        <v>368</v>
      </c>
      <c r="E20" s="2" t="str">
        <f>VLOOKUP(Table1[[#This Row],[Nbloco]],Blocos!A$1:B$5,2,FALSE)</f>
        <v xml:space="preserve">HELENA </v>
      </c>
      <c r="F20" s="9">
        <v>3</v>
      </c>
      <c r="G20" s="9">
        <v>24</v>
      </c>
      <c r="H20" s="2" t="s">
        <v>79</v>
      </c>
      <c r="I20" s="9">
        <v>41</v>
      </c>
      <c r="J20" s="3" t="s">
        <v>10</v>
      </c>
      <c r="K20" s="2" t="s">
        <v>80</v>
      </c>
      <c r="L20" s="2" t="s">
        <v>81</v>
      </c>
      <c r="M20" s="2" t="s">
        <v>82</v>
      </c>
      <c r="N20" s="2" t="s">
        <v>83</v>
      </c>
      <c r="O20" s="2" t="s">
        <v>77</v>
      </c>
    </row>
    <row r="21" spans="1:15" x14ac:dyDescent="0.2">
      <c r="A21">
        <v>21</v>
      </c>
      <c r="B21" s="5">
        <v>44159.734456018501</v>
      </c>
      <c r="C21" s="5">
        <v>44159.735578703701</v>
      </c>
      <c r="D21" s="2" t="s">
        <v>368</v>
      </c>
      <c r="E21" s="2" t="str">
        <f>VLOOKUP(Table1[[#This Row],[Nbloco]],Blocos!A$1:B$5,2,FALSE)</f>
        <v>B. CUBAS</v>
      </c>
      <c r="F21" s="9">
        <v>4</v>
      </c>
      <c r="G21" s="9">
        <v>31</v>
      </c>
      <c r="H21" s="2" t="s">
        <v>84</v>
      </c>
      <c r="I21" s="9">
        <v>67</v>
      </c>
      <c r="J21" s="3" t="s">
        <v>10</v>
      </c>
      <c r="K21" s="2" t="s">
        <v>85</v>
      </c>
      <c r="L21" s="2" t="s">
        <v>86</v>
      </c>
      <c r="M21" s="2" t="s">
        <v>87</v>
      </c>
      <c r="N21" s="2"/>
      <c r="O21" s="2"/>
    </row>
    <row r="22" spans="1:15" x14ac:dyDescent="0.2">
      <c r="A22">
        <v>22</v>
      </c>
      <c r="B22" s="5">
        <v>44159.756874999999</v>
      </c>
      <c r="C22" s="5">
        <v>44159.759675925903</v>
      </c>
      <c r="D22" s="2" t="s">
        <v>368</v>
      </c>
      <c r="E22" s="2" t="str">
        <f>VLOOKUP(Table1[[#This Row],[Nbloco]],Blocos!A$1:B$5,2,FALSE)</f>
        <v>B. CUBAS</v>
      </c>
      <c r="F22" s="9">
        <v>4</v>
      </c>
      <c r="G22" s="9">
        <v>14</v>
      </c>
      <c r="H22" s="2" t="s">
        <v>88</v>
      </c>
      <c r="I22" s="9">
        <v>37</v>
      </c>
      <c r="J22" s="3" t="s">
        <v>75</v>
      </c>
      <c r="K22" s="2" t="s">
        <v>89</v>
      </c>
      <c r="L22" s="1" t="s">
        <v>90</v>
      </c>
      <c r="M22" s="2" t="s">
        <v>91</v>
      </c>
      <c r="N22" s="2"/>
      <c r="O22" s="2"/>
    </row>
    <row r="23" spans="1:15" x14ac:dyDescent="0.2">
      <c r="A23">
        <v>23</v>
      </c>
      <c r="B23" s="5">
        <v>44159.924965277802</v>
      </c>
      <c r="C23" s="5">
        <v>44159.927557870396</v>
      </c>
      <c r="D23" s="2" t="s">
        <v>368</v>
      </c>
      <c r="E23" s="2" t="str">
        <f>VLOOKUP(Table1[[#This Row],[Nbloco]],Blocos!A$1:B$5,2,FALSE)</f>
        <v>B. CUBAS</v>
      </c>
      <c r="F23" s="9">
        <v>4</v>
      </c>
      <c r="G23" s="9">
        <v>51</v>
      </c>
      <c r="H23" s="2" t="s">
        <v>92</v>
      </c>
      <c r="I23" s="9">
        <v>23</v>
      </c>
      <c r="J23" s="3" t="s">
        <v>10</v>
      </c>
      <c r="K23" s="2" t="s">
        <v>93</v>
      </c>
      <c r="L23" s="2" t="s">
        <v>94</v>
      </c>
      <c r="M23" s="2" t="s">
        <v>95</v>
      </c>
      <c r="N23" s="2" t="s">
        <v>96</v>
      </c>
      <c r="O23" s="2" t="s">
        <v>97</v>
      </c>
    </row>
    <row r="24" spans="1:15" x14ac:dyDescent="0.2">
      <c r="A24">
        <v>24</v>
      </c>
      <c r="B24" s="5">
        <v>44161.821018518502</v>
      </c>
      <c r="C24" s="5">
        <v>44161.823738425897</v>
      </c>
      <c r="D24" s="2" t="s">
        <v>368</v>
      </c>
      <c r="E24" s="2" t="str">
        <f>VLOOKUP(Table1[[#This Row],[Nbloco]],Blocos!A$1:B$5,2,FALSE)</f>
        <v>BENTINHO</v>
      </c>
      <c r="F24" s="9">
        <v>2</v>
      </c>
      <c r="G24" s="9">
        <v>24</v>
      </c>
      <c r="H24" s="2" t="s">
        <v>98</v>
      </c>
      <c r="I24" s="9">
        <v>53</v>
      </c>
      <c r="J24" s="3" t="s">
        <v>10</v>
      </c>
      <c r="K24" s="2" t="s">
        <v>99</v>
      </c>
      <c r="L24" s="2" t="s">
        <v>100</v>
      </c>
      <c r="M24" s="2" t="s">
        <v>101</v>
      </c>
      <c r="N24" s="2"/>
      <c r="O24" s="2"/>
    </row>
    <row r="25" spans="1:15" x14ac:dyDescent="0.2">
      <c r="A25">
        <v>25</v>
      </c>
      <c r="B25" s="5">
        <v>44161.919374999998</v>
      </c>
      <c r="C25" s="5">
        <v>44161.940532407403</v>
      </c>
      <c r="D25" s="2" t="s">
        <v>368</v>
      </c>
      <c r="E25" s="2" t="str">
        <f>VLOOKUP(Table1[[#This Row],[Nbloco]],Blocos!A$1:B$5,2,FALSE)</f>
        <v>B. CUBAS</v>
      </c>
      <c r="F25" s="9">
        <v>4</v>
      </c>
      <c r="G25" s="9">
        <v>33</v>
      </c>
      <c r="H25" s="2" t="s">
        <v>102</v>
      </c>
      <c r="I25" s="9">
        <v>36</v>
      </c>
      <c r="J25" s="3" t="s">
        <v>10</v>
      </c>
      <c r="K25" s="2" t="s">
        <v>103</v>
      </c>
      <c r="L25" s="2" t="s">
        <v>104</v>
      </c>
      <c r="M25" s="2" t="s">
        <v>105</v>
      </c>
      <c r="N25" s="2" t="s">
        <v>106</v>
      </c>
      <c r="O25" s="2" t="s">
        <v>107</v>
      </c>
    </row>
    <row r="26" spans="1:15" x14ac:dyDescent="0.2">
      <c r="A26">
        <v>26</v>
      </c>
      <c r="B26" s="5">
        <v>44162.558738425898</v>
      </c>
      <c r="C26" s="5">
        <v>44162.559363425898</v>
      </c>
      <c r="D26" s="2" t="s">
        <v>368</v>
      </c>
      <c r="E26" s="2" t="str">
        <f>VLOOKUP(Table1[[#This Row],[Nbloco]],Blocos!A$1:B$5,2,FALSE)</f>
        <v>QUINCAS</v>
      </c>
      <c r="F26" s="9">
        <v>5</v>
      </c>
      <c r="G26" s="9">
        <v>43</v>
      </c>
      <c r="H26" s="2" t="s">
        <v>108</v>
      </c>
      <c r="I26" s="9">
        <v>16</v>
      </c>
      <c r="J26" s="3" t="s">
        <v>10</v>
      </c>
      <c r="K26" s="2" t="s">
        <v>109</v>
      </c>
      <c r="L26" s="2" t="s">
        <v>110</v>
      </c>
      <c r="M26" s="2" t="s">
        <v>111</v>
      </c>
      <c r="N26" s="2"/>
      <c r="O26" s="2"/>
    </row>
    <row r="27" spans="1:15" x14ac:dyDescent="0.2">
      <c r="A27">
        <v>27</v>
      </c>
      <c r="B27" s="5">
        <v>44164.586585648103</v>
      </c>
      <c r="C27" s="5">
        <v>44164.590439814798</v>
      </c>
      <c r="D27" s="2" t="s">
        <v>368</v>
      </c>
      <c r="E27" s="2" t="str">
        <f>VLOOKUP(Table1[[#This Row],[Nbloco]],Blocos!A$1:B$5,2,FALSE)</f>
        <v>B. CUBAS</v>
      </c>
      <c r="F27" s="9">
        <v>4</v>
      </c>
      <c r="G27" s="9">
        <v>54</v>
      </c>
      <c r="H27" s="2" t="s">
        <v>112</v>
      </c>
      <c r="I27" s="9">
        <v>5</v>
      </c>
      <c r="J27" s="3" t="s">
        <v>10</v>
      </c>
      <c r="K27" s="2" t="s">
        <v>113</v>
      </c>
      <c r="L27" s="2" t="s">
        <v>114</v>
      </c>
      <c r="M27" s="2" t="s">
        <v>115</v>
      </c>
      <c r="N27" s="2"/>
      <c r="O27" s="2"/>
    </row>
    <row r="28" spans="1:15" x14ac:dyDescent="0.2">
      <c r="A28">
        <v>28</v>
      </c>
      <c r="B28" s="5">
        <v>44164.773148148102</v>
      </c>
      <c r="C28" s="5">
        <v>44164.778703703698</v>
      </c>
      <c r="D28" s="2" t="s">
        <v>368</v>
      </c>
      <c r="E28" s="2" t="str">
        <f>VLOOKUP(Table1[[#This Row],[Nbloco]],Blocos!A$1:B$5,2,FALSE)</f>
        <v>B. CUBAS</v>
      </c>
      <c r="F28" s="9">
        <v>4</v>
      </c>
      <c r="G28" s="9">
        <v>4</v>
      </c>
      <c r="H28" s="2" t="s">
        <v>116</v>
      </c>
      <c r="I28" s="9">
        <v>70</v>
      </c>
      <c r="J28" s="3" t="s">
        <v>10</v>
      </c>
      <c r="K28" s="2" t="s">
        <v>117</v>
      </c>
      <c r="L28" s="2" t="s">
        <v>118</v>
      </c>
      <c r="M28" s="2" t="s">
        <v>119</v>
      </c>
      <c r="N28" s="2" t="s">
        <v>120</v>
      </c>
      <c r="O28" s="2" t="s">
        <v>121</v>
      </c>
    </row>
    <row r="29" spans="1:15" x14ac:dyDescent="0.2">
      <c r="A29">
        <v>29</v>
      </c>
      <c r="B29" s="5">
        <v>44165.2573611111</v>
      </c>
      <c r="C29" s="5">
        <v>44165.259560185201</v>
      </c>
      <c r="D29" s="2" t="s">
        <v>368</v>
      </c>
      <c r="E29" s="2" t="str">
        <f>VLOOKUP(Table1[[#This Row],[Nbloco]],Blocos!A$1:B$5,2,FALSE)</f>
        <v>B. CUBAS</v>
      </c>
      <c r="F29" s="9">
        <v>4</v>
      </c>
      <c r="G29" s="9">
        <v>24</v>
      </c>
      <c r="H29" s="2" t="s">
        <v>122</v>
      </c>
      <c r="I29" s="9">
        <v>18</v>
      </c>
      <c r="J29" s="3" t="s">
        <v>10</v>
      </c>
      <c r="K29" s="2" t="s">
        <v>123</v>
      </c>
      <c r="L29" s="2" t="s">
        <v>124</v>
      </c>
      <c r="M29" s="2" t="s">
        <v>125</v>
      </c>
      <c r="N29" s="2"/>
      <c r="O29" s="2"/>
    </row>
    <row r="30" spans="1:15" x14ac:dyDescent="0.2">
      <c r="A30">
        <v>30</v>
      </c>
      <c r="B30" s="5">
        <v>44165.265335648102</v>
      </c>
      <c r="C30" s="5">
        <v>44165.2663425926</v>
      </c>
      <c r="D30" s="2" t="s">
        <v>368</v>
      </c>
      <c r="E30" s="2" t="str">
        <f>VLOOKUP(Table1[[#This Row],[Nbloco]],Blocos!A$1:B$5,2,FALSE)</f>
        <v xml:space="preserve">HELENA </v>
      </c>
      <c r="F30" s="9">
        <v>3</v>
      </c>
      <c r="G30" s="9">
        <v>43</v>
      </c>
      <c r="H30" s="2" t="s">
        <v>126</v>
      </c>
      <c r="I30" s="9">
        <v>19</v>
      </c>
      <c r="J30" s="3" t="s">
        <v>10</v>
      </c>
      <c r="K30" s="2" t="s">
        <v>127</v>
      </c>
      <c r="L30" s="2" t="s">
        <v>146</v>
      </c>
      <c r="M30" s="2" t="s">
        <v>128</v>
      </c>
      <c r="N30" s="2"/>
      <c r="O30" s="2"/>
    </row>
    <row r="31" spans="1:15" x14ac:dyDescent="0.2">
      <c r="A31">
        <v>31</v>
      </c>
      <c r="B31" s="5">
        <v>44165.4307638889</v>
      </c>
      <c r="C31" s="5">
        <v>44165.436261574097</v>
      </c>
      <c r="D31" s="2" t="s">
        <v>368</v>
      </c>
      <c r="E31" s="2" t="str">
        <f>VLOOKUP(Table1[[#This Row],[Nbloco]],Blocos!A$1:B$5,2,FALSE)</f>
        <v xml:space="preserve">HELENA </v>
      </c>
      <c r="F31" s="9">
        <v>3</v>
      </c>
      <c r="G31" s="9">
        <v>34</v>
      </c>
      <c r="H31" s="2" t="s">
        <v>129</v>
      </c>
      <c r="I31" s="9">
        <v>86</v>
      </c>
      <c r="J31" s="3" t="s">
        <v>10</v>
      </c>
      <c r="K31" s="2" t="s">
        <v>130</v>
      </c>
      <c r="L31" s="2" t="s">
        <v>131</v>
      </c>
      <c r="M31" s="2" t="s">
        <v>132</v>
      </c>
      <c r="N31" s="2"/>
      <c r="O31" s="2"/>
    </row>
    <row r="32" spans="1:15" x14ac:dyDescent="0.2">
      <c r="A32">
        <v>32</v>
      </c>
      <c r="B32" s="5">
        <v>44166.314629629604</v>
      </c>
      <c r="C32" s="5">
        <v>44166.3217939815</v>
      </c>
      <c r="D32" s="2" t="s">
        <v>368</v>
      </c>
      <c r="E32" s="2" t="str">
        <f>VLOOKUP(Table1[[#This Row],[Nbloco]],Blocos!A$1:B$5,2,FALSE)</f>
        <v>QUINCAS</v>
      </c>
      <c r="F32" s="9">
        <v>5</v>
      </c>
      <c r="G32" s="14">
        <v>13</v>
      </c>
      <c r="H32" t="s">
        <v>133</v>
      </c>
      <c r="I32" s="9">
        <v>17</v>
      </c>
      <c r="J32" t="s">
        <v>10</v>
      </c>
      <c r="K32" t="s">
        <v>134</v>
      </c>
      <c r="L32" t="s">
        <v>135</v>
      </c>
      <c r="M32" t="s">
        <v>136</v>
      </c>
    </row>
    <row r="33" spans="1:15" x14ac:dyDescent="0.2">
      <c r="A33">
        <v>33</v>
      </c>
      <c r="B33" s="5">
        <v>44246.020995370403</v>
      </c>
      <c r="C33" s="5">
        <v>44246.0217708333</v>
      </c>
      <c r="D33" s="2" t="s">
        <v>368</v>
      </c>
      <c r="E33" s="2" t="str">
        <f>VLOOKUP(Table1[[#This Row],[Nbloco]],Blocos!A$1:B$5,2,FALSE)</f>
        <v>B. CUBAS</v>
      </c>
      <c r="F33" s="9">
        <v>4</v>
      </c>
      <c r="G33" s="14">
        <v>23</v>
      </c>
      <c r="H33" t="s">
        <v>155</v>
      </c>
      <c r="I33" s="9">
        <v>3</v>
      </c>
      <c r="J33" t="s">
        <v>10</v>
      </c>
      <c r="K33" t="s">
        <v>157</v>
      </c>
      <c r="L33" t="s">
        <v>158</v>
      </c>
      <c r="M33" t="s">
        <v>159</v>
      </c>
    </row>
    <row r="34" spans="1:15" x14ac:dyDescent="0.2">
      <c r="A34">
        <v>34</v>
      </c>
      <c r="B34" s="5">
        <v>44246.408159722203</v>
      </c>
      <c r="C34" s="5">
        <v>44246.411921296298</v>
      </c>
      <c r="D34" s="2" t="s">
        <v>368</v>
      </c>
      <c r="E34" s="2" t="str">
        <f>VLOOKUP(Table1[[#This Row],[Nbloco]],Blocos!A$1:B$5,2,FALSE)</f>
        <v xml:space="preserve">HELENA </v>
      </c>
      <c r="F34" s="9">
        <v>3</v>
      </c>
      <c r="G34" s="9">
        <v>53</v>
      </c>
      <c r="H34" t="s">
        <v>161</v>
      </c>
      <c r="I34" s="9">
        <v>7</v>
      </c>
      <c r="J34" t="s">
        <v>10</v>
      </c>
      <c r="K34" t="s">
        <v>163</v>
      </c>
      <c r="L34" t="s">
        <v>164</v>
      </c>
      <c r="M34" t="s">
        <v>165</v>
      </c>
    </row>
    <row r="35" spans="1:15" x14ac:dyDescent="0.2">
      <c r="A35">
        <v>58</v>
      </c>
      <c r="B35" s="5">
        <v>44246.544062499997</v>
      </c>
      <c r="C35" s="5">
        <v>44248.546932870398</v>
      </c>
      <c r="D35" s="2" t="s">
        <v>368</v>
      </c>
      <c r="E35" s="2" t="str">
        <f>VLOOKUP(Table1[[#This Row],[Nbloco]],Blocos!A$1:B$5,2,FALSE)</f>
        <v>CAPITU</v>
      </c>
      <c r="F35" s="9">
        <v>1</v>
      </c>
      <c r="G35" s="9">
        <v>24</v>
      </c>
      <c r="H35" t="s">
        <v>284</v>
      </c>
      <c r="I35" s="9">
        <v>81</v>
      </c>
      <c r="J35" t="s">
        <v>75</v>
      </c>
      <c r="K35" t="s">
        <v>286</v>
      </c>
      <c r="L35" t="s">
        <v>287</v>
      </c>
      <c r="M35" t="s">
        <v>288</v>
      </c>
    </row>
    <row r="36" spans="1:15" x14ac:dyDescent="0.2">
      <c r="A36">
        <v>35</v>
      </c>
      <c r="B36" s="5">
        <v>44246.5612384259</v>
      </c>
      <c r="C36" s="5">
        <v>44246.563958333303</v>
      </c>
      <c r="D36" s="2" t="s">
        <v>368</v>
      </c>
      <c r="E36" s="2" t="str">
        <f>VLOOKUP(Table1[[#This Row],[Nbloco]],Blocos!A$1:B$5,2,FALSE)</f>
        <v>BENTINHO</v>
      </c>
      <c r="F36" s="9">
        <v>2</v>
      </c>
      <c r="G36" s="9">
        <v>23</v>
      </c>
      <c r="H36" t="s">
        <v>166</v>
      </c>
      <c r="I36" s="9">
        <v>23</v>
      </c>
      <c r="J36" t="s">
        <v>10</v>
      </c>
      <c r="K36" t="s">
        <v>167</v>
      </c>
      <c r="L36" t="s">
        <v>168</v>
      </c>
      <c r="M36" t="s">
        <v>169</v>
      </c>
    </row>
    <row r="37" spans="1:15" x14ac:dyDescent="0.2">
      <c r="A37">
        <v>36</v>
      </c>
      <c r="B37" s="5">
        <v>44246.568749999999</v>
      </c>
      <c r="C37" s="5">
        <v>44246.570497685199</v>
      </c>
      <c r="D37" s="2" t="s">
        <v>368</v>
      </c>
      <c r="E37" s="2" t="str">
        <f>VLOOKUP(Table1[[#This Row],[Nbloco]],Blocos!A$1:B$5,2,FALSE)</f>
        <v>CAPITU</v>
      </c>
      <c r="F37" s="9">
        <v>1</v>
      </c>
      <c r="G37" s="9">
        <v>23</v>
      </c>
      <c r="H37" t="s">
        <v>171</v>
      </c>
      <c r="I37" s="9">
        <v>71</v>
      </c>
      <c r="J37" t="s">
        <v>10</v>
      </c>
      <c r="K37" t="s">
        <v>173</v>
      </c>
      <c r="L37" t="s">
        <v>174</v>
      </c>
      <c r="M37" t="s">
        <v>175</v>
      </c>
      <c r="N37" t="s">
        <v>10</v>
      </c>
      <c r="O37" t="s">
        <v>10</v>
      </c>
    </row>
    <row r="38" spans="1:15" x14ac:dyDescent="0.2">
      <c r="A38">
        <v>37</v>
      </c>
      <c r="B38" s="5">
        <v>44246.574074074102</v>
      </c>
      <c r="C38" s="5">
        <v>44246.574976851902</v>
      </c>
      <c r="D38" s="2" t="s">
        <v>368</v>
      </c>
      <c r="E38" s="2" t="str">
        <f>VLOOKUP(Table1[[#This Row],[Nbloco]],Blocos!A$1:B$5,2,FALSE)</f>
        <v xml:space="preserve">HELENA </v>
      </c>
      <c r="F38" s="9">
        <v>3</v>
      </c>
      <c r="G38" s="9">
        <v>32</v>
      </c>
      <c r="H38" t="s">
        <v>177</v>
      </c>
      <c r="I38" s="9">
        <v>72</v>
      </c>
      <c r="J38" t="s">
        <v>10</v>
      </c>
      <c r="K38" t="s">
        <v>179</v>
      </c>
      <c r="L38" t="s">
        <v>180</v>
      </c>
      <c r="M38" t="s">
        <v>181</v>
      </c>
      <c r="N38" t="s">
        <v>181</v>
      </c>
      <c r="O38" t="s">
        <v>181</v>
      </c>
    </row>
    <row r="39" spans="1:15" x14ac:dyDescent="0.2">
      <c r="A39">
        <v>38</v>
      </c>
      <c r="B39" s="5">
        <v>44246.599652777797</v>
      </c>
      <c r="C39" s="5">
        <v>44246.6012037037</v>
      </c>
      <c r="D39" s="2" t="s">
        <v>368</v>
      </c>
      <c r="E39" s="2" t="str">
        <f>VLOOKUP(Table1[[#This Row],[Nbloco]],Blocos!A$1:B$5,2,FALSE)</f>
        <v>QUINCAS</v>
      </c>
      <c r="F39" s="9">
        <v>5</v>
      </c>
      <c r="G39" s="9">
        <v>3</v>
      </c>
      <c r="H39" t="s">
        <v>182</v>
      </c>
      <c r="I39" s="9">
        <v>6</v>
      </c>
      <c r="J39" t="s">
        <v>10</v>
      </c>
      <c r="K39" t="s">
        <v>184</v>
      </c>
      <c r="L39" t="s">
        <v>185</v>
      </c>
      <c r="M39" t="s">
        <v>181</v>
      </c>
      <c r="N39" t="s">
        <v>181</v>
      </c>
      <c r="O39" t="s">
        <v>181</v>
      </c>
    </row>
    <row r="40" spans="1:15" x14ac:dyDescent="0.2">
      <c r="A40">
        <v>39</v>
      </c>
      <c r="B40" s="5">
        <v>44246.617314814801</v>
      </c>
      <c r="C40" s="5">
        <v>44246.6227083333</v>
      </c>
      <c r="D40" s="2" t="s">
        <v>368</v>
      </c>
      <c r="E40" s="2" t="str">
        <f>VLOOKUP(Table1[[#This Row],[Nbloco]],Blocos!A$1:B$5,2,FALSE)</f>
        <v>CAPITU</v>
      </c>
      <c r="F40" s="9">
        <v>1</v>
      </c>
      <c r="G40" s="9">
        <v>43</v>
      </c>
      <c r="H40" t="s">
        <v>187</v>
      </c>
      <c r="I40" s="9">
        <v>76</v>
      </c>
      <c r="J40" t="s">
        <v>10</v>
      </c>
      <c r="K40" t="s">
        <v>189</v>
      </c>
      <c r="L40" t="s">
        <v>190</v>
      </c>
      <c r="M40" t="s">
        <v>191</v>
      </c>
    </row>
    <row r="41" spans="1:15" x14ac:dyDescent="0.2">
      <c r="A41">
        <v>40</v>
      </c>
      <c r="B41" s="5">
        <v>44246.623194444401</v>
      </c>
      <c r="C41" s="5">
        <v>44246.623495370397</v>
      </c>
      <c r="D41" s="2" t="s">
        <v>368</v>
      </c>
      <c r="E41" s="2" t="str">
        <f>VLOOKUP(Table1[[#This Row],[Nbloco]],Blocos!A$1:B$5,2,FALSE)</f>
        <v xml:space="preserve">HELENA </v>
      </c>
      <c r="F41" s="9">
        <v>3</v>
      </c>
      <c r="G41" s="9">
        <v>44</v>
      </c>
      <c r="H41" t="s">
        <v>193</v>
      </c>
      <c r="I41" s="9">
        <v>75</v>
      </c>
      <c r="J41" t="s">
        <v>75</v>
      </c>
      <c r="K41" t="s">
        <v>195</v>
      </c>
      <c r="L41" t="s">
        <v>196</v>
      </c>
      <c r="M41" t="s">
        <v>197</v>
      </c>
    </row>
    <row r="42" spans="1:15" x14ac:dyDescent="0.2">
      <c r="A42">
        <v>41</v>
      </c>
      <c r="B42" s="5">
        <v>44246.630810185197</v>
      </c>
      <c r="C42" s="5">
        <v>44246.632245370398</v>
      </c>
      <c r="D42" s="2" t="s">
        <v>368</v>
      </c>
      <c r="E42" s="2" t="str">
        <f>VLOOKUP(Table1[[#This Row],[Nbloco]],Blocos!A$1:B$5,2,FALSE)</f>
        <v xml:space="preserve">HELENA </v>
      </c>
      <c r="F42" s="9">
        <v>3</v>
      </c>
      <c r="G42" s="9">
        <v>52</v>
      </c>
      <c r="H42" t="s">
        <v>199</v>
      </c>
      <c r="I42" s="9">
        <v>28</v>
      </c>
      <c r="J42" t="s">
        <v>10</v>
      </c>
      <c r="K42" t="s">
        <v>201</v>
      </c>
      <c r="L42" t="s">
        <v>202</v>
      </c>
      <c r="M42" t="s">
        <v>203</v>
      </c>
      <c r="N42" t="s">
        <v>204</v>
      </c>
      <c r="O42" t="s">
        <v>205</v>
      </c>
    </row>
    <row r="43" spans="1:15" x14ac:dyDescent="0.2">
      <c r="A43">
        <v>43</v>
      </c>
      <c r="B43" s="5">
        <v>44246.677627314799</v>
      </c>
      <c r="C43" s="5">
        <v>44246.692280092597</v>
      </c>
      <c r="D43" s="2" t="s">
        <v>368</v>
      </c>
      <c r="E43" s="2" t="str">
        <f>VLOOKUP(Table1[[#This Row],[Nbloco]],Blocos!A$1:B$5,2,FALSE)</f>
        <v>BENTINHO</v>
      </c>
      <c r="F43" s="9">
        <v>2</v>
      </c>
      <c r="G43" s="9">
        <v>4</v>
      </c>
      <c r="H43" t="s">
        <v>211</v>
      </c>
      <c r="I43" s="9">
        <v>51</v>
      </c>
      <c r="J43" t="s">
        <v>10</v>
      </c>
      <c r="K43" t="s">
        <v>213</v>
      </c>
      <c r="L43" t="s">
        <v>214</v>
      </c>
      <c r="M43" t="s">
        <v>215</v>
      </c>
    </row>
    <row r="44" spans="1:15" x14ac:dyDescent="0.2">
      <c r="A44">
        <v>42</v>
      </c>
      <c r="B44" s="5">
        <v>44246.683055555601</v>
      </c>
      <c r="C44" s="5">
        <v>44246.685393518499</v>
      </c>
      <c r="D44" s="2" t="s">
        <v>368</v>
      </c>
      <c r="E44" s="2" t="str">
        <f>VLOOKUP(Table1[[#This Row],[Nbloco]],Blocos!A$1:B$5,2,FALSE)</f>
        <v>BENTINHO</v>
      </c>
      <c r="F44" s="9">
        <v>2</v>
      </c>
      <c r="G44" s="9">
        <v>41</v>
      </c>
      <c r="H44" t="s">
        <v>207</v>
      </c>
      <c r="I44" s="9">
        <v>43</v>
      </c>
      <c r="J44" t="s">
        <v>10</v>
      </c>
      <c r="K44" t="s">
        <v>208</v>
      </c>
      <c r="L44" t="s">
        <v>209</v>
      </c>
      <c r="M44" t="s">
        <v>210</v>
      </c>
    </row>
    <row r="45" spans="1:15" x14ac:dyDescent="0.2">
      <c r="A45">
        <v>44</v>
      </c>
      <c r="B45" s="5">
        <v>44246.7469444444</v>
      </c>
      <c r="C45" s="5">
        <v>44246.747777777797</v>
      </c>
      <c r="D45" s="2" t="s">
        <v>368</v>
      </c>
      <c r="E45" s="2" t="str">
        <f>VLOOKUP(Table1[[#This Row],[Nbloco]],Blocos!A$1:B$5,2,FALSE)</f>
        <v>CAPITU</v>
      </c>
      <c r="F45" s="9">
        <v>1</v>
      </c>
      <c r="G45" s="9">
        <v>14</v>
      </c>
      <c r="H45" t="s">
        <v>217</v>
      </c>
      <c r="I45" s="9">
        <v>1</v>
      </c>
      <c r="J45" t="s">
        <v>10</v>
      </c>
      <c r="K45" t="s">
        <v>218</v>
      </c>
      <c r="L45" t="s">
        <v>219</v>
      </c>
      <c r="M45" t="s">
        <v>220</v>
      </c>
    </row>
    <row r="46" spans="1:15" x14ac:dyDescent="0.2">
      <c r="A46">
        <v>45</v>
      </c>
      <c r="B46" s="5">
        <v>44246.809143518498</v>
      </c>
      <c r="C46" s="5">
        <v>44246.810775462996</v>
      </c>
      <c r="D46" s="2" t="s">
        <v>368</v>
      </c>
      <c r="E46" s="2" t="str">
        <f>VLOOKUP(Table1[[#This Row],[Nbloco]],Blocos!A$1:B$5,2,FALSE)</f>
        <v>CAPITU</v>
      </c>
      <c r="F46" s="9">
        <v>1</v>
      </c>
      <c r="G46" s="9">
        <v>52</v>
      </c>
      <c r="H46" t="s">
        <v>221</v>
      </c>
      <c r="I46" s="9">
        <v>88</v>
      </c>
      <c r="J46" t="s">
        <v>10</v>
      </c>
      <c r="K46" t="s">
        <v>223</v>
      </c>
      <c r="L46" t="s">
        <v>224</v>
      </c>
      <c r="M46" t="s">
        <v>225</v>
      </c>
    </row>
    <row r="47" spans="1:15" x14ac:dyDescent="0.2">
      <c r="A47">
        <v>46</v>
      </c>
      <c r="B47" s="5">
        <v>44246.861435185201</v>
      </c>
      <c r="C47" s="5">
        <v>44246.870069444398</v>
      </c>
      <c r="D47" s="2" t="s">
        <v>368</v>
      </c>
      <c r="E47" s="2" t="str">
        <f>VLOOKUP(Table1[[#This Row],[Nbloco]],Blocos!A$1:B$5,2,FALSE)</f>
        <v>B. CUBAS</v>
      </c>
      <c r="F47" s="9">
        <v>4</v>
      </c>
      <c r="G47" s="9">
        <v>3</v>
      </c>
      <c r="H47" t="s">
        <v>226</v>
      </c>
      <c r="I47" s="9">
        <v>26</v>
      </c>
      <c r="J47" t="s">
        <v>75</v>
      </c>
      <c r="K47" t="s">
        <v>228</v>
      </c>
      <c r="L47" t="s">
        <v>229</v>
      </c>
      <c r="M47" t="s">
        <v>230</v>
      </c>
      <c r="N47" t="s">
        <v>228</v>
      </c>
      <c r="O47" t="s">
        <v>231</v>
      </c>
    </row>
    <row r="48" spans="1:15" x14ac:dyDescent="0.2">
      <c r="A48">
        <v>47</v>
      </c>
      <c r="B48" s="5">
        <v>44247.315254629597</v>
      </c>
      <c r="C48" s="5">
        <v>44247.316631944399</v>
      </c>
      <c r="D48" s="2" t="s">
        <v>368</v>
      </c>
      <c r="E48" s="2" t="str">
        <f>VLOOKUP(Table1[[#This Row],[Nbloco]],Blocos!A$1:B$5,2,FALSE)</f>
        <v>BENTINHO</v>
      </c>
      <c r="F48" s="9">
        <v>2</v>
      </c>
      <c r="G48" s="9">
        <v>43</v>
      </c>
      <c r="H48" t="s">
        <v>232</v>
      </c>
      <c r="I48" s="9">
        <v>82</v>
      </c>
      <c r="J48" t="s">
        <v>10</v>
      </c>
      <c r="K48" t="s">
        <v>234</v>
      </c>
      <c r="L48" t="s">
        <v>235</v>
      </c>
      <c r="M48" t="s">
        <v>236</v>
      </c>
      <c r="N48" t="s">
        <v>17</v>
      </c>
      <c r="O48" t="s">
        <v>237</v>
      </c>
    </row>
    <row r="49" spans="1:15" x14ac:dyDescent="0.2">
      <c r="A49">
        <v>48</v>
      </c>
      <c r="B49" s="5">
        <v>44247.323125000003</v>
      </c>
      <c r="C49" s="5">
        <v>44247.323888888903</v>
      </c>
      <c r="D49" s="2" t="s">
        <v>368</v>
      </c>
      <c r="E49" s="2" t="str">
        <f>VLOOKUP(Table1[[#This Row],[Nbloco]],Blocos!A$1:B$5,2,FALSE)</f>
        <v>B. CUBAS</v>
      </c>
      <c r="F49" s="9">
        <v>4</v>
      </c>
      <c r="G49" s="9">
        <v>44</v>
      </c>
      <c r="H49" t="s">
        <v>238</v>
      </c>
      <c r="I49" s="9">
        <v>4</v>
      </c>
      <c r="J49" t="s">
        <v>75</v>
      </c>
      <c r="K49" t="s">
        <v>10</v>
      </c>
      <c r="L49" t="s">
        <v>10</v>
      </c>
      <c r="M49" t="s">
        <v>239</v>
      </c>
      <c r="N49" t="s">
        <v>10</v>
      </c>
      <c r="O49" t="s">
        <v>10</v>
      </c>
    </row>
    <row r="50" spans="1:15" x14ac:dyDescent="0.2">
      <c r="A50">
        <v>49</v>
      </c>
      <c r="B50" s="5">
        <v>44247.346064814803</v>
      </c>
      <c r="C50" s="5">
        <v>44247.347569444399</v>
      </c>
      <c r="D50" s="2" t="s">
        <v>368</v>
      </c>
      <c r="E50" s="2" t="str">
        <f>VLOOKUP(Table1[[#This Row],[Nbloco]],Blocos!A$1:B$5,2,FALSE)</f>
        <v>BENTINHO</v>
      </c>
      <c r="F50" s="9">
        <v>2</v>
      </c>
      <c r="G50" s="9">
        <v>54</v>
      </c>
      <c r="H50" t="s">
        <v>241</v>
      </c>
      <c r="I50" s="9">
        <v>79</v>
      </c>
      <c r="J50" t="s">
        <v>10</v>
      </c>
      <c r="K50" t="s">
        <v>33</v>
      </c>
      <c r="L50" t="s">
        <v>243</v>
      </c>
      <c r="M50" t="s">
        <v>181</v>
      </c>
      <c r="N50" t="s">
        <v>181</v>
      </c>
      <c r="O50" t="s">
        <v>181</v>
      </c>
    </row>
    <row r="51" spans="1:15" x14ac:dyDescent="0.2">
      <c r="A51">
        <v>50</v>
      </c>
      <c r="B51" s="5">
        <v>44247.388587963003</v>
      </c>
      <c r="C51" s="5">
        <v>44247.392488425903</v>
      </c>
      <c r="D51" s="2" t="s">
        <v>368</v>
      </c>
      <c r="E51" s="2" t="str">
        <f>VLOOKUP(Table1[[#This Row],[Nbloco]],Blocos!A$1:B$5,2,FALSE)</f>
        <v xml:space="preserve">HELENA </v>
      </c>
      <c r="F51" s="9">
        <v>3</v>
      </c>
      <c r="G51" s="9">
        <v>33</v>
      </c>
      <c r="H51" t="s">
        <v>245</v>
      </c>
      <c r="I51" s="9">
        <v>74</v>
      </c>
      <c r="J51" t="s">
        <v>10</v>
      </c>
      <c r="K51" t="s">
        <v>175</v>
      </c>
      <c r="L51" t="s">
        <v>247</v>
      </c>
      <c r="M51" t="s">
        <v>181</v>
      </c>
      <c r="N51" t="s">
        <v>181</v>
      </c>
      <c r="O51" t="s">
        <v>247</v>
      </c>
    </row>
    <row r="52" spans="1:15" x14ac:dyDescent="0.2">
      <c r="A52">
        <v>51</v>
      </c>
      <c r="B52" s="5">
        <v>44247.394074074102</v>
      </c>
      <c r="C52" s="5">
        <v>44247.394814814797</v>
      </c>
      <c r="D52" s="2" t="s">
        <v>368</v>
      </c>
      <c r="E52" s="2" t="str">
        <f>VLOOKUP(Table1[[#This Row],[Nbloco]],Blocos!A$1:B$5,2,FALSE)</f>
        <v>CAPITU</v>
      </c>
      <c r="F52" s="9">
        <v>1</v>
      </c>
      <c r="G52" s="9">
        <v>13</v>
      </c>
      <c r="H52" t="s">
        <v>248</v>
      </c>
      <c r="I52" s="9">
        <v>12</v>
      </c>
      <c r="J52" t="s">
        <v>10</v>
      </c>
      <c r="K52" t="s">
        <v>250</v>
      </c>
      <c r="L52" t="s">
        <v>251</v>
      </c>
      <c r="M52" t="s">
        <v>181</v>
      </c>
      <c r="N52" t="s">
        <v>181</v>
      </c>
      <c r="O52" t="s">
        <v>181</v>
      </c>
    </row>
    <row r="53" spans="1:15" x14ac:dyDescent="0.2">
      <c r="A53">
        <v>52</v>
      </c>
      <c r="B53" s="5">
        <v>44247.417766203696</v>
      </c>
      <c r="C53" s="5">
        <v>44247.418611111098</v>
      </c>
      <c r="D53" s="2" t="s">
        <v>368</v>
      </c>
      <c r="E53" s="2" t="str">
        <f>VLOOKUP(Table1[[#This Row],[Nbloco]],Blocos!A$1:B$5,2,FALSE)</f>
        <v>B. CUBAS</v>
      </c>
      <c r="F53" s="9">
        <v>4</v>
      </c>
      <c r="G53" s="9">
        <v>13</v>
      </c>
      <c r="H53" t="s">
        <v>252</v>
      </c>
      <c r="I53" s="9">
        <v>1</v>
      </c>
      <c r="J53" t="s">
        <v>10</v>
      </c>
      <c r="K53" t="s">
        <v>253</v>
      </c>
      <c r="L53" t="s">
        <v>254</v>
      </c>
      <c r="M53" t="s">
        <v>255</v>
      </c>
    </row>
    <row r="54" spans="1:15" x14ac:dyDescent="0.2">
      <c r="A54">
        <v>53</v>
      </c>
      <c r="B54" s="5">
        <v>44247.419768518499</v>
      </c>
      <c r="C54" s="5">
        <v>44247.423472222203</v>
      </c>
      <c r="D54" s="2" t="s">
        <v>368</v>
      </c>
      <c r="E54" s="2" t="str">
        <f>VLOOKUP(Table1[[#This Row],[Nbloco]],Blocos!A$1:B$5,2,FALSE)</f>
        <v>B. CUBAS</v>
      </c>
      <c r="F54" s="9">
        <v>4</v>
      </c>
      <c r="G54" s="9">
        <v>21</v>
      </c>
      <c r="H54" t="s">
        <v>257</v>
      </c>
      <c r="I54" s="9">
        <v>29</v>
      </c>
      <c r="J54" t="s">
        <v>10</v>
      </c>
      <c r="K54" t="s">
        <v>259</v>
      </c>
      <c r="L54" t="s">
        <v>260</v>
      </c>
      <c r="M54" t="s">
        <v>261</v>
      </c>
      <c r="N54" t="s">
        <v>181</v>
      </c>
      <c r="O54" t="s">
        <v>181</v>
      </c>
    </row>
    <row r="55" spans="1:15" x14ac:dyDescent="0.2">
      <c r="A55">
        <v>54</v>
      </c>
      <c r="B55" s="5">
        <v>44247.461354166699</v>
      </c>
      <c r="C55" s="5">
        <v>44247.465115740699</v>
      </c>
      <c r="D55" s="2" t="s">
        <v>368</v>
      </c>
      <c r="E55" s="2" t="str">
        <f>VLOOKUP(Table1[[#This Row],[Nbloco]],Blocos!A$1:B$5,2,FALSE)</f>
        <v>QUINCAS</v>
      </c>
      <c r="F55" s="9">
        <v>5</v>
      </c>
      <c r="G55" s="9">
        <v>44</v>
      </c>
      <c r="H55" t="s">
        <v>262</v>
      </c>
      <c r="I55" s="9">
        <v>20</v>
      </c>
      <c r="J55" t="s">
        <v>10</v>
      </c>
      <c r="K55" t="s">
        <v>264</v>
      </c>
      <c r="L55" t="s">
        <v>265</v>
      </c>
      <c r="M55" t="s">
        <v>266</v>
      </c>
    </row>
    <row r="56" spans="1:15" x14ac:dyDescent="0.2">
      <c r="A56">
        <v>55</v>
      </c>
      <c r="B56" s="5">
        <v>44247.468831018501</v>
      </c>
      <c r="C56" s="5">
        <v>44247.4741782407</v>
      </c>
      <c r="D56" s="2" t="s">
        <v>368</v>
      </c>
      <c r="E56" s="2" t="str">
        <f>VLOOKUP(Table1[[#This Row],[Nbloco]],Blocos!A$1:B$5,2,FALSE)</f>
        <v>BENTINHO</v>
      </c>
      <c r="F56" s="9">
        <v>2</v>
      </c>
      <c r="G56" s="9">
        <v>34</v>
      </c>
      <c r="H56" t="s">
        <v>268</v>
      </c>
      <c r="I56" s="9">
        <v>55</v>
      </c>
      <c r="J56" t="s">
        <v>10</v>
      </c>
      <c r="K56" t="s">
        <v>270</v>
      </c>
      <c r="L56" t="s">
        <v>271</v>
      </c>
      <c r="M56" t="s">
        <v>272</v>
      </c>
    </row>
    <row r="57" spans="1:15" x14ac:dyDescent="0.2">
      <c r="A57">
        <v>56</v>
      </c>
      <c r="B57" s="5">
        <v>44247.739062499997</v>
      </c>
      <c r="C57" s="5">
        <v>44247.740474537</v>
      </c>
      <c r="D57" s="2" t="s">
        <v>368</v>
      </c>
      <c r="E57" s="2" t="str">
        <f>VLOOKUP(Table1[[#This Row],[Nbloco]],Blocos!A$1:B$5,2,FALSE)</f>
        <v>CAPITU</v>
      </c>
      <c r="F57" s="9">
        <v>1</v>
      </c>
      <c r="G57" s="9">
        <v>3</v>
      </c>
      <c r="H57" t="s">
        <v>273</v>
      </c>
      <c r="I57" s="9">
        <v>52</v>
      </c>
      <c r="J57" t="s">
        <v>10</v>
      </c>
      <c r="K57" t="s">
        <v>274</v>
      </c>
      <c r="L57" t="s">
        <v>275</v>
      </c>
      <c r="M57" t="s">
        <v>276</v>
      </c>
    </row>
    <row r="58" spans="1:15" x14ac:dyDescent="0.2">
      <c r="A58">
        <v>57</v>
      </c>
      <c r="B58" s="5">
        <v>44248.514270833301</v>
      </c>
      <c r="C58" s="5">
        <v>44248.5215509259</v>
      </c>
      <c r="D58" s="2" t="s">
        <v>368</v>
      </c>
      <c r="E58" s="2" t="str">
        <f>VLOOKUP(Table1[[#This Row],[Nbloco]],Blocos!A$1:B$5,2,FALSE)</f>
        <v>BENTINHO</v>
      </c>
      <c r="F58" s="9">
        <v>2</v>
      </c>
      <c r="G58" s="9">
        <v>33</v>
      </c>
      <c r="H58" t="s">
        <v>277</v>
      </c>
      <c r="I58" s="9">
        <v>54</v>
      </c>
      <c r="J58" t="s">
        <v>10</v>
      </c>
      <c r="K58" t="s">
        <v>278</v>
      </c>
      <c r="L58" t="s">
        <v>279</v>
      </c>
      <c r="M58" t="s">
        <v>280</v>
      </c>
      <c r="N58" t="s">
        <v>281</v>
      </c>
      <c r="O58" t="s">
        <v>282</v>
      </c>
    </row>
    <row r="59" spans="1:15" x14ac:dyDescent="0.2">
      <c r="A59">
        <v>59</v>
      </c>
      <c r="B59" s="5">
        <v>44248.589652777802</v>
      </c>
      <c r="C59" s="5">
        <v>44248.591307870403</v>
      </c>
      <c r="D59" s="2" t="s">
        <v>368</v>
      </c>
      <c r="E59" s="2" t="str">
        <f>VLOOKUP(Table1[[#This Row],[Nbloco]],Blocos!A$1:B$5,2,FALSE)</f>
        <v>QUINCAS</v>
      </c>
      <c r="F59" s="9">
        <v>5</v>
      </c>
      <c r="G59" s="9">
        <v>33</v>
      </c>
      <c r="H59" t="s">
        <v>289</v>
      </c>
      <c r="I59" s="9">
        <v>80</v>
      </c>
      <c r="J59" t="s">
        <v>10</v>
      </c>
      <c r="K59" t="s">
        <v>291</v>
      </c>
      <c r="L59" t="s">
        <v>292</v>
      </c>
      <c r="M59" t="s">
        <v>293</v>
      </c>
    </row>
  </sheetData>
  <phoneticPr fontId="2" type="noConversion"/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0186-1A30-3D4C-BCE4-15E1B05490F5}">
  <dimension ref="A1:O29"/>
  <sheetViews>
    <sheetView zoomScale="120" zoomScaleNormal="120" workbookViewId="0">
      <selection activeCell="A2" sqref="A2:XFD29"/>
    </sheetView>
  </sheetViews>
  <sheetFormatPr baseColWidth="10" defaultColWidth="8.83203125" defaultRowHeight="15" x14ac:dyDescent="0.2"/>
  <cols>
    <col min="1" max="1" width="5.33203125" bestFit="1" customWidth="1"/>
    <col min="2" max="2" width="16.6640625" style="4" bestFit="1" customWidth="1"/>
    <col min="3" max="3" width="20.1640625" style="4" bestFit="1" customWidth="1"/>
    <col min="4" max="4" width="28.1640625" customWidth="1"/>
    <col min="5" max="5" width="13.1640625" customWidth="1"/>
    <col min="6" max="6" width="5.6640625" style="4" customWidth="1"/>
    <col min="7" max="7" width="6.33203125" style="3" customWidth="1"/>
    <col min="8" max="8" width="27.33203125" customWidth="1"/>
    <col min="9" max="9" width="4.33203125" style="12" customWidth="1"/>
    <col min="10" max="10" width="2.1640625" style="4" customWidth="1"/>
    <col min="11" max="11" width="24.6640625" customWidth="1"/>
    <col min="12" max="12" width="8.83203125" customWidth="1"/>
    <col min="13" max="13" width="44" bestFit="1" customWidth="1"/>
    <col min="14" max="14" width="23.5" bestFit="1" customWidth="1"/>
    <col min="15" max="15" width="20" bestFit="1" customWidth="1"/>
  </cols>
  <sheetData>
    <row r="1" spans="1:15" x14ac:dyDescent="0.2">
      <c r="A1" s="2" t="s">
        <v>0</v>
      </c>
      <c r="B1" s="3" t="s">
        <v>1</v>
      </c>
      <c r="C1" s="3" t="s">
        <v>2</v>
      </c>
      <c r="D1" s="2" t="s">
        <v>145</v>
      </c>
      <c r="E1" s="2" t="s">
        <v>140</v>
      </c>
      <c r="F1" s="3" t="s">
        <v>141</v>
      </c>
      <c r="G1" s="3" t="s">
        <v>142</v>
      </c>
      <c r="H1" s="2" t="s">
        <v>143</v>
      </c>
      <c r="I1" s="12" t="s">
        <v>144</v>
      </c>
      <c r="J1" s="3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 spans="1:15" x14ac:dyDescent="0.2">
      <c r="A2">
        <v>32</v>
      </c>
      <c r="B2" s="10">
        <v>44166.314629629604</v>
      </c>
      <c r="C2" s="10">
        <v>44166.3217939815</v>
      </c>
      <c r="E2" t="str">
        <f>VLOOKUP(Table13[[#This Row],[Nbloco]],Blocos!A$1:B$5,2,FALSE)</f>
        <v>QUINCAS</v>
      </c>
      <c r="F2" s="9">
        <v>5</v>
      </c>
      <c r="G2" s="11" t="s">
        <v>151</v>
      </c>
      <c r="H2" t="s">
        <v>133</v>
      </c>
      <c r="I2" s="13" t="s">
        <v>152</v>
      </c>
      <c r="J2" t="s">
        <v>10</v>
      </c>
      <c r="K2" t="s">
        <v>134</v>
      </c>
      <c r="L2" t="s">
        <v>135</v>
      </c>
      <c r="M2" t="s">
        <v>136</v>
      </c>
    </row>
    <row r="3" spans="1:15" x14ac:dyDescent="0.2">
      <c r="A3">
        <v>33</v>
      </c>
      <c r="B3" s="10">
        <v>44246.020995370403</v>
      </c>
      <c r="C3" s="10">
        <v>44246.0217708333</v>
      </c>
      <c r="E3" t="str">
        <f>VLOOKUP(Table13[[#This Row],[Nbloco]],Blocos!A$1:B$5,2,FALSE)</f>
        <v>B. CUBAS</v>
      </c>
      <c r="F3" s="9">
        <v>4</v>
      </c>
      <c r="G3" s="11" t="s">
        <v>154</v>
      </c>
      <c r="H3" t="s">
        <v>155</v>
      </c>
      <c r="I3" s="13" t="s">
        <v>156</v>
      </c>
      <c r="J3" t="s">
        <v>10</v>
      </c>
      <c r="K3" t="s">
        <v>157</v>
      </c>
      <c r="L3" t="s">
        <v>158</v>
      </c>
      <c r="M3" t="s">
        <v>159</v>
      </c>
    </row>
    <row r="4" spans="1:15" x14ac:dyDescent="0.2">
      <c r="A4">
        <v>34</v>
      </c>
      <c r="B4" s="10">
        <v>44246.408159722203</v>
      </c>
      <c r="C4" s="10">
        <v>44246.411921296298</v>
      </c>
      <c r="E4" t="str">
        <f>VLOOKUP(Table13[[#This Row],[Nbloco]],Blocos!A$1:B$5,2,FALSE)</f>
        <v xml:space="preserve">HELENA </v>
      </c>
      <c r="F4" s="9">
        <v>3</v>
      </c>
      <c r="G4" s="11" t="s">
        <v>160</v>
      </c>
      <c r="H4" t="s">
        <v>161</v>
      </c>
      <c r="I4" s="13" t="s">
        <v>162</v>
      </c>
      <c r="J4" t="s">
        <v>10</v>
      </c>
      <c r="K4" t="s">
        <v>163</v>
      </c>
      <c r="L4" t="s">
        <v>164</v>
      </c>
      <c r="M4" t="s">
        <v>165</v>
      </c>
    </row>
    <row r="5" spans="1:15" x14ac:dyDescent="0.2">
      <c r="A5">
        <v>58</v>
      </c>
      <c r="B5" s="10">
        <v>44246.544062499997</v>
      </c>
      <c r="C5" s="10">
        <v>44248.546932870398</v>
      </c>
      <c r="E5" t="str">
        <f>VLOOKUP(Table13[[#This Row],[Nbloco]],Blocos!A$1:B$5,2,FALSE)</f>
        <v>CAPITU</v>
      </c>
      <c r="F5" s="9">
        <v>1</v>
      </c>
      <c r="G5" s="11" t="s">
        <v>283</v>
      </c>
      <c r="H5" t="s">
        <v>284</v>
      </c>
      <c r="I5" s="13" t="s">
        <v>285</v>
      </c>
      <c r="J5" t="s">
        <v>75</v>
      </c>
      <c r="K5" t="s">
        <v>286</v>
      </c>
      <c r="L5" t="s">
        <v>287</v>
      </c>
      <c r="M5" t="s">
        <v>288</v>
      </c>
    </row>
    <row r="6" spans="1:15" x14ac:dyDescent="0.2">
      <c r="A6">
        <v>35</v>
      </c>
      <c r="B6" s="10">
        <v>44246.5612384259</v>
      </c>
      <c r="C6" s="10">
        <v>44246.563958333303</v>
      </c>
      <c r="E6" t="str">
        <f>VLOOKUP(Table13[[#This Row],[Nbloco]],Blocos!A$1:B$5,2,FALSE)</f>
        <v>BENTINHO</v>
      </c>
      <c r="F6" s="9">
        <v>2</v>
      </c>
      <c r="G6" s="11" t="s">
        <v>154</v>
      </c>
      <c r="H6" t="s">
        <v>166</v>
      </c>
      <c r="I6" s="13" t="s">
        <v>154</v>
      </c>
      <c r="J6" t="s">
        <v>10</v>
      </c>
      <c r="K6" t="s">
        <v>167</v>
      </c>
      <c r="L6" t="s">
        <v>168</v>
      </c>
      <c r="M6" t="s">
        <v>169</v>
      </c>
    </row>
    <row r="7" spans="1:15" x14ac:dyDescent="0.2">
      <c r="A7">
        <v>36</v>
      </c>
      <c r="B7" s="10">
        <v>44246.568749999999</v>
      </c>
      <c r="C7" s="10">
        <v>44246.570497685199</v>
      </c>
      <c r="E7" t="str">
        <f>VLOOKUP(Table13[[#This Row],[Nbloco]],Blocos!A$1:B$5,2,FALSE)</f>
        <v>CAPITU</v>
      </c>
      <c r="F7" s="9">
        <v>1</v>
      </c>
      <c r="G7" s="11" t="s">
        <v>154</v>
      </c>
      <c r="H7" t="s">
        <v>171</v>
      </c>
      <c r="I7" s="13" t="s">
        <v>172</v>
      </c>
      <c r="J7" t="s">
        <v>10</v>
      </c>
      <c r="K7" t="s">
        <v>173</v>
      </c>
      <c r="L7" t="s">
        <v>174</v>
      </c>
      <c r="M7" t="s">
        <v>175</v>
      </c>
      <c r="N7" t="s">
        <v>10</v>
      </c>
      <c r="O7" t="s">
        <v>10</v>
      </c>
    </row>
    <row r="8" spans="1:15" x14ac:dyDescent="0.2">
      <c r="A8">
        <v>37</v>
      </c>
      <c r="B8" s="10">
        <v>44246.574074074102</v>
      </c>
      <c r="C8" s="10">
        <v>44246.574976851902</v>
      </c>
      <c r="E8" t="str">
        <f>VLOOKUP(Table13[[#This Row],[Nbloco]],Blocos!A$1:B$5,2,FALSE)</f>
        <v xml:space="preserve">HELENA </v>
      </c>
      <c r="F8" s="9">
        <v>3</v>
      </c>
      <c r="G8" s="11" t="s">
        <v>176</v>
      </c>
      <c r="H8" t="s">
        <v>177</v>
      </c>
      <c r="I8" s="13" t="s">
        <v>178</v>
      </c>
      <c r="J8" t="s">
        <v>10</v>
      </c>
      <c r="K8" t="s">
        <v>179</v>
      </c>
      <c r="L8" t="s">
        <v>180</v>
      </c>
      <c r="M8" t="s">
        <v>181</v>
      </c>
      <c r="N8" t="s">
        <v>181</v>
      </c>
      <c r="O8" t="s">
        <v>181</v>
      </c>
    </row>
    <row r="9" spans="1:15" x14ac:dyDescent="0.2">
      <c r="A9">
        <v>38</v>
      </c>
      <c r="B9" s="10">
        <v>44246.599652777797</v>
      </c>
      <c r="C9" s="10">
        <v>44246.6012037037</v>
      </c>
      <c r="E9" t="str">
        <f>VLOOKUP(Table13[[#This Row],[Nbloco]],Blocos!A$1:B$5,2,FALSE)</f>
        <v>QUINCAS</v>
      </c>
      <c r="F9" s="9">
        <v>5</v>
      </c>
      <c r="G9" s="11" t="s">
        <v>156</v>
      </c>
      <c r="H9" t="s">
        <v>182</v>
      </c>
      <c r="I9" s="13" t="s">
        <v>183</v>
      </c>
      <c r="J9" t="s">
        <v>10</v>
      </c>
      <c r="K9" t="s">
        <v>184</v>
      </c>
      <c r="L9" t="s">
        <v>185</v>
      </c>
      <c r="M9" t="s">
        <v>181</v>
      </c>
      <c r="N9" t="s">
        <v>181</v>
      </c>
      <c r="O9" t="s">
        <v>181</v>
      </c>
    </row>
    <row r="10" spans="1:15" x14ac:dyDescent="0.2">
      <c r="A10">
        <v>39</v>
      </c>
      <c r="B10" s="10">
        <v>44246.617314814801</v>
      </c>
      <c r="C10" s="10">
        <v>44246.6227083333</v>
      </c>
      <c r="E10" t="str">
        <f>VLOOKUP(Table13[[#This Row],[Nbloco]],Blocos!A$1:B$5,2,FALSE)</f>
        <v>CAPITU</v>
      </c>
      <c r="F10" s="9">
        <v>1</v>
      </c>
      <c r="G10" s="11" t="s">
        <v>186</v>
      </c>
      <c r="H10" t="s">
        <v>187</v>
      </c>
      <c r="I10" s="13" t="s">
        <v>188</v>
      </c>
      <c r="J10" t="s">
        <v>10</v>
      </c>
      <c r="K10" t="s">
        <v>189</v>
      </c>
      <c r="L10" t="s">
        <v>190</v>
      </c>
      <c r="M10" t="s">
        <v>191</v>
      </c>
    </row>
    <row r="11" spans="1:15" x14ac:dyDescent="0.2">
      <c r="A11">
        <v>40</v>
      </c>
      <c r="B11" s="10">
        <v>44246.623194444401</v>
      </c>
      <c r="C11" s="10">
        <v>44246.623495370397</v>
      </c>
      <c r="E11" t="str">
        <f>VLOOKUP(Table13[[#This Row],[Nbloco]],Blocos!A$1:B$5,2,FALSE)</f>
        <v xml:space="preserve">HELENA </v>
      </c>
      <c r="F11" s="9">
        <v>3</v>
      </c>
      <c r="G11" s="11" t="s">
        <v>192</v>
      </c>
      <c r="H11" t="s">
        <v>193</v>
      </c>
      <c r="I11" s="13" t="s">
        <v>194</v>
      </c>
      <c r="J11" t="s">
        <v>75</v>
      </c>
      <c r="K11" t="s">
        <v>195</v>
      </c>
      <c r="L11" t="s">
        <v>196</v>
      </c>
      <c r="M11" t="s">
        <v>197</v>
      </c>
    </row>
    <row r="12" spans="1:15" x14ac:dyDescent="0.2">
      <c r="A12">
        <v>41</v>
      </c>
      <c r="B12" s="10">
        <v>44246.630810185197</v>
      </c>
      <c r="C12" s="10">
        <v>44246.632245370398</v>
      </c>
      <c r="E12" t="str">
        <f>VLOOKUP(Table13[[#This Row],[Nbloco]],Blocos!A$1:B$5,2,FALSE)</f>
        <v xml:space="preserve">HELENA </v>
      </c>
      <c r="F12" s="9">
        <v>3</v>
      </c>
      <c r="G12" s="11" t="s">
        <v>198</v>
      </c>
      <c r="H12" t="s">
        <v>199</v>
      </c>
      <c r="I12" s="13" t="s">
        <v>200</v>
      </c>
      <c r="J12" t="s">
        <v>10</v>
      </c>
      <c r="K12" t="s">
        <v>201</v>
      </c>
      <c r="L12" t="s">
        <v>202</v>
      </c>
      <c r="M12" t="s">
        <v>203</v>
      </c>
      <c r="N12" t="s">
        <v>204</v>
      </c>
      <c r="O12" t="s">
        <v>205</v>
      </c>
    </row>
    <row r="13" spans="1:15" x14ac:dyDescent="0.2">
      <c r="A13">
        <v>43</v>
      </c>
      <c r="B13" s="10">
        <v>44246.677627314799</v>
      </c>
      <c r="C13" s="10">
        <v>44246.692280092597</v>
      </c>
      <c r="E13" t="str">
        <f>VLOOKUP(Table13[[#This Row],[Nbloco]],Blocos!A$1:B$5,2,FALSE)</f>
        <v>BENTINHO</v>
      </c>
      <c r="F13" s="9">
        <v>2</v>
      </c>
      <c r="G13" s="11" t="s">
        <v>153</v>
      </c>
      <c r="H13" t="s">
        <v>211</v>
      </c>
      <c r="I13" s="13" t="s">
        <v>212</v>
      </c>
      <c r="J13" t="s">
        <v>10</v>
      </c>
      <c r="K13" t="s">
        <v>213</v>
      </c>
      <c r="L13" t="s">
        <v>214</v>
      </c>
      <c r="M13" t="s">
        <v>215</v>
      </c>
    </row>
    <row r="14" spans="1:15" x14ac:dyDescent="0.2">
      <c r="A14">
        <v>42</v>
      </c>
      <c r="B14" s="10">
        <v>44246.683055555601</v>
      </c>
      <c r="C14" s="10">
        <v>44246.685393518499</v>
      </c>
      <c r="E14" t="str">
        <f>VLOOKUP(Table13[[#This Row],[Nbloco]],Blocos!A$1:B$5,2,FALSE)</f>
        <v>BENTINHO</v>
      </c>
      <c r="F14" s="9">
        <v>2</v>
      </c>
      <c r="G14" s="11" t="s">
        <v>206</v>
      </c>
      <c r="H14" t="s">
        <v>207</v>
      </c>
      <c r="I14" s="13" t="s">
        <v>186</v>
      </c>
      <c r="J14" t="s">
        <v>10</v>
      </c>
      <c r="K14" t="s">
        <v>208</v>
      </c>
      <c r="L14" t="s">
        <v>209</v>
      </c>
      <c r="M14" t="s">
        <v>210</v>
      </c>
    </row>
    <row r="15" spans="1:15" x14ac:dyDescent="0.2">
      <c r="A15">
        <v>44</v>
      </c>
      <c r="B15" s="10">
        <v>44246.7469444444</v>
      </c>
      <c r="C15" s="10">
        <v>44246.747777777797</v>
      </c>
      <c r="E15" t="str">
        <f>VLOOKUP(Table13[[#This Row],[Nbloco]],Blocos!A$1:B$5,2,FALSE)</f>
        <v>CAPITU</v>
      </c>
      <c r="F15" s="9">
        <v>1</v>
      </c>
      <c r="G15" s="11" t="s">
        <v>216</v>
      </c>
      <c r="H15" t="s">
        <v>217</v>
      </c>
      <c r="I15" s="13" t="s">
        <v>170</v>
      </c>
      <c r="J15" t="s">
        <v>10</v>
      </c>
      <c r="K15" t="s">
        <v>218</v>
      </c>
      <c r="L15" t="s">
        <v>219</v>
      </c>
      <c r="M15" t="s">
        <v>220</v>
      </c>
    </row>
    <row r="16" spans="1:15" x14ac:dyDescent="0.2">
      <c r="A16">
        <v>45</v>
      </c>
      <c r="B16" s="10">
        <v>44246.809143518498</v>
      </c>
      <c r="C16" s="10">
        <v>44246.810775462996</v>
      </c>
      <c r="E16" t="str">
        <f>VLOOKUP(Table13[[#This Row],[Nbloco]],Blocos!A$1:B$5,2,FALSE)</f>
        <v>CAPITU</v>
      </c>
      <c r="F16" s="9">
        <v>1</v>
      </c>
      <c r="G16" s="11" t="s">
        <v>198</v>
      </c>
      <c r="H16" t="s">
        <v>221</v>
      </c>
      <c r="I16" s="13" t="s">
        <v>222</v>
      </c>
      <c r="J16" t="s">
        <v>10</v>
      </c>
      <c r="K16" t="s">
        <v>223</v>
      </c>
      <c r="L16" t="s">
        <v>224</v>
      </c>
      <c r="M16" t="s">
        <v>225</v>
      </c>
    </row>
    <row r="17" spans="1:15" x14ac:dyDescent="0.2">
      <c r="A17">
        <v>46</v>
      </c>
      <c r="B17" s="10">
        <v>44246.861435185201</v>
      </c>
      <c r="C17" s="10">
        <v>44246.870069444398</v>
      </c>
      <c r="E17" t="str">
        <f>VLOOKUP(Table13[[#This Row],[Nbloco]],Blocos!A$1:B$5,2,FALSE)</f>
        <v>B. CUBAS</v>
      </c>
      <c r="F17" s="9">
        <v>4</v>
      </c>
      <c r="G17" s="11" t="s">
        <v>156</v>
      </c>
      <c r="H17" t="s">
        <v>226</v>
      </c>
      <c r="I17" s="13" t="s">
        <v>227</v>
      </c>
      <c r="J17" t="s">
        <v>75</v>
      </c>
      <c r="K17" t="s">
        <v>228</v>
      </c>
      <c r="L17" t="s">
        <v>229</v>
      </c>
      <c r="M17" t="s">
        <v>230</v>
      </c>
      <c r="N17" t="s">
        <v>228</v>
      </c>
      <c r="O17" t="s">
        <v>231</v>
      </c>
    </row>
    <row r="18" spans="1:15" x14ac:dyDescent="0.2">
      <c r="A18">
        <v>47</v>
      </c>
      <c r="B18" s="10">
        <v>44247.315254629597</v>
      </c>
      <c r="C18" s="10">
        <v>44247.316631944399</v>
      </c>
      <c r="E18" t="str">
        <f>VLOOKUP(Table13[[#This Row],[Nbloco]],Blocos!A$1:B$5,2,FALSE)</f>
        <v>BENTINHO</v>
      </c>
      <c r="F18" s="9">
        <v>2</v>
      </c>
      <c r="G18" s="11" t="s">
        <v>186</v>
      </c>
      <c r="H18" t="s">
        <v>232</v>
      </c>
      <c r="I18" s="13" t="s">
        <v>233</v>
      </c>
      <c r="J18" t="s">
        <v>10</v>
      </c>
      <c r="K18" t="s">
        <v>234</v>
      </c>
      <c r="L18" t="s">
        <v>235</v>
      </c>
      <c r="M18" t="s">
        <v>236</v>
      </c>
      <c r="N18" t="s">
        <v>17</v>
      </c>
      <c r="O18" t="s">
        <v>237</v>
      </c>
    </row>
    <row r="19" spans="1:15" x14ac:dyDescent="0.2">
      <c r="A19">
        <v>48</v>
      </c>
      <c r="B19" s="10">
        <v>44247.323125000003</v>
      </c>
      <c r="C19" s="10">
        <v>44247.323888888903</v>
      </c>
      <c r="E19" t="str">
        <f>VLOOKUP(Table13[[#This Row],[Nbloco]],Blocos!A$1:B$5,2,FALSE)</f>
        <v>B. CUBAS</v>
      </c>
      <c r="F19" s="9">
        <v>4</v>
      </c>
      <c r="G19" s="11" t="s">
        <v>192</v>
      </c>
      <c r="H19" t="s">
        <v>238</v>
      </c>
      <c r="I19" s="13" t="s">
        <v>153</v>
      </c>
      <c r="J19" t="s">
        <v>75</v>
      </c>
      <c r="K19" t="s">
        <v>10</v>
      </c>
      <c r="L19" t="s">
        <v>10</v>
      </c>
      <c r="M19" t="s">
        <v>239</v>
      </c>
      <c r="N19" t="s">
        <v>10</v>
      </c>
      <c r="O19" t="s">
        <v>10</v>
      </c>
    </row>
    <row r="20" spans="1:15" x14ac:dyDescent="0.2">
      <c r="A20">
        <v>49</v>
      </c>
      <c r="B20" s="10">
        <v>44247.346064814803</v>
      </c>
      <c r="C20" s="10">
        <v>44247.347569444399</v>
      </c>
      <c r="E20" t="str">
        <f>VLOOKUP(Table13[[#This Row],[Nbloco]],Blocos!A$1:B$5,2,FALSE)</f>
        <v>BENTINHO</v>
      </c>
      <c r="F20" s="9">
        <v>2</v>
      </c>
      <c r="G20" s="11" t="s">
        <v>240</v>
      </c>
      <c r="H20" t="s">
        <v>241</v>
      </c>
      <c r="I20" s="13" t="s">
        <v>242</v>
      </c>
      <c r="J20" t="s">
        <v>10</v>
      </c>
      <c r="K20" t="s">
        <v>33</v>
      </c>
      <c r="L20" t="s">
        <v>243</v>
      </c>
      <c r="M20" t="s">
        <v>181</v>
      </c>
      <c r="N20" t="s">
        <v>181</v>
      </c>
      <c r="O20" t="s">
        <v>181</v>
      </c>
    </row>
    <row r="21" spans="1:15" x14ac:dyDescent="0.2">
      <c r="A21">
        <v>50</v>
      </c>
      <c r="B21" s="10">
        <v>44247.388587963003</v>
      </c>
      <c r="C21" s="10">
        <v>44247.392488425903</v>
      </c>
      <c r="E21" t="str">
        <f>VLOOKUP(Table13[[#This Row],[Nbloco]],Blocos!A$1:B$5,2,FALSE)</f>
        <v xml:space="preserve">HELENA </v>
      </c>
      <c r="F21" s="9">
        <v>3</v>
      </c>
      <c r="G21" s="11" t="s">
        <v>244</v>
      </c>
      <c r="H21" t="s">
        <v>245</v>
      </c>
      <c r="I21" s="13" t="s">
        <v>246</v>
      </c>
      <c r="J21" t="s">
        <v>10</v>
      </c>
      <c r="K21" t="s">
        <v>175</v>
      </c>
      <c r="L21" t="s">
        <v>247</v>
      </c>
      <c r="M21" t="s">
        <v>181</v>
      </c>
      <c r="N21" t="s">
        <v>181</v>
      </c>
      <c r="O21" t="s">
        <v>247</v>
      </c>
    </row>
    <row r="22" spans="1:15" x14ac:dyDescent="0.2">
      <c r="A22">
        <v>51</v>
      </c>
      <c r="B22" s="10">
        <v>44247.394074074102</v>
      </c>
      <c r="C22" s="10">
        <v>44247.394814814797</v>
      </c>
      <c r="E22" t="str">
        <f>VLOOKUP(Table13[[#This Row],[Nbloco]],Blocos!A$1:B$5,2,FALSE)</f>
        <v>CAPITU</v>
      </c>
      <c r="F22" s="9">
        <v>1</v>
      </c>
      <c r="G22" s="11" t="s">
        <v>151</v>
      </c>
      <c r="H22" t="s">
        <v>248</v>
      </c>
      <c r="I22" s="13" t="s">
        <v>249</v>
      </c>
      <c r="J22" t="s">
        <v>10</v>
      </c>
      <c r="K22" t="s">
        <v>250</v>
      </c>
      <c r="L22" t="s">
        <v>251</v>
      </c>
      <c r="M22" t="s">
        <v>181</v>
      </c>
      <c r="N22" t="s">
        <v>181</v>
      </c>
      <c r="O22" t="s">
        <v>181</v>
      </c>
    </row>
    <row r="23" spans="1:15" x14ac:dyDescent="0.2">
      <c r="A23">
        <v>52</v>
      </c>
      <c r="B23" s="10">
        <v>44247.417766203696</v>
      </c>
      <c r="C23" s="10">
        <v>44247.418611111098</v>
      </c>
      <c r="E23" t="str">
        <f>VLOOKUP(Table13[[#This Row],[Nbloco]],Blocos!A$1:B$5,2,FALSE)</f>
        <v>B. CUBAS</v>
      </c>
      <c r="F23" s="9">
        <v>4</v>
      </c>
      <c r="G23" s="11" t="s">
        <v>151</v>
      </c>
      <c r="H23" t="s">
        <v>252</v>
      </c>
      <c r="I23" s="13" t="s">
        <v>170</v>
      </c>
      <c r="J23" t="s">
        <v>10</v>
      </c>
      <c r="K23" t="s">
        <v>253</v>
      </c>
      <c r="L23" t="s">
        <v>254</v>
      </c>
      <c r="M23" t="s">
        <v>255</v>
      </c>
    </row>
    <row r="24" spans="1:15" x14ac:dyDescent="0.2">
      <c r="A24">
        <v>53</v>
      </c>
      <c r="B24" s="10">
        <v>44247.419768518499</v>
      </c>
      <c r="C24" s="10">
        <v>44247.423472222203</v>
      </c>
      <c r="E24" t="str">
        <f>VLOOKUP(Table13[[#This Row],[Nbloco]],Blocos!A$1:B$5,2,FALSE)</f>
        <v>B. CUBAS</v>
      </c>
      <c r="F24" s="9">
        <v>4</v>
      </c>
      <c r="G24" s="11" t="s">
        <v>256</v>
      </c>
      <c r="H24" t="s">
        <v>257</v>
      </c>
      <c r="I24" s="13" t="s">
        <v>258</v>
      </c>
      <c r="J24" t="s">
        <v>10</v>
      </c>
      <c r="K24" t="s">
        <v>259</v>
      </c>
      <c r="L24" t="s">
        <v>260</v>
      </c>
      <c r="M24" t="s">
        <v>261</v>
      </c>
      <c r="N24" t="s">
        <v>181</v>
      </c>
      <c r="O24" t="s">
        <v>181</v>
      </c>
    </row>
    <row r="25" spans="1:15" x14ac:dyDescent="0.2">
      <c r="A25">
        <v>54</v>
      </c>
      <c r="B25" s="10">
        <v>44247.461354166699</v>
      </c>
      <c r="C25" s="10">
        <v>44247.465115740699</v>
      </c>
      <c r="E25" t="str">
        <f>VLOOKUP(Table13[[#This Row],[Nbloco]],Blocos!A$1:B$5,2,FALSE)</f>
        <v>QUINCAS</v>
      </c>
      <c r="F25" s="9">
        <v>5</v>
      </c>
      <c r="G25" s="11" t="s">
        <v>192</v>
      </c>
      <c r="H25" t="s">
        <v>262</v>
      </c>
      <c r="I25" s="13" t="s">
        <v>263</v>
      </c>
      <c r="J25" t="s">
        <v>10</v>
      </c>
      <c r="K25" t="s">
        <v>264</v>
      </c>
      <c r="L25" t="s">
        <v>265</v>
      </c>
      <c r="M25" t="s">
        <v>266</v>
      </c>
    </row>
    <row r="26" spans="1:15" x14ac:dyDescent="0.2">
      <c r="A26">
        <v>55</v>
      </c>
      <c r="B26" s="10">
        <v>44247.468831018501</v>
      </c>
      <c r="C26" s="10">
        <v>44247.4741782407</v>
      </c>
      <c r="E26" t="str">
        <f>VLOOKUP(Table13[[#This Row],[Nbloco]],Blocos!A$1:B$5,2,FALSE)</f>
        <v>BENTINHO</v>
      </c>
      <c r="F26" s="9">
        <v>2</v>
      </c>
      <c r="G26" s="11" t="s">
        <v>267</v>
      </c>
      <c r="H26" t="s">
        <v>268</v>
      </c>
      <c r="I26" s="13" t="s">
        <v>269</v>
      </c>
      <c r="J26" t="s">
        <v>10</v>
      </c>
      <c r="K26" t="s">
        <v>270</v>
      </c>
      <c r="L26" t="s">
        <v>271</v>
      </c>
      <c r="M26" t="s">
        <v>272</v>
      </c>
    </row>
    <row r="27" spans="1:15" x14ac:dyDescent="0.2">
      <c r="A27">
        <v>56</v>
      </c>
      <c r="B27" s="10">
        <v>44247.739062499997</v>
      </c>
      <c r="C27" s="10">
        <v>44247.740474537</v>
      </c>
      <c r="E27" t="str">
        <f>VLOOKUP(Table13[[#This Row],[Nbloco]],Blocos!A$1:B$5,2,FALSE)</f>
        <v>CAPITU</v>
      </c>
      <c r="F27" s="9">
        <v>1</v>
      </c>
      <c r="G27" s="11" t="s">
        <v>156</v>
      </c>
      <c r="H27" t="s">
        <v>273</v>
      </c>
      <c r="I27" s="13" t="s">
        <v>198</v>
      </c>
      <c r="J27" t="s">
        <v>10</v>
      </c>
      <c r="K27" t="s">
        <v>274</v>
      </c>
      <c r="L27" t="s">
        <v>275</v>
      </c>
      <c r="M27" t="s">
        <v>276</v>
      </c>
    </row>
    <row r="28" spans="1:15" x14ac:dyDescent="0.2">
      <c r="A28">
        <v>57</v>
      </c>
      <c r="B28" s="10">
        <v>44248.514270833301</v>
      </c>
      <c r="C28" s="10">
        <v>44248.5215509259</v>
      </c>
      <c r="E28" t="str">
        <f>VLOOKUP(Table13[[#This Row],[Nbloco]],Blocos!A$1:B$5,2,FALSE)</f>
        <v>BENTINHO</v>
      </c>
      <c r="F28" s="9">
        <v>2</v>
      </c>
      <c r="G28" s="11" t="s">
        <v>244</v>
      </c>
      <c r="H28" t="s">
        <v>277</v>
      </c>
      <c r="I28" s="13" t="s">
        <v>240</v>
      </c>
      <c r="J28" t="s">
        <v>10</v>
      </c>
      <c r="K28" t="s">
        <v>278</v>
      </c>
      <c r="L28" t="s">
        <v>279</v>
      </c>
      <c r="M28" t="s">
        <v>280</v>
      </c>
      <c r="N28" t="s">
        <v>281</v>
      </c>
      <c r="O28" t="s">
        <v>282</v>
      </c>
    </row>
    <row r="29" spans="1:15" x14ac:dyDescent="0.2">
      <c r="A29">
        <v>59</v>
      </c>
      <c r="B29" s="10">
        <v>44248.589652777802</v>
      </c>
      <c r="C29" s="10">
        <v>44248.591307870403</v>
      </c>
      <c r="E29" t="str">
        <f>VLOOKUP(Table13[[#This Row],[Nbloco]],Blocos!A$1:B$5,2,FALSE)</f>
        <v>QUINCAS</v>
      </c>
      <c r="F29" s="9">
        <v>5</v>
      </c>
      <c r="G29" s="11" t="s">
        <v>244</v>
      </c>
      <c r="H29" t="s">
        <v>289</v>
      </c>
      <c r="I29" s="13" t="s">
        <v>290</v>
      </c>
      <c r="J29" t="s">
        <v>10</v>
      </c>
      <c r="K29" t="s">
        <v>291</v>
      </c>
      <c r="L29" t="s">
        <v>292</v>
      </c>
      <c r="M29" t="s">
        <v>293</v>
      </c>
    </row>
  </sheetData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A86E-3B2A-3845-96B5-6963CF95921F}">
  <dimension ref="A1:N34"/>
  <sheetViews>
    <sheetView workbookViewId="0">
      <selection activeCell="K23" sqref="K23"/>
    </sheetView>
  </sheetViews>
  <sheetFormatPr baseColWidth="10" defaultRowHeight="15" x14ac:dyDescent="0.2"/>
  <cols>
    <col min="1" max="2" width="9.5" customWidth="1"/>
    <col min="3" max="3" width="30.5" customWidth="1"/>
    <col min="4" max="4" width="7.83203125" customWidth="1"/>
    <col min="5" max="5" width="12.5" customWidth="1"/>
    <col min="6" max="6" width="25.83203125" customWidth="1"/>
    <col min="7" max="7" width="14.6640625" customWidth="1"/>
  </cols>
  <sheetData>
    <row r="1" spans="1:7" x14ac:dyDescent="0.2">
      <c r="A1" s="6" t="s">
        <v>141</v>
      </c>
      <c r="B1" s="6" t="s">
        <v>147</v>
      </c>
      <c r="C1" s="6" t="s">
        <v>143</v>
      </c>
      <c r="D1" s="6" t="s">
        <v>144</v>
      </c>
      <c r="E1" s="7" t="s">
        <v>3</v>
      </c>
      <c r="F1" s="6" t="s">
        <v>4</v>
      </c>
      <c r="G1" s="6" t="s">
        <v>5</v>
      </c>
    </row>
    <row r="2" spans="1:7" x14ac:dyDescent="0.2">
      <c r="A2" s="8"/>
      <c r="B2" s="8"/>
      <c r="C2" s="8"/>
      <c r="D2" s="8"/>
      <c r="E2" s="8"/>
      <c r="F2" s="8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8"/>
      <c r="B4" s="8"/>
      <c r="C4" s="8"/>
      <c r="D4" s="8"/>
      <c r="E4" s="8"/>
      <c r="F4" s="8"/>
      <c r="G4" s="8"/>
    </row>
    <row r="5" spans="1:7" x14ac:dyDescent="0.2">
      <c r="A5" s="8"/>
      <c r="B5" s="8"/>
      <c r="C5" s="8"/>
      <c r="D5" s="8"/>
      <c r="E5" s="8"/>
      <c r="F5" s="8"/>
      <c r="G5" s="8"/>
    </row>
    <row r="6" spans="1:7" x14ac:dyDescent="0.2">
      <c r="A6" s="8"/>
      <c r="B6" s="8"/>
      <c r="C6" s="8"/>
      <c r="D6" s="8"/>
      <c r="E6" s="8"/>
      <c r="F6" s="8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8"/>
      <c r="B10" s="8"/>
      <c r="C10" s="8"/>
      <c r="D10" s="8"/>
      <c r="E10" s="8"/>
      <c r="F10" s="8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8"/>
      <c r="B12" s="8"/>
      <c r="C12" s="8"/>
      <c r="D12" s="8"/>
      <c r="E12" s="8"/>
      <c r="F12" s="8"/>
      <c r="G12" s="8"/>
    </row>
    <row r="13" spans="1:7" x14ac:dyDescent="0.2">
      <c r="A13" s="8"/>
      <c r="B13" s="8"/>
      <c r="C13" s="8"/>
      <c r="D13" s="8"/>
      <c r="E13" s="8"/>
      <c r="F13" s="8"/>
      <c r="G13" s="8"/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8"/>
      <c r="B15" s="8"/>
      <c r="C15" s="8"/>
      <c r="D15" s="8"/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14" x14ac:dyDescent="0.2">
      <c r="A17" s="8"/>
      <c r="B17" s="8"/>
      <c r="C17" s="8"/>
      <c r="D17" s="8"/>
      <c r="E17" s="8"/>
      <c r="F17" s="8"/>
      <c r="G17" s="8"/>
    </row>
    <row r="18" spans="1:14" x14ac:dyDescent="0.2">
      <c r="A18" s="8"/>
      <c r="B18" s="8"/>
      <c r="C18" s="8"/>
      <c r="D18" s="8"/>
      <c r="E18" s="8"/>
      <c r="F18" s="8"/>
      <c r="G18" s="8"/>
    </row>
    <row r="19" spans="1:14" x14ac:dyDescent="0.2">
      <c r="A19" s="8"/>
      <c r="B19" s="8"/>
      <c r="C19" s="8"/>
      <c r="D19" s="8"/>
      <c r="E19" s="8"/>
      <c r="F19" s="8"/>
      <c r="G19" s="8"/>
    </row>
    <row r="20" spans="1:14" x14ac:dyDescent="0.2">
      <c r="A20" s="8"/>
      <c r="B20" s="8"/>
      <c r="C20" s="8"/>
      <c r="D20" s="8"/>
      <c r="E20" s="8"/>
      <c r="F20" s="8"/>
      <c r="G20" s="8"/>
    </row>
    <row r="21" spans="1:14" x14ac:dyDescent="0.2">
      <c r="A21" s="8"/>
      <c r="B21" s="8"/>
      <c r="C21" s="8"/>
      <c r="D21" s="8"/>
      <c r="E21" s="8"/>
      <c r="F21" s="8"/>
      <c r="G21" s="8"/>
    </row>
    <row r="22" spans="1:14" x14ac:dyDescent="0.2">
      <c r="A22" s="8"/>
      <c r="B22" s="8"/>
      <c r="C22" s="8"/>
      <c r="D22" s="8"/>
      <c r="E22" s="8"/>
      <c r="F22" s="8"/>
      <c r="G22" s="8"/>
      <c r="J22">
        <v>300</v>
      </c>
      <c r="K22">
        <v>320</v>
      </c>
      <c r="M22">
        <f>J23*K22</f>
        <v>96000</v>
      </c>
      <c r="N22">
        <f>M22/J22</f>
        <v>320</v>
      </c>
    </row>
    <row r="23" spans="1:14" x14ac:dyDescent="0.2">
      <c r="A23" s="8"/>
      <c r="B23" s="8"/>
      <c r="C23" s="8"/>
      <c r="D23" s="8"/>
      <c r="E23" s="8"/>
      <c r="F23" s="8"/>
      <c r="G23" s="8"/>
      <c r="J23">
        <v>300</v>
      </c>
      <c r="K23" t="s">
        <v>149</v>
      </c>
    </row>
    <row r="24" spans="1:14" x14ac:dyDescent="0.2">
      <c r="A24" s="8"/>
      <c r="B24" s="8"/>
      <c r="C24" s="8"/>
      <c r="D24" s="8"/>
      <c r="E24" s="8"/>
      <c r="F24" s="8"/>
      <c r="G24" s="8"/>
    </row>
    <row r="25" spans="1:14" x14ac:dyDescent="0.2">
      <c r="A25" s="8"/>
      <c r="B25" s="8"/>
      <c r="C25" s="8"/>
      <c r="D25" s="8"/>
      <c r="E25" s="8"/>
      <c r="F25" s="8"/>
      <c r="G25" s="8"/>
    </row>
    <row r="26" spans="1:14" x14ac:dyDescent="0.2">
      <c r="A26" s="8"/>
      <c r="B26" s="8"/>
      <c r="C26" s="8"/>
      <c r="D26" s="8"/>
      <c r="E26" s="8"/>
      <c r="F26" s="8"/>
      <c r="G26" s="8"/>
    </row>
    <row r="27" spans="1:14" x14ac:dyDescent="0.2">
      <c r="A27" s="8"/>
      <c r="B27" s="8"/>
      <c r="C27" s="8"/>
      <c r="D27" s="8"/>
      <c r="E27" s="8"/>
      <c r="F27" s="8"/>
      <c r="G27" s="8"/>
    </row>
    <row r="28" spans="1:14" x14ac:dyDescent="0.2">
      <c r="A28" s="8"/>
      <c r="B28" s="8"/>
      <c r="C28" s="8"/>
      <c r="D28" s="8"/>
      <c r="E28" s="8"/>
      <c r="F28" s="8"/>
      <c r="G28" s="8"/>
    </row>
    <row r="29" spans="1:14" x14ac:dyDescent="0.2">
      <c r="A29" s="8"/>
      <c r="B29" s="8"/>
      <c r="C29" s="8"/>
      <c r="D29" s="8"/>
      <c r="E29" s="8"/>
      <c r="F29" s="8"/>
      <c r="G29" s="8"/>
    </row>
    <row r="30" spans="1:14" x14ac:dyDescent="0.2">
      <c r="A30" s="8"/>
      <c r="B30" s="8"/>
      <c r="C30" s="8"/>
      <c r="D30" s="8"/>
      <c r="E30" s="8"/>
      <c r="F30" s="8"/>
      <c r="G30" s="8"/>
    </row>
    <row r="31" spans="1:14" x14ac:dyDescent="0.2">
      <c r="A31" s="8"/>
      <c r="B31" s="8"/>
      <c r="C31" s="8"/>
      <c r="D31" s="8"/>
      <c r="E31" s="8"/>
      <c r="F31" s="8"/>
      <c r="G31" s="8"/>
    </row>
    <row r="32" spans="1:14" x14ac:dyDescent="0.2">
      <c r="A32" s="8"/>
      <c r="B32" s="8"/>
      <c r="C32" s="8"/>
      <c r="D32" s="8"/>
      <c r="E32" s="8"/>
      <c r="F32" s="8"/>
      <c r="G32" s="8"/>
    </row>
    <row r="33" spans="1:7" x14ac:dyDescent="0.2">
      <c r="A33" s="8"/>
      <c r="B33" s="8"/>
      <c r="C33" s="8"/>
      <c r="D33" s="8"/>
      <c r="E33" s="8"/>
      <c r="F33" s="8"/>
      <c r="G33" s="8"/>
    </row>
    <row r="34" spans="1:7" x14ac:dyDescent="0.2">
      <c r="A34" s="8"/>
      <c r="B34" s="8"/>
      <c r="C34" s="8"/>
      <c r="D34" s="8"/>
      <c r="E34" s="8"/>
      <c r="F34" s="8"/>
      <c r="G34" s="8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51BD-41C7-3B42-869B-FC09BE656F9D}">
  <dimension ref="A1:B5"/>
  <sheetViews>
    <sheetView workbookViewId="0">
      <selection activeCell="B4" sqref="B4"/>
    </sheetView>
  </sheetViews>
  <sheetFormatPr baseColWidth="10" defaultRowHeight="15" x14ac:dyDescent="0.2"/>
  <cols>
    <col min="2" max="2" width="19.83203125" customWidth="1"/>
  </cols>
  <sheetData>
    <row r="1" spans="1:2" x14ac:dyDescent="0.2">
      <c r="A1">
        <v>1</v>
      </c>
      <c r="B1" t="s">
        <v>137</v>
      </c>
    </row>
    <row r="2" spans="1:2" x14ac:dyDescent="0.2">
      <c r="A2">
        <v>2</v>
      </c>
      <c r="B2" t="s">
        <v>138</v>
      </c>
    </row>
    <row r="3" spans="1:2" x14ac:dyDescent="0.2">
      <c r="A3">
        <v>3</v>
      </c>
      <c r="B3" t="s">
        <v>139</v>
      </c>
    </row>
    <row r="4" spans="1:2" x14ac:dyDescent="0.2">
      <c r="A4">
        <v>4</v>
      </c>
      <c r="B4" t="s">
        <v>150</v>
      </c>
    </row>
    <row r="5" spans="1:2" x14ac:dyDescent="0.2">
      <c r="A5">
        <v>5</v>
      </c>
      <c r="B5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VG1</vt:lpstr>
      <vt:lpstr>Rec1</vt:lpstr>
      <vt:lpstr>Sheet2</vt:lpstr>
      <vt:lpstr>Planilha1</vt:lpstr>
      <vt:lpstr>Blocos</vt:lpstr>
      <vt:lpstr>Sheet2!Bloco</vt:lpstr>
      <vt:lpstr>Bloco</vt:lpstr>
      <vt:lpstr>Recebidos</vt:lpstr>
      <vt:lpstr>'VG1'!Titulos_de_impressao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Alves Danelon</cp:lastModifiedBy>
  <cp:lastPrinted>2021-05-01T20:04:22Z</cp:lastPrinted>
  <dcterms:created xsi:type="dcterms:W3CDTF">2021-02-14T22:45:13Z</dcterms:created>
  <dcterms:modified xsi:type="dcterms:W3CDTF">2021-05-20T16:01:34Z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