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ula\Documents\GitHub\app-puntillas\sensor\componentes\"/>
    </mc:Choice>
  </mc:AlternateContent>
  <xr:revisionPtr revIDLastSave="0" documentId="13_ncr:1_{C844485F-3CCA-4076-A5D1-31D36405FF6A}" xr6:coauthVersionLast="47" xr6:coauthVersionMax="47" xr10:uidLastSave="{00000000-0000-0000-0000-000000000000}"/>
  <bookViews>
    <workbookView xWindow="-108" yWindow="-108" windowWidth="23256" windowHeight="12456" xr2:uid="{14F7092F-C8D7-4C8D-9867-CBB3518B452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F18" i="1"/>
  <c r="E18" i="1"/>
  <c r="D18" i="1"/>
  <c r="G22" i="1"/>
  <c r="F22" i="1"/>
  <c r="E22" i="1"/>
  <c r="D22" i="1"/>
  <c r="G20" i="1"/>
  <c r="F20" i="1"/>
  <c r="E20" i="1"/>
  <c r="D20" i="1"/>
  <c r="G23" i="1"/>
  <c r="F23" i="1"/>
  <c r="E23" i="1"/>
  <c r="D23" i="1"/>
  <c r="I23" i="1"/>
  <c r="J23" i="1"/>
  <c r="L23" i="1"/>
  <c r="K23" i="1"/>
  <c r="G11" i="1"/>
  <c r="F11" i="1"/>
  <c r="E11" i="1"/>
  <c r="D11" i="1"/>
  <c r="L11" i="1"/>
  <c r="K11" i="1"/>
  <c r="J11" i="1"/>
  <c r="I11" i="1"/>
  <c r="G21" i="1"/>
  <c r="F21" i="1"/>
  <c r="E21" i="1"/>
  <c r="D21" i="1"/>
  <c r="L8" i="1"/>
  <c r="K8" i="1"/>
  <c r="J8" i="1"/>
  <c r="I8" i="1"/>
  <c r="H8" i="1"/>
  <c r="G8" i="1"/>
  <c r="F8" i="1"/>
  <c r="E8" i="1"/>
  <c r="D8" i="1"/>
  <c r="G17" i="1"/>
  <c r="F17" i="1"/>
  <c r="E17" i="1"/>
  <c r="D17" i="1"/>
  <c r="G14" i="1"/>
  <c r="F14" i="1"/>
  <c r="E14" i="1"/>
  <c r="D14" i="1"/>
  <c r="L14" i="1"/>
  <c r="K14" i="1"/>
  <c r="J14" i="1"/>
  <c r="I14" i="1"/>
  <c r="G15" i="1"/>
  <c r="F15" i="1"/>
  <c r="E15" i="1"/>
  <c r="D15" i="1"/>
  <c r="L15" i="1"/>
  <c r="K15" i="1"/>
  <c r="J15" i="1"/>
  <c r="I15" i="1"/>
  <c r="H15" i="1"/>
  <c r="G6" i="1"/>
  <c r="F6" i="1"/>
  <c r="E6" i="1"/>
  <c r="D6" i="1"/>
  <c r="G12" i="1"/>
  <c r="F12" i="1"/>
  <c r="E12" i="1"/>
  <c r="D12" i="1"/>
  <c r="L12" i="1"/>
  <c r="K12" i="1"/>
  <c r="J12" i="1"/>
  <c r="I12" i="1"/>
  <c r="L9" i="1"/>
  <c r="K9" i="1"/>
  <c r="J9" i="1"/>
  <c r="I9" i="1"/>
  <c r="H9" i="1"/>
  <c r="G9" i="1"/>
  <c r="F9" i="1"/>
  <c r="E9" i="1"/>
  <c r="D9" i="1"/>
  <c r="G16" i="1"/>
  <c r="F16" i="1"/>
  <c r="E16" i="1"/>
  <c r="D16" i="1"/>
  <c r="K16" i="1"/>
  <c r="J16" i="1"/>
  <c r="I16" i="1"/>
  <c r="H16" i="1"/>
  <c r="L16" i="1"/>
  <c r="G19" i="1"/>
  <c r="F19" i="1"/>
  <c r="E19" i="1"/>
  <c r="D19" i="1"/>
  <c r="G5" i="1"/>
  <c r="F5" i="1"/>
  <c r="E5" i="1"/>
  <c r="D5" i="1"/>
  <c r="G13" i="1"/>
  <c r="F13" i="1"/>
  <c r="E13" i="1"/>
  <c r="D13" i="1"/>
  <c r="F10" i="1"/>
  <c r="H13" i="1"/>
  <c r="I13" i="1"/>
  <c r="J13" i="1"/>
  <c r="K13" i="1"/>
  <c r="L13" i="1"/>
  <c r="G10" i="1"/>
  <c r="E10" i="1"/>
  <c r="D10" i="1"/>
  <c r="L10" i="1"/>
  <c r="K10" i="1"/>
  <c r="J10" i="1"/>
  <c r="I10" i="1"/>
  <c r="K7" i="1"/>
  <c r="L7" i="1"/>
  <c r="J7" i="1"/>
  <c r="I7" i="1"/>
  <c r="H7" i="1"/>
  <c r="G7" i="1"/>
  <c r="F7" i="1"/>
  <c r="E7" i="1"/>
  <c r="D7" i="1"/>
</calcChain>
</file>

<file path=xl/sharedStrings.xml><?xml version="1.0" encoding="utf-8"?>
<sst xmlns="http://schemas.openxmlformats.org/spreadsheetml/2006/main" count="110" uniqueCount="62">
  <si>
    <t>LSM9DS1</t>
  </si>
  <si>
    <t>Nº de ejes</t>
  </si>
  <si>
    <t>3,5x3x1</t>
  </si>
  <si>
    <t>Tamaño (mm)</t>
  </si>
  <si>
    <t>Interfaz</t>
  </si>
  <si>
    <t>SPI/I2C</t>
  </si>
  <si>
    <t>1,9-3,6</t>
  </si>
  <si>
    <t>Vin (V)</t>
  </si>
  <si>
    <t>Iin (mA)</t>
  </si>
  <si>
    <t>BHI360</t>
  </si>
  <si>
    <t>3x2,5x0,95</t>
  </si>
  <si>
    <t>1,7-3,6</t>
  </si>
  <si>
    <t>Resolución de
salida (bits)</t>
  </si>
  <si>
    <t>-</t>
  </si>
  <si>
    <t>4,5x4,5x1,1</t>
  </si>
  <si>
    <t>IAM-20680HP</t>
  </si>
  <si>
    <t>ICM-40627</t>
  </si>
  <si>
    <t>3x2,5x0,91</t>
  </si>
  <si>
    <t>ADIS16505-3BMLZ</t>
  </si>
  <si>
    <t>3x2,5x0,85</t>
  </si>
  <si>
    <t>LSM6DS3TR-C</t>
  </si>
  <si>
    <t>3x2,5x0,83</t>
  </si>
  <si>
    <t>IIM-42652</t>
  </si>
  <si>
    <t>3x3x0,75</t>
  </si>
  <si>
    <t>BMI270</t>
  </si>
  <si>
    <t>1,2-3,6</t>
  </si>
  <si>
    <t>ICM-20602</t>
  </si>
  <si>
    <t>ASM330LHHTR</t>
  </si>
  <si>
    <t>2-3,6</t>
  </si>
  <si>
    <t>3x2,5x0,86</t>
  </si>
  <si>
    <t>ICM-42688-V</t>
  </si>
  <si>
    <t>ICM-42670-P</t>
  </si>
  <si>
    <t>3x2,5x0,76</t>
  </si>
  <si>
    <t>ISM330DHCXTR</t>
  </si>
  <si>
    <t>BMI085</t>
  </si>
  <si>
    <t>2,4-3,6</t>
  </si>
  <si>
    <t>4,5x3x0,95</t>
  </si>
  <si>
    <t>LSM6DSOTR</t>
  </si>
  <si>
    <t>ICM-20600</t>
  </si>
  <si>
    <t>1,7-3,45</t>
  </si>
  <si>
    <t>MPU-6500</t>
  </si>
  <si>
    <t>3x3x0,9</t>
  </si>
  <si>
    <t>LSM6DSLTR</t>
  </si>
  <si>
    <t>LSM6DSRTR</t>
  </si>
  <si>
    <t>ISM330DLCTR</t>
  </si>
  <si>
    <t>Consumo elevado</t>
  </si>
  <si>
    <t>Hay otro con la misma
precisión con menor consumo</t>
  </si>
  <si>
    <t>Hay otro con mas precisión</t>
  </si>
  <si>
    <t>Destaca en algo</t>
  </si>
  <si>
    <t>Consumo</t>
  </si>
  <si>
    <t>Mas optimo</t>
  </si>
  <si>
    <t>2g (mg/LSB)</t>
  </si>
  <si>
    <t>4g (mg/LSB)</t>
  </si>
  <si>
    <t>6g (mg/LSB)</t>
  </si>
  <si>
    <t>16g (mg/LSB)</t>
  </si>
  <si>
    <t>125 grados/s
(miligrados/s/LSB)</t>
  </si>
  <si>
    <t>250 grados/s
(miligrados/s/LSB)</t>
  </si>
  <si>
    <t>500 grados/s
(miligrados/s/LSB)</t>
  </si>
  <si>
    <t>1000 grados/s
(miligrados/s/LSB)</t>
  </si>
  <si>
    <t>2000 grados/s
(miligrados/s/LSB)</t>
  </si>
  <si>
    <t>Giróscopo</t>
  </si>
  <si>
    <t>Acelerómetro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</si>
</sst>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12"/>
      <color rgb="FF333333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sz val="1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0" xfId="0" applyFont="1" applyAlignment="1">
      <alignment horizontal="left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3" fillId="0" borderId="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" fontId="3" fillId="0" borderId="8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" fontId="3" fillId="0" borderId="9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left" vertical="center"/>
    </xf>
    <xf numFmtId="0" fontId="3" fillId="7" borderId="8" xfId="0" applyFont="1" applyFill="1" applyBorder="1" applyAlignment="1">
      <alignment horizontal="left" vertical="center"/>
    </xf>
    <xf numFmtId="0" fontId="3" fillId="7" borderId="9" xfId="0" applyFont="1" applyFill="1" applyBorder="1" applyAlignment="1">
      <alignment horizontal="left" vertical="center"/>
    </xf>
    <xf numFmtId="0" fontId="0" fillId="0" borderId="4" xfId="0" applyBorder="1"/>
    <xf numFmtId="1" fontId="2" fillId="0" borderId="0" xfId="0" applyNumberFormat="1" applyFont="1" applyAlignment="1">
      <alignment horizontal="left" vertical="center"/>
    </xf>
    <xf numFmtId="164" fontId="3" fillId="4" borderId="12" xfId="0" applyNumberFormat="1" applyFont="1" applyFill="1" applyBorder="1" applyAlignment="1">
      <alignment horizontal="center" vertical="center"/>
    </xf>
    <xf numFmtId="0" fontId="3" fillId="9" borderId="2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64" fontId="3" fillId="9" borderId="2" xfId="0" applyNumberFormat="1" applyFont="1" applyFill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164" fontId="3" fillId="9" borderId="1" xfId="0" applyNumberFormat="1" applyFont="1" applyFill="1" applyBorder="1" applyAlignment="1">
      <alignment horizontal="center" vertical="center"/>
    </xf>
    <xf numFmtId="164" fontId="3" fillId="9" borderId="0" xfId="0" applyNumberFormat="1" applyFont="1" applyFill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0" fontId="0" fillId="2" borderId="5" xfId="0" applyFill="1" applyBorder="1"/>
    <xf numFmtId="164" fontId="2" fillId="4" borderId="2" xfId="0" applyNumberFormat="1" applyFont="1" applyFill="1" applyBorder="1" applyAlignment="1">
      <alignment horizontal="center" vertical="center"/>
    </xf>
    <xf numFmtId="164" fontId="3" fillId="5" borderId="15" xfId="0" applyNumberFormat="1" applyFont="1" applyFill="1" applyBorder="1" applyAlignment="1">
      <alignment horizontal="center" vertical="center"/>
    </xf>
    <xf numFmtId="0" fontId="0" fillId="3" borderId="12" xfId="0" applyFill="1" applyBorder="1"/>
    <xf numFmtId="0" fontId="0" fillId="9" borderId="12" xfId="0" applyFill="1" applyBorder="1"/>
    <xf numFmtId="0" fontId="3" fillId="0" borderId="13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8" borderId="10" xfId="0" applyFont="1" applyFill="1" applyBorder="1" applyAlignment="1">
      <alignment horizontal="center"/>
    </xf>
    <xf numFmtId="0" fontId="3" fillId="8" borderId="12" xfId="0" applyFont="1" applyFill="1" applyBorder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0" fontId="3" fillId="8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5" xfId="0" applyFont="1" applyFill="1" applyBorder="1" applyAlignment="1">
      <alignment horizontal="center"/>
    </xf>
    <xf numFmtId="0" fontId="3" fillId="8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/>
    </xf>
    <xf numFmtId="164" fontId="3" fillId="4" borderId="13" xfId="0" applyNumberFormat="1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1F020-F7CA-4E19-B1A6-B5C49FDB9B36}">
  <dimension ref="B2:Q29"/>
  <sheetViews>
    <sheetView tabSelected="1" zoomScaleNormal="100" workbookViewId="0"/>
  </sheetViews>
  <sheetFormatPr baseColWidth="10" defaultRowHeight="14.4" x14ac:dyDescent="0.3"/>
  <cols>
    <col min="2" max="2" width="18.33203125" bestFit="1" customWidth="1"/>
    <col min="3" max="3" width="10.44140625" customWidth="1"/>
    <col min="4" max="6" width="12.109375" customWidth="1"/>
    <col min="7" max="7" width="13.33203125" customWidth="1"/>
    <col min="8" max="12" width="18" customWidth="1"/>
    <col min="13" max="13" width="14" bestFit="1" customWidth="1"/>
    <col min="14" max="14" width="8.77734375" bestFit="1" customWidth="1"/>
    <col min="15" max="15" width="8.33203125" bestFit="1" customWidth="1"/>
    <col min="16" max="16" width="8.109375" bestFit="1" customWidth="1"/>
    <col min="17" max="17" width="14" bestFit="1" customWidth="1"/>
  </cols>
  <sheetData>
    <row r="2" spans="2:17" ht="15.6" x14ac:dyDescent="0.3">
      <c r="B2" s="9"/>
      <c r="C2" s="9"/>
      <c r="D2" s="67" t="s">
        <v>61</v>
      </c>
      <c r="E2" s="68"/>
      <c r="F2" s="68"/>
      <c r="G2" s="69"/>
      <c r="H2" s="70" t="s">
        <v>60</v>
      </c>
      <c r="I2" s="70"/>
      <c r="J2" s="70"/>
      <c r="K2" s="70"/>
      <c r="L2" s="70"/>
      <c r="M2" s="9"/>
      <c r="N2" s="64" t="s">
        <v>49</v>
      </c>
      <c r="O2" s="65"/>
      <c r="P2" s="9"/>
      <c r="Q2" s="9"/>
    </row>
    <row r="3" spans="2:17" ht="31.2" x14ac:dyDescent="0.3">
      <c r="B3" s="8"/>
      <c r="C3" s="36" t="s">
        <v>1</v>
      </c>
      <c r="D3" s="33" t="s">
        <v>51</v>
      </c>
      <c r="E3" s="34" t="s">
        <v>52</v>
      </c>
      <c r="F3" s="34" t="s">
        <v>53</v>
      </c>
      <c r="G3" s="35" t="s">
        <v>54</v>
      </c>
      <c r="H3" s="33" t="s">
        <v>55</v>
      </c>
      <c r="I3" s="34" t="s">
        <v>56</v>
      </c>
      <c r="J3" s="34" t="s">
        <v>57</v>
      </c>
      <c r="K3" s="34" t="s">
        <v>58</v>
      </c>
      <c r="L3" s="35" t="s">
        <v>59</v>
      </c>
      <c r="M3" s="36" t="s">
        <v>12</v>
      </c>
      <c r="N3" s="37" t="s">
        <v>7</v>
      </c>
      <c r="O3" s="38" t="s">
        <v>8</v>
      </c>
      <c r="P3" s="32" t="s">
        <v>4</v>
      </c>
      <c r="Q3" s="32" t="s">
        <v>3</v>
      </c>
    </row>
    <row r="4" spans="2:17" ht="15.6" x14ac:dyDescent="0.3">
      <c r="B4" s="39" t="s">
        <v>0</v>
      </c>
      <c r="C4" s="10">
        <v>9</v>
      </c>
      <c r="D4" s="11">
        <v>6.0999999999999999E-2</v>
      </c>
      <c r="E4" s="12">
        <v>0.122</v>
      </c>
      <c r="F4" s="12">
        <v>0.24399999999999999</v>
      </c>
      <c r="G4" s="44">
        <v>0.73199999999999998</v>
      </c>
      <c r="H4" s="75" t="s">
        <v>13</v>
      </c>
      <c r="I4" s="12">
        <v>8.75</v>
      </c>
      <c r="J4" s="12">
        <v>17.5</v>
      </c>
      <c r="K4" s="77" t="s">
        <v>13</v>
      </c>
      <c r="L4" s="13">
        <v>70</v>
      </c>
      <c r="M4" s="10">
        <v>16</v>
      </c>
      <c r="N4" s="11" t="s">
        <v>6</v>
      </c>
      <c r="O4" s="14">
        <v>1.9</v>
      </c>
      <c r="P4" s="10" t="s">
        <v>5</v>
      </c>
      <c r="Q4" s="10" t="s">
        <v>2</v>
      </c>
    </row>
    <row r="5" spans="2:17" ht="15.6" x14ac:dyDescent="0.3">
      <c r="B5" s="40" t="s">
        <v>18</v>
      </c>
      <c r="C5" s="15">
        <v>6</v>
      </c>
      <c r="D5" s="16">
        <f t="shared" ref="D5:D23" si="0">1/16384*1000</f>
        <v>6.103515625E-2</v>
      </c>
      <c r="E5" s="17">
        <f t="shared" ref="E5:E23" si="1">1/8192*1000</f>
        <v>0.1220703125</v>
      </c>
      <c r="F5" s="17">
        <f t="shared" ref="F5:F23" si="2">1/4096*1000</f>
        <v>0.244140625</v>
      </c>
      <c r="G5" s="18">
        <f t="shared" ref="G5:G23" si="3">1/2048*1000</f>
        <v>0.48828125</v>
      </c>
      <c r="H5" s="16">
        <v>4.375</v>
      </c>
      <c r="I5" s="48">
        <v>8.75</v>
      </c>
      <c r="J5" s="49">
        <v>17.5</v>
      </c>
      <c r="K5" s="50">
        <v>35</v>
      </c>
      <c r="L5" s="19">
        <v>70</v>
      </c>
      <c r="M5" s="20">
        <v>16</v>
      </c>
      <c r="N5" s="21" t="s">
        <v>11</v>
      </c>
      <c r="O5" s="22">
        <v>0.36099999999999999</v>
      </c>
      <c r="P5" s="20" t="s">
        <v>5</v>
      </c>
      <c r="Q5" s="20" t="s">
        <v>19</v>
      </c>
    </row>
    <row r="6" spans="2:17" ht="15.6" x14ac:dyDescent="0.3">
      <c r="B6" s="40" t="s">
        <v>27</v>
      </c>
      <c r="C6" s="15">
        <v>6</v>
      </c>
      <c r="D6" s="16">
        <f t="shared" si="0"/>
        <v>6.103515625E-2</v>
      </c>
      <c r="E6" s="17">
        <f t="shared" si="1"/>
        <v>0.1220703125</v>
      </c>
      <c r="F6" s="17">
        <f t="shared" si="2"/>
        <v>0.244140625</v>
      </c>
      <c r="G6" s="18">
        <f t="shared" si="3"/>
        <v>0.48828125</v>
      </c>
      <c r="H6" s="51">
        <v>4.37</v>
      </c>
      <c r="I6" s="48">
        <v>8.75</v>
      </c>
      <c r="J6" s="49">
        <v>17.5</v>
      </c>
      <c r="K6" s="50">
        <v>35</v>
      </c>
      <c r="L6" s="19">
        <v>70</v>
      </c>
      <c r="M6" s="46">
        <v>32</v>
      </c>
      <c r="N6" s="21" t="s">
        <v>28</v>
      </c>
      <c r="O6" s="45">
        <v>0.36</v>
      </c>
      <c r="P6" s="20" t="s">
        <v>5</v>
      </c>
      <c r="Q6" s="20" t="s">
        <v>29</v>
      </c>
    </row>
    <row r="7" spans="2:17" ht="15.6" x14ac:dyDescent="0.3">
      <c r="B7" s="40" t="s">
        <v>9</v>
      </c>
      <c r="C7" s="15">
        <v>6</v>
      </c>
      <c r="D7" s="16">
        <f t="shared" si="0"/>
        <v>6.103515625E-2</v>
      </c>
      <c r="E7" s="17">
        <f t="shared" si="1"/>
        <v>0.1220703125</v>
      </c>
      <c r="F7" s="17">
        <f t="shared" si="2"/>
        <v>0.244140625</v>
      </c>
      <c r="G7" s="18">
        <f t="shared" si="3"/>
        <v>0.48828125</v>
      </c>
      <c r="H7" s="16">
        <f>1/262.144*1000</f>
        <v>3.814697265625</v>
      </c>
      <c r="I7" s="17">
        <f>1/131.072*1000</f>
        <v>7.62939453125</v>
      </c>
      <c r="J7" s="17">
        <f>1/65.536*1000</f>
        <v>15.2587890625</v>
      </c>
      <c r="K7" s="17">
        <f>1/32.768*1000</f>
        <v>30.517578125</v>
      </c>
      <c r="L7" s="18">
        <f>1/16.384*1000</f>
        <v>61.03515625</v>
      </c>
      <c r="M7" s="20">
        <v>16</v>
      </c>
      <c r="N7" s="21" t="s">
        <v>11</v>
      </c>
      <c r="O7" s="23">
        <v>3</v>
      </c>
      <c r="P7" s="20" t="s">
        <v>5</v>
      </c>
      <c r="Q7" s="20" t="s">
        <v>10</v>
      </c>
    </row>
    <row r="8" spans="2:17" ht="15.6" x14ac:dyDescent="0.3">
      <c r="B8" s="40" t="s">
        <v>34</v>
      </c>
      <c r="C8" s="15">
        <v>6</v>
      </c>
      <c r="D8" s="16">
        <f t="shared" si="0"/>
        <v>6.103515625E-2</v>
      </c>
      <c r="E8" s="17">
        <f t="shared" si="1"/>
        <v>0.1220703125</v>
      </c>
      <c r="F8" s="17">
        <f t="shared" si="2"/>
        <v>0.244140625</v>
      </c>
      <c r="G8" s="18">
        <f t="shared" si="3"/>
        <v>0.48828125</v>
      </c>
      <c r="H8" s="16">
        <f>1/262.144*1000</f>
        <v>3.814697265625</v>
      </c>
      <c r="I8" s="17">
        <f>1/131.072*1000</f>
        <v>7.62939453125</v>
      </c>
      <c r="J8" s="17">
        <f>1/65.536*1000</f>
        <v>15.2587890625</v>
      </c>
      <c r="K8" s="17">
        <f>1/32.768*1000</f>
        <v>30.517578125</v>
      </c>
      <c r="L8" s="18">
        <f>1/16.384*1000</f>
        <v>61.03515625</v>
      </c>
      <c r="M8" s="20">
        <v>16</v>
      </c>
      <c r="N8" s="21" t="s">
        <v>35</v>
      </c>
      <c r="O8" s="23">
        <v>5.15</v>
      </c>
      <c r="P8" s="20" t="s">
        <v>5</v>
      </c>
      <c r="Q8" s="20" t="s">
        <v>36</v>
      </c>
    </row>
    <row r="9" spans="2:17" ht="15.6" x14ac:dyDescent="0.3">
      <c r="B9" s="40" t="s">
        <v>24</v>
      </c>
      <c r="C9" s="15">
        <v>6</v>
      </c>
      <c r="D9" s="16">
        <f t="shared" si="0"/>
        <v>6.103515625E-2</v>
      </c>
      <c r="E9" s="17">
        <f t="shared" si="1"/>
        <v>0.1220703125</v>
      </c>
      <c r="F9" s="17">
        <f t="shared" si="2"/>
        <v>0.244140625</v>
      </c>
      <c r="G9" s="18">
        <f t="shared" si="3"/>
        <v>0.48828125</v>
      </c>
      <c r="H9" s="16">
        <f>1/262.144*1000</f>
        <v>3.814697265625</v>
      </c>
      <c r="I9" s="17">
        <f>1/131.072*1000</f>
        <v>7.62939453125</v>
      </c>
      <c r="J9" s="17">
        <f>1/65.536*1000</f>
        <v>15.2587890625</v>
      </c>
      <c r="K9" s="17">
        <f>1/32.768*1000</f>
        <v>30.517578125</v>
      </c>
      <c r="L9" s="18">
        <f>1/16.384*1000</f>
        <v>61.03515625</v>
      </c>
      <c r="M9" s="20">
        <v>16</v>
      </c>
      <c r="N9" s="21" t="s">
        <v>25</v>
      </c>
      <c r="O9" s="22">
        <v>0.68500000000000005</v>
      </c>
      <c r="P9" s="20" t="s">
        <v>5</v>
      </c>
      <c r="Q9" s="20" t="s">
        <v>21</v>
      </c>
    </row>
    <row r="10" spans="2:17" ht="15.6" x14ac:dyDescent="0.3">
      <c r="B10" s="40" t="s">
        <v>15</v>
      </c>
      <c r="C10" s="15">
        <v>6</v>
      </c>
      <c r="D10" s="16">
        <f t="shared" si="0"/>
        <v>6.103515625E-2</v>
      </c>
      <c r="E10" s="17">
        <f t="shared" si="1"/>
        <v>0.1220703125</v>
      </c>
      <c r="F10" s="17">
        <f t="shared" si="2"/>
        <v>0.244140625</v>
      </c>
      <c r="G10" s="18">
        <f t="shared" si="3"/>
        <v>0.48828125</v>
      </c>
      <c r="H10" s="54" t="s">
        <v>13</v>
      </c>
      <c r="I10" s="17">
        <f t="shared" ref="I10:I16" si="4">1/131*1000</f>
        <v>7.6335877862595414</v>
      </c>
      <c r="J10" s="17">
        <f t="shared" ref="J10:J16" si="5">1/65.5*1000</f>
        <v>15.267175572519083</v>
      </c>
      <c r="K10" s="17">
        <f t="shared" ref="K10:K16" si="6">1/32.8*1000</f>
        <v>30.487804878048784</v>
      </c>
      <c r="L10" s="18">
        <f t="shared" ref="L10:L16" si="7">1/16.4*1000</f>
        <v>60.975609756097569</v>
      </c>
      <c r="M10" s="20">
        <v>16</v>
      </c>
      <c r="N10" s="21" t="s">
        <v>11</v>
      </c>
      <c r="O10" s="23">
        <v>3</v>
      </c>
      <c r="P10" s="20" t="s">
        <v>5</v>
      </c>
      <c r="Q10" s="20" t="s">
        <v>14</v>
      </c>
    </row>
    <row r="11" spans="2:17" ht="15.6" x14ac:dyDescent="0.3">
      <c r="B11" s="40" t="s">
        <v>38</v>
      </c>
      <c r="C11" s="15">
        <v>6</v>
      </c>
      <c r="D11" s="16">
        <f t="shared" si="0"/>
        <v>6.103515625E-2</v>
      </c>
      <c r="E11" s="17">
        <f t="shared" si="1"/>
        <v>0.1220703125</v>
      </c>
      <c r="F11" s="17">
        <f t="shared" si="2"/>
        <v>0.244140625</v>
      </c>
      <c r="G11" s="18">
        <f t="shared" si="3"/>
        <v>0.48828125</v>
      </c>
      <c r="H11" s="54" t="s">
        <v>13</v>
      </c>
      <c r="I11" s="17">
        <f t="shared" si="4"/>
        <v>7.6335877862595414</v>
      </c>
      <c r="J11" s="17">
        <f t="shared" si="5"/>
        <v>15.267175572519083</v>
      </c>
      <c r="K11" s="17">
        <f t="shared" si="6"/>
        <v>30.487804878048784</v>
      </c>
      <c r="L11" s="18">
        <f t="shared" si="7"/>
        <v>60.975609756097569</v>
      </c>
      <c r="M11" s="20">
        <v>16</v>
      </c>
      <c r="N11" s="21" t="s">
        <v>39</v>
      </c>
      <c r="O11" s="23">
        <v>2.79</v>
      </c>
      <c r="P11" s="20" t="s">
        <v>5</v>
      </c>
      <c r="Q11" s="20" t="s">
        <v>17</v>
      </c>
    </row>
    <row r="12" spans="2:17" ht="15.6" x14ac:dyDescent="0.3">
      <c r="B12" s="40" t="s">
        <v>26</v>
      </c>
      <c r="C12" s="15">
        <v>6</v>
      </c>
      <c r="D12" s="16">
        <f t="shared" si="0"/>
        <v>6.103515625E-2</v>
      </c>
      <c r="E12" s="17">
        <f t="shared" si="1"/>
        <v>0.1220703125</v>
      </c>
      <c r="F12" s="17">
        <f t="shared" si="2"/>
        <v>0.244140625</v>
      </c>
      <c r="G12" s="18">
        <f t="shared" si="3"/>
        <v>0.48828125</v>
      </c>
      <c r="H12" s="54" t="s">
        <v>13</v>
      </c>
      <c r="I12" s="17">
        <f t="shared" si="4"/>
        <v>7.6335877862595414</v>
      </c>
      <c r="J12" s="17">
        <f t="shared" si="5"/>
        <v>15.267175572519083</v>
      </c>
      <c r="K12" s="17">
        <f t="shared" si="6"/>
        <v>30.487804878048784</v>
      </c>
      <c r="L12" s="18">
        <f t="shared" si="7"/>
        <v>60.975609756097569</v>
      </c>
      <c r="M12" s="20">
        <v>16</v>
      </c>
      <c r="N12" s="21" t="s">
        <v>11</v>
      </c>
      <c r="O12" s="23">
        <v>2.79</v>
      </c>
      <c r="P12" s="20" t="s">
        <v>5</v>
      </c>
      <c r="Q12" s="20" t="s">
        <v>23</v>
      </c>
    </row>
    <row r="13" spans="2:17" ht="15.6" x14ac:dyDescent="0.3">
      <c r="B13" s="40" t="s">
        <v>16</v>
      </c>
      <c r="C13" s="15">
        <v>6</v>
      </c>
      <c r="D13" s="16">
        <f t="shared" si="0"/>
        <v>6.103515625E-2</v>
      </c>
      <c r="E13" s="17">
        <f t="shared" si="1"/>
        <v>0.1220703125</v>
      </c>
      <c r="F13" s="17">
        <f t="shared" si="2"/>
        <v>0.244140625</v>
      </c>
      <c r="G13" s="18">
        <f t="shared" si="3"/>
        <v>0.48828125</v>
      </c>
      <c r="H13" s="52">
        <f>1/262*1000</f>
        <v>3.8167938931297707</v>
      </c>
      <c r="I13" s="53">
        <f t="shared" si="4"/>
        <v>7.6335877862595414</v>
      </c>
      <c r="J13" s="53">
        <f t="shared" si="5"/>
        <v>15.267175572519083</v>
      </c>
      <c r="K13" s="53">
        <f t="shared" si="6"/>
        <v>30.487804878048784</v>
      </c>
      <c r="L13" s="47">
        <f t="shared" si="7"/>
        <v>60.975609756097569</v>
      </c>
      <c r="M13" s="20">
        <v>16</v>
      </c>
      <c r="N13" s="21" t="s">
        <v>11</v>
      </c>
      <c r="O13" s="19">
        <v>0.65</v>
      </c>
      <c r="P13" s="20" t="s">
        <v>5</v>
      </c>
      <c r="Q13" s="20" t="s">
        <v>17</v>
      </c>
    </row>
    <row r="14" spans="2:17" ht="15.6" x14ac:dyDescent="0.3">
      <c r="B14" s="40" t="s">
        <v>31</v>
      </c>
      <c r="C14" s="15">
        <v>6</v>
      </c>
      <c r="D14" s="16">
        <f t="shared" si="0"/>
        <v>6.103515625E-2</v>
      </c>
      <c r="E14" s="17">
        <f t="shared" si="1"/>
        <v>0.1220703125</v>
      </c>
      <c r="F14" s="17">
        <f t="shared" si="2"/>
        <v>0.244140625</v>
      </c>
      <c r="G14" s="18">
        <f t="shared" si="3"/>
        <v>0.48828125</v>
      </c>
      <c r="H14" s="54" t="s">
        <v>13</v>
      </c>
      <c r="I14" s="17">
        <f t="shared" si="4"/>
        <v>7.6335877862595414</v>
      </c>
      <c r="J14" s="17">
        <f t="shared" si="5"/>
        <v>15.267175572519083</v>
      </c>
      <c r="K14" s="17">
        <f t="shared" si="6"/>
        <v>30.487804878048784</v>
      </c>
      <c r="L14" s="18">
        <f t="shared" si="7"/>
        <v>60.975609756097569</v>
      </c>
      <c r="M14" s="20">
        <v>16</v>
      </c>
      <c r="N14" s="21" t="s">
        <v>11</v>
      </c>
      <c r="O14" s="19">
        <v>0.55000000000000004</v>
      </c>
      <c r="P14" s="20" t="s">
        <v>5</v>
      </c>
      <c r="Q14" s="20" t="s">
        <v>32</v>
      </c>
    </row>
    <row r="15" spans="2:17" ht="15.6" x14ac:dyDescent="0.3">
      <c r="B15" s="40" t="s">
        <v>30</v>
      </c>
      <c r="C15" s="15">
        <v>6</v>
      </c>
      <c r="D15" s="16">
        <f t="shared" si="0"/>
        <v>6.103515625E-2</v>
      </c>
      <c r="E15" s="17">
        <f t="shared" si="1"/>
        <v>0.1220703125</v>
      </c>
      <c r="F15" s="17">
        <f t="shared" si="2"/>
        <v>0.244140625</v>
      </c>
      <c r="G15" s="18">
        <f t="shared" si="3"/>
        <v>0.48828125</v>
      </c>
      <c r="H15" s="52">
        <f>1/262*1000</f>
        <v>3.8167938931297707</v>
      </c>
      <c r="I15" s="53">
        <f t="shared" si="4"/>
        <v>7.6335877862595414</v>
      </c>
      <c r="J15" s="53">
        <f t="shared" si="5"/>
        <v>15.267175572519083</v>
      </c>
      <c r="K15" s="53">
        <f t="shared" si="6"/>
        <v>30.487804878048784</v>
      </c>
      <c r="L15" s="47">
        <f t="shared" si="7"/>
        <v>60.975609756097569</v>
      </c>
      <c r="M15" s="46">
        <v>18</v>
      </c>
      <c r="N15" s="21" t="s">
        <v>11</v>
      </c>
      <c r="O15" s="19">
        <v>0.88100000000000001</v>
      </c>
      <c r="P15" s="20" t="s">
        <v>5</v>
      </c>
      <c r="Q15" s="20" t="s">
        <v>17</v>
      </c>
    </row>
    <row r="16" spans="2:17" ht="15.6" x14ac:dyDescent="0.3">
      <c r="B16" s="40" t="s">
        <v>22</v>
      </c>
      <c r="C16" s="15">
        <v>6</v>
      </c>
      <c r="D16" s="16">
        <f t="shared" si="0"/>
        <v>6.103515625E-2</v>
      </c>
      <c r="E16" s="17">
        <f t="shared" si="1"/>
        <v>0.1220703125</v>
      </c>
      <c r="F16" s="17">
        <f t="shared" si="2"/>
        <v>0.244140625</v>
      </c>
      <c r="G16" s="18">
        <f t="shared" si="3"/>
        <v>0.48828125</v>
      </c>
      <c r="H16" s="16">
        <f>1/262*1000</f>
        <v>3.8167938931297707</v>
      </c>
      <c r="I16" s="17">
        <f t="shared" si="4"/>
        <v>7.6335877862595414</v>
      </c>
      <c r="J16" s="17">
        <f t="shared" si="5"/>
        <v>15.267175572519083</v>
      </c>
      <c r="K16" s="17">
        <f t="shared" si="6"/>
        <v>30.487804878048784</v>
      </c>
      <c r="L16" s="18">
        <f t="shared" si="7"/>
        <v>60.975609756097569</v>
      </c>
      <c r="M16" s="20">
        <v>16</v>
      </c>
      <c r="N16" s="21" t="s">
        <v>11</v>
      </c>
      <c r="O16" s="22">
        <v>0.67</v>
      </c>
      <c r="P16" s="20" t="s">
        <v>5</v>
      </c>
      <c r="Q16" s="20" t="s">
        <v>17</v>
      </c>
    </row>
    <row r="17" spans="2:17" ht="15.6" x14ac:dyDescent="0.3">
      <c r="B17" s="40" t="s">
        <v>33</v>
      </c>
      <c r="C17" s="15">
        <v>6</v>
      </c>
      <c r="D17" s="16">
        <f t="shared" si="0"/>
        <v>6.103515625E-2</v>
      </c>
      <c r="E17" s="17">
        <f t="shared" si="1"/>
        <v>0.1220703125</v>
      </c>
      <c r="F17" s="17">
        <f t="shared" si="2"/>
        <v>0.244140625</v>
      </c>
      <c r="G17" s="18">
        <f t="shared" si="3"/>
        <v>0.48828125</v>
      </c>
      <c r="H17" s="16">
        <v>4.375</v>
      </c>
      <c r="I17" s="48">
        <v>8.75</v>
      </c>
      <c r="J17" s="49">
        <v>17.5</v>
      </c>
      <c r="K17" s="50">
        <v>35</v>
      </c>
      <c r="L17" s="19">
        <v>70</v>
      </c>
      <c r="M17" s="20">
        <v>16</v>
      </c>
      <c r="N17" s="21" t="s">
        <v>11</v>
      </c>
      <c r="O17" s="22">
        <v>0.36099999999999999</v>
      </c>
      <c r="P17" s="20" t="s">
        <v>5</v>
      </c>
      <c r="Q17" s="20" t="s">
        <v>29</v>
      </c>
    </row>
    <row r="18" spans="2:17" ht="15.6" x14ac:dyDescent="0.3">
      <c r="B18" s="40" t="s">
        <v>44</v>
      </c>
      <c r="C18" s="15">
        <v>6</v>
      </c>
      <c r="D18" s="16">
        <f t="shared" si="0"/>
        <v>6.103515625E-2</v>
      </c>
      <c r="E18" s="17">
        <f t="shared" si="1"/>
        <v>0.1220703125</v>
      </c>
      <c r="F18" s="17">
        <f t="shared" si="2"/>
        <v>0.244140625</v>
      </c>
      <c r="G18" s="18">
        <f t="shared" si="3"/>
        <v>0.48828125</v>
      </c>
      <c r="H18" s="16">
        <v>4.375</v>
      </c>
      <c r="I18" s="48">
        <v>8.75</v>
      </c>
      <c r="J18" s="49">
        <v>17.5</v>
      </c>
      <c r="K18" s="50">
        <v>35</v>
      </c>
      <c r="L18" s="19">
        <v>70</v>
      </c>
      <c r="M18" s="20">
        <v>16</v>
      </c>
      <c r="N18" s="21" t="s">
        <v>11</v>
      </c>
      <c r="O18" s="22">
        <v>0.75</v>
      </c>
      <c r="P18" s="20" t="s">
        <v>5</v>
      </c>
      <c r="Q18" s="20" t="s">
        <v>29</v>
      </c>
    </row>
    <row r="19" spans="2:17" ht="15.6" x14ac:dyDescent="0.3">
      <c r="B19" s="40" t="s">
        <v>20</v>
      </c>
      <c r="C19" s="15">
        <v>6</v>
      </c>
      <c r="D19" s="16">
        <f t="shared" si="0"/>
        <v>6.103515625E-2</v>
      </c>
      <c r="E19" s="17">
        <f t="shared" si="1"/>
        <v>0.1220703125</v>
      </c>
      <c r="F19" s="17">
        <f t="shared" si="2"/>
        <v>0.244140625</v>
      </c>
      <c r="G19" s="18">
        <f t="shared" si="3"/>
        <v>0.48828125</v>
      </c>
      <c r="H19" s="16">
        <v>4.375</v>
      </c>
      <c r="I19" s="48">
        <v>8.75</v>
      </c>
      <c r="J19" s="49">
        <v>17.5</v>
      </c>
      <c r="K19" s="50">
        <v>35</v>
      </c>
      <c r="L19" s="19">
        <v>70</v>
      </c>
      <c r="M19" s="20">
        <v>16</v>
      </c>
      <c r="N19" s="21" t="s">
        <v>11</v>
      </c>
      <c r="O19" s="31">
        <v>0.16</v>
      </c>
      <c r="P19" s="20" t="s">
        <v>5</v>
      </c>
      <c r="Q19" s="20" t="s">
        <v>21</v>
      </c>
    </row>
    <row r="20" spans="2:17" ht="15.6" x14ac:dyDescent="0.3">
      <c r="B20" s="40" t="s">
        <v>42</v>
      </c>
      <c r="C20" s="15">
        <v>6</v>
      </c>
      <c r="D20" s="16">
        <f t="shared" si="0"/>
        <v>6.103515625E-2</v>
      </c>
      <c r="E20" s="17">
        <f t="shared" si="1"/>
        <v>0.1220703125</v>
      </c>
      <c r="F20" s="17">
        <f t="shared" si="2"/>
        <v>0.244140625</v>
      </c>
      <c r="G20" s="18">
        <f t="shared" si="3"/>
        <v>0.48828125</v>
      </c>
      <c r="H20" s="16">
        <v>4.375</v>
      </c>
      <c r="I20" s="48">
        <v>8.75</v>
      </c>
      <c r="J20" s="49">
        <v>17.5</v>
      </c>
      <c r="K20" s="50">
        <v>35</v>
      </c>
      <c r="L20" s="19">
        <v>70</v>
      </c>
      <c r="M20" s="20">
        <v>16</v>
      </c>
      <c r="N20" s="21" t="s">
        <v>11</v>
      </c>
      <c r="O20" s="22">
        <v>0.65</v>
      </c>
      <c r="P20" s="20" t="s">
        <v>5</v>
      </c>
      <c r="Q20" s="20" t="s">
        <v>29</v>
      </c>
    </row>
    <row r="21" spans="2:17" ht="15.6" x14ac:dyDescent="0.3">
      <c r="B21" s="40" t="s">
        <v>37</v>
      </c>
      <c r="C21" s="15">
        <v>6</v>
      </c>
      <c r="D21" s="16">
        <f t="shared" si="0"/>
        <v>6.103515625E-2</v>
      </c>
      <c r="E21" s="17">
        <f t="shared" si="1"/>
        <v>0.1220703125</v>
      </c>
      <c r="F21" s="17">
        <f t="shared" si="2"/>
        <v>0.244140625</v>
      </c>
      <c r="G21" s="18">
        <f t="shared" si="3"/>
        <v>0.48828125</v>
      </c>
      <c r="H21" s="16">
        <v>4.375</v>
      </c>
      <c r="I21" s="48">
        <v>8.75</v>
      </c>
      <c r="J21" s="49">
        <v>17.5</v>
      </c>
      <c r="K21" s="50">
        <v>35</v>
      </c>
      <c r="L21" s="19">
        <v>70</v>
      </c>
      <c r="M21" s="20">
        <v>16</v>
      </c>
      <c r="N21" s="21" t="s">
        <v>11</v>
      </c>
      <c r="O21" s="22">
        <v>0.55000000000000004</v>
      </c>
      <c r="P21" s="20" t="s">
        <v>5</v>
      </c>
      <c r="Q21" s="20" t="s">
        <v>29</v>
      </c>
    </row>
    <row r="22" spans="2:17" ht="15.6" x14ac:dyDescent="0.3">
      <c r="B22" s="40" t="s">
        <v>43</v>
      </c>
      <c r="C22" s="15">
        <v>6</v>
      </c>
      <c r="D22" s="16">
        <f t="shared" si="0"/>
        <v>6.103515625E-2</v>
      </c>
      <c r="E22" s="17">
        <f t="shared" si="1"/>
        <v>0.1220703125</v>
      </c>
      <c r="F22" s="17">
        <f t="shared" si="2"/>
        <v>0.244140625</v>
      </c>
      <c r="G22" s="18">
        <f t="shared" si="3"/>
        <v>0.48828125</v>
      </c>
      <c r="H22" s="16">
        <v>4.375</v>
      </c>
      <c r="I22" s="48">
        <v>8.75</v>
      </c>
      <c r="J22" s="49">
        <v>17.5</v>
      </c>
      <c r="K22" s="50">
        <v>35</v>
      </c>
      <c r="L22" s="19">
        <v>70</v>
      </c>
      <c r="M22" s="20">
        <v>16</v>
      </c>
      <c r="N22" s="21" t="s">
        <v>11</v>
      </c>
      <c r="O22" s="22">
        <v>0.36</v>
      </c>
      <c r="P22" s="20" t="s">
        <v>5</v>
      </c>
      <c r="Q22" s="20" t="s">
        <v>29</v>
      </c>
    </row>
    <row r="23" spans="2:17" ht="15.6" x14ac:dyDescent="0.3">
      <c r="B23" s="41" t="s">
        <v>40</v>
      </c>
      <c r="C23" s="24">
        <v>6</v>
      </c>
      <c r="D23" s="25">
        <f t="shared" si="0"/>
        <v>6.103515625E-2</v>
      </c>
      <c r="E23" s="26">
        <f t="shared" si="1"/>
        <v>0.1220703125</v>
      </c>
      <c r="F23" s="26">
        <f t="shared" si="2"/>
        <v>0.244140625</v>
      </c>
      <c r="G23" s="27">
        <f t="shared" si="3"/>
        <v>0.48828125</v>
      </c>
      <c r="H23" s="76" t="s">
        <v>13</v>
      </c>
      <c r="I23" s="26">
        <f>1/131*1000</f>
        <v>7.6335877862595414</v>
      </c>
      <c r="J23" s="26">
        <f>1/65.5*1000</f>
        <v>15.267175572519083</v>
      </c>
      <c r="K23" s="26">
        <f>1/32.8*1000</f>
        <v>30.487804878048784</v>
      </c>
      <c r="L23" s="27">
        <f>1/16.4*1000</f>
        <v>60.975609756097569</v>
      </c>
      <c r="M23" s="28">
        <v>16</v>
      </c>
      <c r="N23" s="29" t="s">
        <v>39</v>
      </c>
      <c r="O23" s="30">
        <v>3.4</v>
      </c>
      <c r="P23" s="28" t="s">
        <v>5</v>
      </c>
      <c r="Q23" s="28" t="s">
        <v>41</v>
      </c>
    </row>
    <row r="24" spans="2:17" ht="15.6" x14ac:dyDescent="0.3">
      <c r="B24" s="1"/>
      <c r="D24" s="6"/>
      <c r="E24" s="6"/>
      <c r="F24" s="6"/>
      <c r="G24" s="6"/>
      <c r="H24" s="6"/>
      <c r="I24" s="2"/>
      <c r="J24" s="3"/>
      <c r="K24" s="4"/>
      <c r="L24" s="5"/>
      <c r="M24" s="42"/>
    </row>
    <row r="25" spans="2:17" ht="15.6" x14ac:dyDescent="0.3">
      <c r="B25" s="71" t="s">
        <v>45</v>
      </c>
      <c r="C25" s="72"/>
      <c r="D25" s="55"/>
      <c r="E25" s="6"/>
      <c r="G25" s="66"/>
      <c r="H25" s="66"/>
      <c r="I25" s="43"/>
      <c r="J25" s="3"/>
      <c r="K25" s="4"/>
      <c r="L25" s="7"/>
    </row>
    <row r="26" spans="2:17" ht="39" customHeight="1" x14ac:dyDescent="0.3">
      <c r="B26" s="62" t="s">
        <v>46</v>
      </c>
      <c r="C26" s="63"/>
      <c r="D26" s="58"/>
      <c r="E26" s="6"/>
      <c r="F26" s="6"/>
      <c r="G26" s="6"/>
      <c r="H26" s="6"/>
      <c r="I26" s="2"/>
      <c r="J26" s="3"/>
      <c r="K26" s="4"/>
      <c r="L26" s="7"/>
    </row>
    <row r="27" spans="2:17" ht="15.6" x14ac:dyDescent="0.3">
      <c r="B27" s="73" t="s">
        <v>47</v>
      </c>
      <c r="C27" s="74"/>
      <c r="D27" s="56"/>
      <c r="E27" s="6"/>
      <c r="F27" s="6"/>
      <c r="G27" s="6"/>
      <c r="H27" s="6"/>
      <c r="I27" s="2"/>
      <c r="J27" s="3"/>
      <c r="K27" s="4"/>
      <c r="L27" s="7"/>
    </row>
    <row r="28" spans="2:17" ht="15.6" x14ac:dyDescent="0.3">
      <c r="B28" s="62" t="s">
        <v>48</v>
      </c>
      <c r="C28" s="63"/>
      <c r="D28" s="59"/>
    </row>
    <row r="29" spans="2:17" ht="15.6" x14ac:dyDescent="0.3">
      <c r="B29" s="60" t="s">
        <v>50</v>
      </c>
      <c r="C29" s="61"/>
      <c r="D29" s="57"/>
    </row>
  </sheetData>
  <mergeCells count="9">
    <mergeCell ref="B29:C29"/>
    <mergeCell ref="B28:C28"/>
    <mergeCell ref="N2:O2"/>
    <mergeCell ref="G25:H25"/>
    <mergeCell ref="D2:G2"/>
    <mergeCell ref="H2:L2"/>
    <mergeCell ref="B25:C25"/>
    <mergeCell ref="B26:C26"/>
    <mergeCell ref="B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Raúl Arribas Antón</dc:creator>
  <cp:lastModifiedBy>Raúl Arribas Antón</cp:lastModifiedBy>
  <dcterms:created xsi:type="dcterms:W3CDTF">2024-04-20T14:19:09Z</dcterms:created>
  <dcterms:modified xsi:type="dcterms:W3CDTF">2024-04-26T11:02:27Z</dcterms:modified>
</cp:coreProperties>
</file>