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da\Documents\_STUDY_\00 Project2\"/>
    </mc:Choice>
  </mc:AlternateContent>
  <xr:revisionPtr revIDLastSave="0" documentId="13_ncr:1_{88882ADD-674A-4BC0-A4FF-38585B6A893B}" xr6:coauthVersionLast="47" xr6:coauthVersionMax="47" xr10:uidLastSave="{00000000-0000-0000-0000-000000000000}"/>
  <bookViews>
    <workbookView xWindow="-108" yWindow="-108" windowWidth="23256" windowHeight="13176" tabRatio="724" activeTab="3" xr2:uid="{69965C87-1FA5-2B40-9D6A-52D0F42712BC}"/>
  </bookViews>
  <sheets>
    <sheet name="INDEX" sheetId="17" r:id="rId1"/>
    <sheet name="Inputs --&gt;" sheetId="8" r:id="rId2"/>
    <sheet name="Solution --&gt;" sheetId="9" r:id="rId3"/>
    <sheet name="Calculations" sheetId="21" r:id="rId4"/>
    <sheet name="CALC" sheetId="22" r:id="rId5"/>
    <sheet name="COGS" sheetId="2" r:id="rId6"/>
    <sheet name="Order Composition" sheetId="3" r:id="rId7"/>
    <sheet name="Menu and cost - Russia" sheetId="1" r:id="rId8"/>
    <sheet name="TestCity" sheetId="23" state="hidden" r:id="rId9"/>
    <sheet name="Portland" sheetId="20" r:id="rId10"/>
    <sheet name="Birmingham" sheetId="19" r:id="rId11"/>
    <sheet name="Indianapolis" sheetId="18" r:id="rId12"/>
    <sheet name="Columbus" sheetId="10" r:id="rId13"/>
    <sheet name="Cincinnati" sheetId="11" r:id="rId14"/>
    <sheet name="Cleveland" sheetId="12" r:id="rId15"/>
    <sheet name="Las_Vegas" sheetId="13" r:id="rId16"/>
    <sheet name="Miami" sheetId="14" r:id="rId17"/>
  </sheets>
  <definedNames>
    <definedName name="_xlnm._FilterDatabase" localSheetId="4" hidden="1">CALC!$A$4:$BB$4</definedName>
    <definedName name="_xlnm._FilterDatabase" localSheetId="3" hidden="1">Calculations!$A$7:$P$7</definedName>
    <definedName name="_xlnm._FilterDatabase" localSheetId="13" hidden="1">Cincinnati!$A$6:$S$32</definedName>
    <definedName name="_xlnm._FilterDatabase" localSheetId="14" hidden="1">Cleveland!$A$6:$S$32</definedName>
    <definedName name="_xlnm._FilterDatabase" localSheetId="12" hidden="1">Columbus!$A$6:$S$32</definedName>
    <definedName name="_xlnm._FilterDatabase" localSheetId="15" hidden="1">Las_Vegas!$A$6:$S$32</definedName>
    <definedName name="_xlnm._FilterDatabase" localSheetId="7" hidden="1">'Menu and cost - Russia'!$A$3:$V$29</definedName>
    <definedName name="_xlnm._FilterDatabase" localSheetId="16" hidden="1">Miami!$A$6:$X$32</definedName>
    <definedName name="Category">'Order Composition'!$C$5:$F$5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1" l="1"/>
  <c r="B10" i="21"/>
  <c r="B11" i="21"/>
  <c r="B12" i="21"/>
  <c r="B13" i="21"/>
  <c r="B14" i="21"/>
  <c r="B15" i="21"/>
  <c r="B8" i="21"/>
  <c r="A8" i="21"/>
  <c r="C8" i="21" s="1"/>
  <c r="B6" i="22"/>
  <c r="B7" i="22"/>
  <c r="B8" i="22"/>
  <c r="B9" i="22"/>
  <c r="B10" i="22"/>
  <c r="B11" i="22"/>
  <c r="B12" i="22"/>
  <c r="B13" i="22"/>
  <c r="B14" i="22"/>
  <c r="B15" i="22"/>
  <c r="B5" i="22"/>
  <c r="A5" i="22"/>
  <c r="E5" i="22" s="1"/>
  <c r="B32" i="1"/>
  <c r="B33" i="1" s="1"/>
  <c r="B34" i="1" s="1"/>
  <c r="B31" i="1"/>
  <c r="B30" i="1"/>
  <c r="A13" i="22"/>
  <c r="C13" i="22" s="1"/>
  <c r="A14" i="22"/>
  <c r="C14" i="22" s="1"/>
  <c r="J14" i="22"/>
  <c r="A15" i="22"/>
  <c r="C15" i="22" s="1"/>
  <c r="A14" i="21"/>
  <c r="A15" i="21"/>
  <c r="A13" i="21"/>
  <c r="D13" i="21" s="1"/>
  <c r="A12" i="21"/>
  <c r="D12" i="21" s="1"/>
  <c r="A11" i="21"/>
  <c r="E11" i="21" s="1"/>
  <c r="A10" i="21"/>
  <c r="D10" i="21" s="1"/>
  <c r="A9" i="21"/>
  <c r="F9" i="21" s="1"/>
  <c r="A64" i="23"/>
  <c r="A44" i="23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Q61" i="23"/>
  <c r="R61" i="23" s="1"/>
  <c r="O61" i="23"/>
  <c r="G61" i="23"/>
  <c r="F61" i="23"/>
  <c r="S61" i="23" s="1"/>
  <c r="Q60" i="23"/>
  <c r="R60" i="23" s="1"/>
  <c r="O60" i="23"/>
  <c r="G60" i="23"/>
  <c r="F60" i="23"/>
  <c r="R59" i="23"/>
  <c r="Q59" i="23"/>
  <c r="O59" i="23"/>
  <c r="G59" i="23"/>
  <c r="F59" i="23"/>
  <c r="Q58" i="23"/>
  <c r="R58" i="23" s="1"/>
  <c r="O58" i="23"/>
  <c r="G58" i="23"/>
  <c r="F58" i="23"/>
  <c r="Q57" i="23"/>
  <c r="R57" i="23" s="1"/>
  <c r="O57" i="23"/>
  <c r="G57" i="23"/>
  <c r="F57" i="23"/>
  <c r="Q56" i="23"/>
  <c r="R56" i="23" s="1"/>
  <c r="O56" i="23"/>
  <c r="G56" i="23"/>
  <c r="S56" i="23" s="1"/>
  <c r="F56" i="23"/>
  <c r="Q55" i="23"/>
  <c r="R55" i="23" s="1"/>
  <c r="O55" i="23"/>
  <c r="G55" i="23"/>
  <c r="F55" i="23"/>
  <c r="Q54" i="23"/>
  <c r="R54" i="23" s="1"/>
  <c r="O54" i="23"/>
  <c r="G54" i="23"/>
  <c r="F54" i="23"/>
  <c r="Q53" i="23"/>
  <c r="R53" i="23" s="1"/>
  <c r="O53" i="23"/>
  <c r="G53" i="23"/>
  <c r="F53" i="23"/>
  <c r="Q52" i="23"/>
  <c r="R52" i="23" s="1"/>
  <c r="O52" i="23"/>
  <c r="G52" i="23"/>
  <c r="F52" i="23"/>
  <c r="Q51" i="23"/>
  <c r="R51" i="23" s="1"/>
  <c r="O51" i="23"/>
  <c r="G51" i="23"/>
  <c r="F51" i="23"/>
  <c r="Q50" i="23"/>
  <c r="R50" i="23" s="1"/>
  <c r="O50" i="23"/>
  <c r="G50" i="23"/>
  <c r="F50" i="23"/>
  <c r="Q49" i="23"/>
  <c r="R49" i="23" s="1"/>
  <c r="O49" i="23"/>
  <c r="G49" i="23"/>
  <c r="F49" i="23"/>
  <c r="Q48" i="23"/>
  <c r="R48" i="23" s="1"/>
  <c r="O48" i="23"/>
  <c r="G48" i="23"/>
  <c r="F48" i="23"/>
  <c r="Q47" i="23"/>
  <c r="R47" i="23" s="1"/>
  <c r="O47" i="23"/>
  <c r="G47" i="23"/>
  <c r="F47" i="23"/>
  <c r="Q46" i="23"/>
  <c r="R46" i="23" s="1"/>
  <c r="O46" i="23"/>
  <c r="G46" i="23"/>
  <c r="F46" i="23"/>
  <c r="Q45" i="23"/>
  <c r="R45" i="23" s="1"/>
  <c r="O45" i="23"/>
  <c r="G45" i="23"/>
  <c r="F45" i="23"/>
  <c r="Q44" i="23"/>
  <c r="R44" i="23" s="1"/>
  <c r="O44" i="23"/>
  <c r="G44" i="23"/>
  <c r="F44" i="23"/>
  <c r="Q43" i="23"/>
  <c r="R43" i="23" s="1"/>
  <c r="O43" i="23"/>
  <c r="G43" i="23"/>
  <c r="F43" i="23"/>
  <c r="Q42" i="23"/>
  <c r="R42" i="23" s="1"/>
  <c r="O42" i="23"/>
  <c r="G42" i="23"/>
  <c r="F42" i="23"/>
  <c r="R41" i="23"/>
  <c r="Q41" i="23"/>
  <c r="O41" i="23"/>
  <c r="G41" i="23"/>
  <c r="F41" i="23"/>
  <c r="Q40" i="23"/>
  <c r="R40" i="23" s="1"/>
  <c r="O40" i="23"/>
  <c r="G40" i="23"/>
  <c r="F40" i="23"/>
  <c r="A40" i="23"/>
  <c r="A41" i="23" s="1"/>
  <c r="A42" i="23" s="1"/>
  <c r="A43" i="23" s="1"/>
  <c r="Q39" i="23"/>
  <c r="R39" i="23" s="1"/>
  <c r="O39" i="23"/>
  <c r="G39" i="23"/>
  <c r="F39" i="23"/>
  <c r="Q32" i="23"/>
  <c r="R32" i="23" s="1"/>
  <c r="O32" i="23"/>
  <c r="G32" i="23"/>
  <c r="F32" i="23"/>
  <c r="Q31" i="23"/>
  <c r="R31" i="23" s="1"/>
  <c r="O31" i="23"/>
  <c r="G31" i="23"/>
  <c r="F31" i="23"/>
  <c r="Q30" i="23"/>
  <c r="R30" i="23" s="1"/>
  <c r="O30" i="23"/>
  <c r="G30" i="23"/>
  <c r="F30" i="23"/>
  <c r="Q29" i="23"/>
  <c r="R29" i="23" s="1"/>
  <c r="O29" i="23"/>
  <c r="G29" i="23"/>
  <c r="F29" i="23"/>
  <c r="Q28" i="23"/>
  <c r="R28" i="23" s="1"/>
  <c r="O28" i="23"/>
  <c r="G28" i="23"/>
  <c r="F28" i="23"/>
  <c r="Q27" i="23"/>
  <c r="R27" i="23" s="1"/>
  <c r="O27" i="23"/>
  <c r="G27" i="23"/>
  <c r="F27" i="23"/>
  <c r="Q26" i="23"/>
  <c r="R26" i="23" s="1"/>
  <c r="O26" i="23"/>
  <c r="G26" i="23"/>
  <c r="F26" i="23"/>
  <c r="R25" i="23"/>
  <c r="Q25" i="23"/>
  <c r="O25" i="23"/>
  <c r="G25" i="23"/>
  <c r="F25" i="23"/>
  <c r="Q24" i="23"/>
  <c r="R24" i="23" s="1"/>
  <c r="O24" i="23"/>
  <c r="G24" i="23"/>
  <c r="F24" i="23"/>
  <c r="Q23" i="23"/>
  <c r="R23" i="23" s="1"/>
  <c r="O23" i="23"/>
  <c r="G23" i="23"/>
  <c r="F23" i="23"/>
  <c r="Q22" i="23"/>
  <c r="R22" i="23" s="1"/>
  <c r="O22" i="23"/>
  <c r="G22" i="23"/>
  <c r="F22" i="23"/>
  <c r="Q21" i="23"/>
  <c r="R21" i="23" s="1"/>
  <c r="O21" i="23"/>
  <c r="G21" i="23"/>
  <c r="F21" i="23"/>
  <c r="Q20" i="23"/>
  <c r="R20" i="23" s="1"/>
  <c r="O20" i="23"/>
  <c r="G20" i="23"/>
  <c r="F20" i="23"/>
  <c r="Q19" i="23"/>
  <c r="R19" i="23" s="1"/>
  <c r="O19" i="23"/>
  <c r="G19" i="23"/>
  <c r="F19" i="23"/>
  <c r="Q18" i="23"/>
  <c r="R18" i="23" s="1"/>
  <c r="O18" i="23"/>
  <c r="G18" i="23"/>
  <c r="F18" i="23"/>
  <c r="Q17" i="23"/>
  <c r="R17" i="23" s="1"/>
  <c r="O17" i="23"/>
  <c r="G17" i="23"/>
  <c r="F17" i="23"/>
  <c r="R16" i="23"/>
  <c r="Q16" i="23"/>
  <c r="O16" i="23"/>
  <c r="G16" i="23"/>
  <c r="F16" i="23"/>
  <c r="Q15" i="23"/>
  <c r="R15" i="23" s="1"/>
  <c r="O15" i="23"/>
  <c r="G15" i="23"/>
  <c r="F15" i="23"/>
  <c r="Q14" i="23"/>
  <c r="R14" i="23" s="1"/>
  <c r="O14" i="23"/>
  <c r="G14" i="23"/>
  <c r="F14" i="23"/>
  <c r="Q13" i="23"/>
  <c r="R13" i="23" s="1"/>
  <c r="O13" i="23"/>
  <c r="G13" i="23"/>
  <c r="F13" i="23"/>
  <c r="Q12" i="23"/>
  <c r="R12" i="23" s="1"/>
  <c r="O12" i="23"/>
  <c r="G12" i="23"/>
  <c r="F12" i="23"/>
  <c r="Q11" i="23"/>
  <c r="R11" i="23" s="1"/>
  <c r="O11" i="23"/>
  <c r="G11" i="23"/>
  <c r="F11" i="23"/>
  <c r="Q10" i="23"/>
  <c r="R10" i="23" s="1"/>
  <c r="O10" i="23"/>
  <c r="G10" i="23"/>
  <c r="S10" i="23" s="1"/>
  <c r="F10" i="23"/>
  <c r="Q9" i="23"/>
  <c r="R9" i="23" s="1"/>
  <c r="O9" i="23"/>
  <c r="G9" i="23"/>
  <c r="F9" i="23"/>
  <c r="R8" i="23"/>
  <c r="Q8" i="23"/>
  <c r="O8" i="23"/>
  <c r="G8" i="23"/>
  <c r="F8" i="23"/>
  <c r="A8" i="23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Q7" i="23"/>
  <c r="R7" i="23" s="1"/>
  <c r="O7" i="23"/>
  <c r="G7" i="23"/>
  <c r="F7" i="23"/>
  <c r="C10" i="21"/>
  <c r="F10" i="21"/>
  <c r="C14" i="21"/>
  <c r="D14" i="21"/>
  <c r="E14" i="21"/>
  <c r="F14" i="21"/>
  <c r="C15" i="21"/>
  <c r="D15" i="21"/>
  <c r="E15" i="21"/>
  <c r="F15" i="21"/>
  <c r="C11" i="21"/>
  <c r="D11" i="21"/>
  <c r="F11" i="21"/>
  <c r="F8" i="21"/>
  <c r="X4" i="22"/>
  <c r="X3" i="22"/>
  <c r="A6" i="22"/>
  <c r="G6" i="22" s="1"/>
  <c r="A7" i="22"/>
  <c r="I7" i="22" s="1"/>
  <c r="A8" i="22"/>
  <c r="H8" i="22" s="1"/>
  <c r="A9" i="22"/>
  <c r="G9" i="22" s="1"/>
  <c r="A10" i="22"/>
  <c r="I10" i="22" s="1"/>
  <c r="A11" i="22"/>
  <c r="G11" i="22" s="1"/>
  <c r="A12" i="22"/>
  <c r="I12" i="22" s="1"/>
  <c r="F11" i="22" l="1"/>
  <c r="J7" i="22"/>
  <c r="F10" i="22"/>
  <c r="L6" i="22"/>
  <c r="F6" i="22"/>
  <c r="J15" i="22"/>
  <c r="J10" i="22"/>
  <c r="I15" i="22"/>
  <c r="L11" i="22"/>
  <c r="I14" i="22"/>
  <c r="J13" i="22"/>
  <c r="F7" i="22"/>
  <c r="H11" i="22"/>
  <c r="H6" i="22"/>
  <c r="F15" i="22"/>
  <c r="F14" i="22"/>
  <c r="I13" i="22"/>
  <c r="J12" i="22"/>
  <c r="F12" i="22"/>
  <c r="E14" i="22"/>
  <c r="F13" i="22"/>
  <c r="I5" i="22"/>
  <c r="D12" i="22"/>
  <c r="D11" i="22"/>
  <c r="D10" i="22"/>
  <c r="D9" i="22"/>
  <c r="D7" i="22"/>
  <c r="D6" i="22"/>
  <c r="K5" i="22"/>
  <c r="L12" i="22"/>
  <c r="H12" i="22"/>
  <c r="J11" i="22"/>
  <c r="L10" i="22"/>
  <c r="H10" i="22"/>
  <c r="J9" i="22"/>
  <c r="L7" i="22"/>
  <c r="H7" i="22"/>
  <c r="J6" i="22"/>
  <c r="C13" i="21"/>
  <c r="E15" i="22"/>
  <c r="F9" i="22"/>
  <c r="L9" i="22"/>
  <c r="H9" i="22"/>
  <c r="C5" i="22"/>
  <c r="C12" i="22"/>
  <c r="C11" i="22"/>
  <c r="C10" i="22"/>
  <c r="C9" i="22"/>
  <c r="C7" i="22"/>
  <c r="C6" i="22"/>
  <c r="J5" i="22"/>
  <c r="K12" i="22"/>
  <c r="G12" i="22"/>
  <c r="I11" i="22"/>
  <c r="K10" i="22"/>
  <c r="G10" i="22"/>
  <c r="I9" i="22"/>
  <c r="K7" i="22"/>
  <c r="G7" i="22"/>
  <c r="I6" i="22"/>
  <c r="E13" i="22"/>
  <c r="G5" i="22"/>
  <c r="E12" i="22"/>
  <c r="E11" i="22"/>
  <c r="E10" i="22"/>
  <c r="E9" i="22"/>
  <c r="E7" i="22"/>
  <c r="E6" i="22"/>
  <c r="L5" i="22"/>
  <c r="H5" i="22"/>
  <c r="K11" i="22"/>
  <c r="K9" i="22"/>
  <c r="K6" i="22"/>
  <c r="F13" i="21"/>
  <c r="E9" i="21"/>
  <c r="L15" i="22"/>
  <c r="H15" i="22"/>
  <c r="D15" i="22"/>
  <c r="L14" i="22"/>
  <c r="H14" i="22"/>
  <c r="D14" i="22"/>
  <c r="L13" i="22"/>
  <c r="H13" i="22"/>
  <c r="D13" i="22"/>
  <c r="K15" i="22"/>
  <c r="G15" i="22"/>
  <c r="K14" i="22"/>
  <c r="G14" i="22"/>
  <c r="K13" i="22"/>
  <c r="G13" i="22"/>
  <c r="C12" i="21"/>
  <c r="D9" i="21"/>
  <c r="F12" i="21"/>
  <c r="C9" i="21"/>
  <c r="E12" i="21"/>
  <c r="E13" i="21"/>
  <c r="E10" i="21"/>
  <c r="E8" i="21"/>
  <c r="D8" i="21"/>
  <c r="S13" i="23"/>
  <c r="S9" i="23"/>
  <c r="S17" i="23"/>
  <c r="S42" i="23"/>
  <c r="S26" i="23"/>
  <c r="S29" i="23"/>
  <c r="S45" i="23"/>
  <c r="S51" i="23"/>
  <c r="S55" i="23"/>
  <c r="S21" i="23"/>
  <c r="S43" i="23"/>
  <c r="S46" i="23"/>
  <c r="S30" i="23"/>
  <c r="S52" i="23"/>
  <c r="S60" i="23"/>
  <c r="S22" i="23"/>
  <c r="S39" i="23"/>
  <c r="S48" i="23"/>
  <c r="S18" i="23"/>
  <c r="S44" i="23"/>
  <c r="S32" i="23"/>
  <c r="S14" i="23"/>
  <c r="S8" i="23"/>
  <c r="S16" i="23"/>
  <c r="S25" i="23"/>
  <c r="S41" i="23"/>
  <c r="S47" i="23"/>
  <c r="S59" i="23"/>
  <c r="S24" i="23"/>
  <c r="S11" i="23"/>
  <c r="S19" i="23"/>
  <c r="S27" i="23"/>
  <c r="S49" i="23"/>
  <c r="S57" i="23"/>
  <c r="S12" i="23"/>
  <c r="S20" i="23"/>
  <c r="S28" i="23"/>
  <c r="S50" i="23"/>
  <c r="S53" i="23"/>
  <c r="S58" i="23"/>
  <c r="S7" i="23"/>
  <c r="S15" i="23"/>
  <c r="S23" i="23"/>
  <c r="S31" i="23"/>
  <c r="S40" i="23"/>
  <c r="S54" i="23"/>
  <c r="D8" i="22"/>
  <c r="K8" i="22"/>
  <c r="G8" i="22"/>
  <c r="C8" i="22"/>
  <c r="J8" i="22"/>
  <c r="F8" i="22"/>
  <c r="I8" i="22"/>
  <c r="E8" i="22"/>
  <c r="L8" i="22"/>
  <c r="F5" i="22"/>
  <c r="D5" i="22"/>
  <c r="I11" i="21"/>
  <c r="G11" i="21"/>
  <c r="H11" i="21"/>
  <c r="J11" i="21"/>
  <c r="L11" i="21"/>
  <c r="O11" i="21"/>
  <c r="M11" i="21"/>
  <c r="N11" i="21"/>
  <c r="X11" i="22" l="1"/>
  <c r="X12" i="22"/>
  <c r="X6" i="22"/>
  <c r="X7" i="22"/>
  <c r="X10" i="22"/>
  <c r="X9" i="22"/>
  <c r="X5" i="22"/>
  <c r="X14" i="22"/>
  <c r="X13" i="22"/>
  <c r="X15" i="22"/>
  <c r="X8" i="22"/>
  <c r="P11" i="21"/>
  <c r="K11" i="21"/>
  <c r="M13" i="22" l="1"/>
  <c r="Q13" i="22" s="1"/>
  <c r="M15" i="22"/>
  <c r="Q15" i="22" s="1"/>
  <c r="M14" i="22"/>
  <c r="Q14" i="22" s="1"/>
  <c r="Y2" i="22" l="1"/>
  <c r="Z2" i="22" s="1"/>
  <c r="AA2" i="22" l="1"/>
  <c r="AB2" i="22" l="1"/>
  <c r="AC2" i="22" l="1"/>
  <c r="AD2" i="22" l="1"/>
  <c r="AE2" i="22" l="1"/>
  <c r="AF2" i="22" l="1"/>
  <c r="AG2" i="22" l="1"/>
  <c r="AH2" i="22" l="1"/>
  <c r="AI2" i="22" l="1"/>
  <c r="AJ2" i="22" l="1"/>
  <c r="AK2" i="22" l="1"/>
  <c r="AL2" i="22" l="1"/>
  <c r="AM2" i="22" l="1"/>
  <c r="AN2" i="22" l="1"/>
  <c r="AO2" i="22" l="1"/>
  <c r="AP2" i="22" l="1"/>
  <c r="AQ2" i="22" l="1"/>
  <c r="AR2" i="22" l="1"/>
  <c r="A64" i="18"/>
  <c r="A44" i="18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Q59" i="18"/>
  <c r="R59" i="18" s="1"/>
  <c r="O59" i="18"/>
  <c r="G59" i="18"/>
  <c r="F59" i="18"/>
  <c r="S59" i="18" s="1"/>
  <c r="Q58" i="18"/>
  <c r="R58" i="18" s="1"/>
  <c r="O58" i="18"/>
  <c r="G58" i="18"/>
  <c r="S58" i="18" s="1"/>
  <c r="F58" i="18"/>
  <c r="Q57" i="18"/>
  <c r="R57" i="18" s="1"/>
  <c r="O57" i="18"/>
  <c r="G57" i="18"/>
  <c r="F57" i="18"/>
  <c r="Q56" i="18"/>
  <c r="R56" i="18" s="1"/>
  <c r="O56" i="18"/>
  <c r="G56" i="18"/>
  <c r="F56" i="18"/>
  <c r="Q55" i="18"/>
  <c r="R55" i="18" s="1"/>
  <c r="O55" i="18"/>
  <c r="G55" i="18"/>
  <c r="F55" i="18"/>
  <c r="Q54" i="18"/>
  <c r="R54" i="18" s="1"/>
  <c r="O54" i="18"/>
  <c r="G54" i="18"/>
  <c r="S54" i="18" s="1"/>
  <c r="F54" i="18"/>
  <c r="Q53" i="18"/>
  <c r="R53" i="18" s="1"/>
  <c r="O53" i="18"/>
  <c r="G53" i="18"/>
  <c r="F53" i="18"/>
  <c r="Q52" i="18"/>
  <c r="R52" i="18" s="1"/>
  <c r="O52" i="18"/>
  <c r="G52" i="18"/>
  <c r="F52" i="18"/>
  <c r="Q51" i="18"/>
  <c r="R51" i="18" s="1"/>
  <c r="O51" i="18"/>
  <c r="G51" i="18"/>
  <c r="F51" i="18"/>
  <c r="Q50" i="18"/>
  <c r="R50" i="18" s="1"/>
  <c r="O50" i="18"/>
  <c r="G50" i="18"/>
  <c r="S50" i="18" s="1"/>
  <c r="F50" i="18"/>
  <c r="Q49" i="18"/>
  <c r="R49" i="18" s="1"/>
  <c r="O49" i="18"/>
  <c r="G49" i="18"/>
  <c r="F49" i="18"/>
  <c r="Q48" i="18"/>
  <c r="R48" i="18" s="1"/>
  <c r="O48" i="18"/>
  <c r="G48" i="18"/>
  <c r="F48" i="18"/>
  <c r="Q47" i="18"/>
  <c r="R47" i="18" s="1"/>
  <c r="O47" i="18"/>
  <c r="G47" i="18"/>
  <c r="F47" i="18"/>
  <c r="Q46" i="18"/>
  <c r="R46" i="18" s="1"/>
  <c r="O46" i="18"/>
  <c r="G46" i="18"/>
  <c r="S46" i="18" s="1"/>
  <c r="F46" i="18"/>
  <c r="Q45" i="18"/>
  <c r="R45" i="18" s="1"/>
  <c r="O45" i="18"/>
  <c r="G45" i="18"/>
  <c r="F45" i="18"/>
  <c r="Q44" i="18"/>
  <c r="R44" i="18" s="1"/>
  <c r="O44" i="18"/>
  <c r="G44" i="18"/>
  <c r="F44" i="18"/>
  <c r="Q43" i="18"/>
  <c r="R43" i="18" s="1"/>
  <c r="O43" i="18"/>
  <c r="G43" i="18"/>
  <c r="F43" i="18"/>
  <c r="Q42" i="18"/>
  <c r="R42" i="18" s="1"/>
  <c r="O42" i="18"/>
  <c r="G42" i="18"/>
  <c r="F42" i="18"/>
  <c r="Q41" i="18"/>
  <c r="R41" i="18" s="1"/>
  <c r="O41" i="18"/>
  <c r="G41" i="18"/>
  <c r="F41" i="18"/>
  <c r="Q40" i="18"/>
  <c r="R40" i="18" s="1"/>
  <c r="O40" i="18"/>
  <c r="G40" i="18"/>
  <c r="F40" i="18"/>
  <c r="A40" i="18"/>
  <c r="A41" i="18" s="1"/>
  <c r="A42" i="18" s="1"/>
  <c r="A43" i="18" s="1"/>
  <c r="Q39" i="18"/>
  <c r="R39" i="18" s="1"/>
  <c r="O39" i="18"/>
  <c r="G39" i="18"/>
  <c r="F39" i="18"/>
  <c r="Q64" i="20"/>
  <c r="R64" i="20" s="1"/>
  <c r="O64" i="20"/>
  <c r="G64" i="20"/>
  <c r="F64" i="20"/>
  <c r="S64" i="20" s="1"/>
  <c r="Q63" i="20"/>
  <c r="R63" i="20" s="1"/>
  <c r="O63" i="20"/>
  <c r="G63" i="20"/>
  <c r="S63" i="20" s="1"/>
  <c r="F63" i="20"/>
  <c r="Q62" i="20"/>
  <c r="R62" i="20" s="1"/>
  <c r="O62" i="20"/>
  <c r="G62" i="20"/>
  <c r="S62" i="20" s="1"/>
  <c r="F62" i="20"/>
  <c r="Q61" i="20"/>
  <c r="R61" i="20" s="1"/>
  <c r="O61" i="20"/>
  <c r="G61" i="20"/>
  <c r="F61" i="20"/>
  <c r="Q60" i="20"/>
  <c r="R60" i="20" s="1"/>
  <c r="O60" i="20"/>
  <c r="G60" i="20"/>
  <c r="F60" i="20"/>
  <c r="Q59" i="20"/>
  <c r="R59" i="20" s="1"/>
  <c r="O59" i="20"/>
  <c r="G59" i="20"/>
  <c r="S59" i="20" s="1"/>
  <c r="F59" i="20"/>
  <c r="Q58" i="20"/>
  <c r="R58" i="20" s="1"/>
  <c r="O58" i="20"/>
  <c r="G58" i="20"/>
  <c r="S58" i="20" s="1"/>
  <c r="F58" i="20"/>
  <c r="Q57" i="20"/>
  <c r="R57" i="20" s="1"/>
  <c r="O57" i="20"/>
  <c r="G57" i="20"/>
  <c r="F57" i="20"/>
  <c r="Q56" i="20"/>
  <c r="R56" i="20" s="1"/>
  <c r="O56" i="20"/>
  <c r="G56" i="20"/>
  <c r="F56" i="20"/>
  <c r="Q55" i="20"/>
  <c r="R55" i="20" s="1"/>
  <c r="O55" i="20"/>
  <c r="G55" i="20"/>
  <c r="S55" i="20" s="1"/>
  <c r="F55" i="20"/>
  <c r="Q54" i="20"/>
  <c r="R54" i="20" s="1"/>
  <c r="O54" i="20"/>
  <c r="G54" i="20"/>
  <c r="S54" i="20" s="1"/>
  <c r="F54" i="20"/>
  <c r="Q53" i="20"/>
  <c r="R53" i="20" s="1"/>
  <c r="O53" i="20"/>
  <c r="G53" i="20"/>
  <c r="F53" i="20"/>
  <c r="Q52" i="20"/>
  <c r="R52" i="20" s="1"/>
  <c r="O52" i="20"/>
  <c r="G52" i="20"/>
  <c r="F52" i="20"/>
  <c r="Q51" i="20"/>
  <c r="R51" i="20" s="1"/>
  <c r="O51" i="20"/>
  <c r="G51" i="20"/>
  <c r="S51" i="20" s="1"/>
  <c r="F51" i="20"/>
  <c r="Q50" i="20"/>
  <c r="R50" i="20" s="1"/>
  <c r="O50" i="20"/>
  <c r="G50" i="20"/>
  <c r="S50" i="20" s="1"/>
  <c r="F50" i="20"/>
  <c r="Q49" i="20"/>
  <c r="R49" i="20" s="1"/>
  <c r="O49" i="20"/>
  <c r="G49" i="20"/>
  <c r="F49" i="20"/>
  <c r="Q48" i="20"/>
  <c r="R48" i="20" s="1"/>
  <c r="O48" i="20"/>
  <c r="G48" i="20"/>
  <c r="F48" i="20"/>
  <c r="Q47" i="20"/>
  <c r="R47" i="20" s="1"/>
  <c r="O47" i="20"/>
  <c r="G47" i="20"/>
  <c r="S47" i="20" s="1"/>
  <c r="F47" i="20"/>
  <c r="Q46" i="20"/>
  <c r="R46" i="20" s="1"/>
  <c r="O46" i="20"/>
  <c r="G46" i="20"/>
  <c r="S46" i="20" s="1"/>
  <c r="F46" i="20"/>
  <c r="Q45" i="20"/>
  <c r="R45" i="20" s="1"/>
  <c r="O45" i="20"/>
  <c r="G45" i="20"/>
  <c r="F45" i="20"/>
  <c r="Q44" i="20"/>
  <c r="R44" i="20" s="1"/>
  <c r="O44" i="20"/>
  <c r="G44" i="20"/>
  <c r="F44" i="20"/>
  <c r="Q43" i="20"/>
  <c r="R43" i="20" s="1"/>
  <c r="O43" i="20"/>
  <c r="G43" i="20"/>
  <c r="S43" i="20" s="1"/>
  <c r="F43" i="20"/>
  <c r="Q42" i="20"/>
  <c r="R42" i="20" s="1"/>
  <c r="O42" i="20"/>
  <c r="G42" i="20"/>
  <c r="S42" i="20" s="1"/>
  <c r="F42" i="20"/>
  <c r="Q41" i="20"/>
  <c r="R41" i="20" s="1"/>
  <c r="O41" i="20"/>
  <c r="G41" i="20"/>
  <c r="F41" i="20"/>
  <c r="Q40" i="20"/>
  <c r="R40" i="20" s="1"/>
  <c r="O40" i="20"/>
  <c r="G40" i="20"/>
  <c r="F40" i="20"/>
  <c r="A40" i="20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Q39" i="20"/>
  <c r="R39" i="20" s="1"/>
  <c r="O39" i="20"/>
  <c r="G39" i="20"/>
  <c r="S39" i="20" s="1"/>
  <c r="F39" i="20"/>
  <c r="A60" i="19"/>
  <c r="A61" i="19" s="1"/>
  <c r="A62" i="19" s="1"/>
  <c r="A63" i="19" s="1"/>
  <c r="A64" i="19" s="1"/>
  <c r="Q59" i="19"/>
  <c r="R59" i="19" s="1"/>
  <c r="O59" i="19"/>
  <c r="G59" i="19"/>
  <c r="F59" i="19"/>
  <c r="Q58" i="19"/>
  <c r="R58" i="19" s="1"/>
  <c r="O58" i="19"/>
  <c r="G58" i="19"/>
  <c r="F58" i="19"/>
  <c r="Q57" i="19"/>
  <c r="R57" i="19" s="1"/>
  <c r="O57" i="19"/>
  <c r="G57" i="19"/>
  <c r="F57" i="19"/>
  <c r="Q56" i="19"/>
  <c r="R56" i="19" s="1"/>
  <c r="O56" i="19"/>
  <c r="G56" i="19"/>
  <c r="F56" i="19"/>
  <c r="Q55" i="19"/>
  <c r="R55" i="19" s="1"/>
  <c r="O55" i="19"/>
  <c r="G55" i="19"/>
  <c r="F55" i="19"/>
  <c r="Q54" i="19"/>
  <c r="R54" i="19" s="1"/>
  <c r="O54" i="19"/>
  <c r="G54" i="19"/>
  <c r="F54" i="19"/>
  <c r="Q53" i="19"/>
  <c r="R53" i="19" s="1"/>
  <c r="O53" i="19"/>
  <c r="G53" i="19"/>
  <c r="F53" i="19"/>
  <c r="Q52" i="19"/>
  <c r="R52" i="19" s="1"/>
  <c r="O52" i="19"/>
  <c r="G52" i="19"/>
  <c r="F52" i="19"/>
  <c r="Q51" i="19"/>
  <c r="R51" i="19" s="1"/>
  <c r="O51" i="19"/>
  <c r="G51" i="19"/>
  <c r="F51" i="19"/>
  <c r="Q50" i="19"/>
  <c r="R50" i="19" s="1"/>
  <c r="O50" i="19"/>
  <c r="G50" i="19"/>
  <c r="F50" i="19"/>
  <c r="Q49" i="19"/>
  <c r="R49" i="19" s="1"/>
  <c r="O49" i="19"/>
  <c r="G49" i="19"/>
  <c r="F49" i="19"/>
  <c r="Q48" i="19"/>
  <c r="R48" i="19" s="1"/>
  <c r="O48" i="19"/>
  <c r="G48" i="19"/>
  <c r="F48" i="19"/>
  <c r="Q47" i="19"/>
  <c r="R47" i="19" s="1"/>
  <c r="O47" i="19"/>
  <c r="G47" i="19"/>
  <c r="F47" i="19"/>
  <c r="Q46" i="19"/>
  <c r="R46" i="19" s="1"/>
  <c r="O46" i="19"/>
  <c r="G46" i="19"/>
  <c r="F46" i="19"/>
  <c r="Q45" i="19"/>
  <c r="R45" i="19" s="1"/>
  <c r="O45" i="19"/>
  <c r="G45" i="19"/>
  <c r="F45" i="19"/>
  <c r="Q44" i="19"/>
  <c r="R44" i="19" s="1"/>
  <c r="O44" i="19"/>
  <c r="G44" i="19"/>
  <c r="F44" i="19"/>
  <c r="Q43" i="19"/>
  <c r="R43" i="19" s="1"/>
  <c r="O43" i="19"/>
  <c r="G43" i="19"/>
  <c r="F43" i="19"/>
  <c r="Q42" i="19"/>
  <c r="R42" i="19" s="1"/>
  <c r="O42" i="19"/>
  <c r="G42" i="19"/>
  <c r="F42" i="19"/>
  <c r="Q41" i="19"/>
  <c r="R41" i="19" s="1"/>
  <c r="O41" i="19"/>
  <c r="G41" i="19"/>
  <c r="F41" i="19"/>
  <c r="Q40" i="19"/>
  <c r="R40" i="19" s="1"/>
  <c r="O40" i="19"/>
  <c r="G40" i="19"/>
  <c r="F40" i="19"/>
  <c r="A40" i="19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Q39" i="19"/>
  <c r="R39" i="19" s="1"/>
  <c r="O39" i="19"/>
  <c r="G39" i="19"/>
  <c r="F39" i="19"/>
  <c r="Q32" i="18"/>
  <c r="R32" i="18" s="1"/>
  <c r="O32" i="18"/>
  <c r="G32" i="18"/>
  <c r="F32" i="18"/>
  <c r="Q31" i="18"/>
  <c r="R31" i="18" s="1"/>
  <c r="O31" i="18"/>
  <c r="G31" i="18"/>
  <c r="F31" i="18"/>
  <c r="Q30" i="18"/>
  <c r="R30" i="18" s="1"/>
  <c r="O30" i="18"/>
  <c r="G30" i="18"/>
  <c r="F30" i="18"/>
  <c r="Q29" i="18"/>
  <c r="R29" i="18" s="1"/>
  <c r="O29" i="18"/>
  <c r="G29" i="18"/>
  <c r="F29" i="18"/>
  <c r="Q28" i="18"/>
  <c r="R28" i="18" s="1"/>
  <c r="O28" i="18"/>
  <c r="G28" i="18"/>
  <c r="F28" i="18"/>
  <c r="Q27" i="18"/>
  <c r="R27" i="18" s="1"/>
  <c r="O27" i="18"/>
  <c r="G27" i="18"/>
  <c r="F27" i="18"/>
  <c r="Q26" i="18"/>
  <c r="R26" i="18" s="1"/>
  <c r="O26" i="18"/>
  <c r="G26" i="18"/>
  <c r="F26" i="18"/>
  <c r="Q25" i="18"/>
  <c r="R25" i="18" s="1"/>
  <c r="O25" i="18"/>
  <c r="G25" i="18"/>
  <c r="F25" i="18"/>
  <c r="Q24" i="18"/>
  <c r="R24" i="18" s="1"/>
  <c r="O24" i="18"/>
  <c r="G24" i="18"/>
  <c r="F24" i="18"/>
  <c r="Q23" i="18"/>
  <c r="R23" i="18" s="1"/>
  <c r="O23" i="18"/>
  <c r="G23" i="18"/>
  <c r="F23" i="18"/>
  <c r="Q22" i="18"/>
  <c r="R22" i="18" s="1"/>
  <c r="O22" i="18"/>
  <c r="G22" i="18"/>
  <c r="F22" i="18"/>
  <c r="Q21" i="18"/>
  <c r="R21" i="18" s="1"/>
  <c r="O21" i="18"/>
  <c r="G21" i="18"/>
  <c r="F21" i="18"/>
  <c r="Q20" i="18"/>
  <c r="R20" i="18" s="1"/>
  <c r="O20" i="18"/>
  <c r="G20" i="18"/>
  <c r="F20" i="18"/>
  <c r="Q19" i="18"/>
  <c r="R19" i="18" s="1"/>
  <c r="O19" i="18"/>
  <c r="G19" i="18"/>
  <c r="F19" i="18"/>
  <c r="Q18" i="18"/>
  <c r="R18" i="18" s="1"/>
  <c r="O18" i="18"/>
  <c r="G18" i="18"/>
  <c r="F18" i="18"/>
  <c r="Q17" i="18"/>
  <c r="R17" i="18" s="1"/>
  <c r="O17" i="18"/>
  <c r="G17" i="18"/>
  <c r="F17" i="18"/>
  <c r="Q16" i="18"/>
  <c r="R16" i="18" s="1"/>
  <c r="O16" i="18"/>
  <c r="G16" i="18"/>
  <c r="F16" i="18"/>
  <c r="Q15" i="18"/>
  <c r="R15" i="18" s="1"/>
  <c r="O15" i="18"/>
  <c r="G15" i="18"/>
  <c r="F15" i="18"/>
  <c r="Q14" i="18"/>
  <c r="R14" i="18" s="1"/>
  <c r="O14" i="18"/>
  <c r="G14" i="18"/>
  <c r="F14" i="18"/>
  <c r="Q13" i="18"/>
  <c r="R13" i="18" s="1"/>
  <c r="O13" i="18"/>
  <c r="G13" i="18"/>
  <c r="F13" i="18"/>
  <c r="Q12" i="18"/>
  <c r="R12" i="18" s="1"/>
  <c r="O12" i="18"/>
  <c r="G12" i="18"/>
  <c r="F12" i="18"/>
  <c r="Q11" i="18"/>
  <c r="R11" i="18" s="1"/>
  <c r="O11" i="18"/>
  <c r="G11" i="18"/>
  <c r="F11" i="18"/>
  <c r="Q10" i="18"/>
  <c r="R10" i="18" s="1"/>
  <c r="O10" i="18"/>
  <c r="G10" i="18"/>
  <c r="F10" i="18"/>
  <c r="Q9" i="18"/>
  <c r="R9" i="18" s="1"/>
  <c r="O9" i="18"/>
  <c r="G9" i="18"/>
  <c r="F9" i="18"/>
  <c r="Q8" i="18"/>
  <c r="R8" i="18" s="1"/>
  <c r="O8" i="18"/>
  <c r="G8" i="18"/>
  <c r="F8" i="18"/>
  <c r="A8" i="18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Q7" i="18"/>
  <c r="R7" i="18" s="1"/>
  <c r="O7" i="18"/>
  <c r="G7" i="18"/>
  <c r="F7" i="18"/>
  <c r="Q32" i="19"/>
  <c r="R32" i="19" s="1"/>
  <c r="O32" i="19"/>
  <c r="G32" i="19"/>
  <c r="F32" i="19"/>
  <c r="Q31" i="19"/>
  <c r="R31" i="19" s="1"/>
  <c r="O31" i="19"/>
  <c r="G31" i="19"/>
  <c r="F31" i="19"/>
  <c r="Q30" i="19"/>
  <c r="R30" i="19" s="1"/>
  <c r="O30" i="19"/>
  <c r="G30" i="19"/>
  <c r="F30" i="19"/>
  <c r="Q29" i="19"/>
  <c r="R29" i="19" s="1"/>
  <c r="O29" i="19"/>
  <c r="G29" i="19"/>
  <c r="F29" i="19"/>
  <c r="Q28" i="19"/>
  <c r="R28" i="19" s="1"/>
  <c r="O28" i="19"/>
  <c r="G28" i="19"/>
  <c r="F28" i="19"/>
  <c r="Q27" i="19"/>
  <c r="R27" i="19" s="1"/>
  <c r="O27" i="19"/>
  <c r="G27" i="19"/>
  <c r="F27" i="19"/>
  <c r="Q26" i="19"/>
  <c r="R26" i="19" s="1"/>
  <c r="O26" i="19"/>
  <c r="G26" i="19"/>
  <c r="F26" i="19"/>
  <c r="Q25" i="19"/>
  <c r="R25" i="19" s="1"/>
  <c r="O25" i="19"/>
  <c r="G25" i="19"/>
  <c r="F25" i="19"/>
  <c r="Q24" i="19"/>
  <c r="R24" i="19" s="1"/>
  <c r="O24" i="19"/>
  <c r="G24" i="19"/>
  <c r="F24" i="19"/>
  <c r="Q23" i="19"/>
  <c r="R23" i="19" s="1"/>
  <c r="O23" i="19"/>
  <c r="G23" i="19"/>
  <c r="F23" i="19"/>
  <c r="Q22" i="19"/>
  <c r="R22" i="19" s="1"/>
  <c r="O22" i="19"/>
  <c r="G22" i="19"/>
  <c r="F22" i="19"/>
  <c r="Q21" i="19"/>
  <c r="R21" i="19" s="1"/>
  <c r="O21" i="19"/>
  <c r="G21" i="19"/>
  <c r="F21" i="19"/>
  <c r="Q20" i="19"/>
  <c r="R20" i="19" s="1"/>
  <c r="O20" i="19"/>
  <c r="G20" i="19"/>
  <c r="F20" i="19"/>
  <c r="Q19" i="19"/>
  <c r="R19" i="19" s="1"/>
  <c r="O19" i="19"/>
  <c r="G19" i="19"/>
  <c r="F19" i="19"/>
  <c r="Q18" i="19"/>
  <c r="R18" i="19" s="1"/>
  <c r="O18" i="19"/>
  <c r="G18" i="19"/>
  <c r="F18" i="19"/>
  <c r="Q17" i="19"/>
  <c r="R17" i="19" s="1"/>
  <c r="O17" i="19"/>
  <c r="G17" i="19"/>
  <c r="F17" i="19"/>
  <c r="Q16" i="19"/>
  <c r="R16" i="19" s="1"/>
  <c r="O16" i="19"/>
  <c r="G16" i="19"/>
  <c r="F16" i="19"/>
  <c r="Q15" i="19"/>
  <c r="R15" i="19" s="1"/>
  <c r="O15" i="19"/>
  <c r="G15" i="19"/>
  <c r="F15" i="19"/>
  <c r="Q14" i="19"/>
  <c r="R14" i="19" s="1"/>
  <c r="O14" i="19"/>
  <c r="G14" i="19"/>
  <c r="F14" i="19"/>
  <c r="Q13" i="19"/>
  <c r="R13" i="19" s="1"/>
  <c r="O13" i="19"/>
  <c r="G13" i="19"/>
  <c r="F13" i="19"/>
  <c r="Q12" i="19"/>
  <c r="R12" i="19" s="1"/>
  <c r="O12" i="19"/>
  <c r="G12" i="19"/>
  <c r="F12" i="19"/>
  <c r="Q11" i="19"/>
  <c r="R11" i="19" s="1"/>
  <c r="O11" i="19"/>
  <c r="G11" i="19"/>
  <c r="F11" i="19"/>
  <c r="Q10" i="19"/>
  <c r="R10" i="19" s="1"/>
  <c r="O10" i="19"/>
  <c r="G10" i="19"/>
  <c r="F10" i="19"/>
  <c r="Q9" i="19"/>
  <c r="R9" i="19" s="1"/>
  <c r="O9" i="19"/>
  <c r="G9" i="19"/>
  <c r="F9" i="19"/>
  <c r="Q8" i="19"/>
  <c r="R8" i="19" s="1"/>
  <c r="O8" i="19"/>
  <c r="G8" i="19"/>
  <c r="F8" i="19"/>
  <c r="A8" i="19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Q7" i="19"/>
  <c r="R7" i="19" s="1"/>
  <c r="O7" i="19"/>
  <c r="G7" i="19"/>
  <c r="F7" i="19"/>
  <c r="Q32" i="20"/>
  <c r="R32" i="20" s="1"/>
  <c r="O32" i="20"/>
  <c r="G32" i="20"/>
  <c r="F32" i="20"/>
  <c r="S32" i="20" s="1"/>
  <c r="Q31" i="20"/>
  <c r="R31" i="20" s="1"/>
  <c r="O31" i="20"/>
  <c r="G31" i="20"/>
  <c r="F31" i="20"/>
  <c r="S31" i="20" s="1"/>
  <c r="Q30" i="20"/>
  <c r="R30" i="20" s="1"/>
  <c r="O30" i="20"/>
  <c r="G30" i="20"/>
  <c r="F30" i="20"/>
  <c r="Q29" i="20"/>
  <c r="R29" i="20" s="1"/>
  <c r="O29" i="20"/>
  <c r="G29" i="20"/>
  <c r="F29" i="20"/>
  <c r="Q28" i="20"/>
  <c r="R28" i="20" s="1"/>
  <c r="O28" i="20"/>
  <c r="G28" i="20"/>
  <c r="F28" i="20"/>
  <c r="S28" i="20" s="1"/>
  <c r="Q27" i="20"/>
  <c r="R27" i="20" s="1"/>
  <c r="O27" i="20"/>
  <c r="G27" i="20"/>
  <c r="F27" i="20"/>
  <c r="S27" i="20" s="1"/>
  <c r="Q26" i="20"/>
  <c r="R26" i="20" s="1"/>
  <c r="O26" i="20"/>
  <c r="G26" i="20"/>
  <c r="F26" i="20"/>
  <c r="Q25" i="20"/>
  <c r="R25" i="20" s="1"/>
  <c r="O25" i="20"/>
  <c r="G25" i="20"/>
  <c r="F25" i="20"/>
  <c r="Q24" i="20"/>
  <c r="R24" i="20" s="1"/>
  <c r="O24" i="20"/>
  <c r="G24" i="20"/>
  <c r="F24" i="20"/>
  <c r="S24" i="20" s="1"/>
  <c r="Q23" i="20"/>
  <c r="R23" i="20" s="1"/>
  <c r="O23" i="20"/>
  <c r="G23" i="20"/>
  <c r="F23" i="20"/>
  <c r="S23" i="20" s="1"/>
  <c r="Q22" i="20"/>
  <c r="R22" i="20" s="1"/>
  <c r="O22" i="20"/>
  <c r="G22" i="20"/>
  <c r="F22" i="20"/>
  <c r="Q21" i="20"/>
  <c r="R21" i="20" s="1"/>
  <c r="O21" i="20"/>
  <c r="G21" i="20"/>
  <c r="F21" i="20"/>
  <c r="Q20" i="20"/>
  <c r="R20" i="20" s="1"/>
  <c r="O20" i="20"/>
  <c r="G20" i="20"/>
  <c r="F20" i="20"/>
  <c r="S20" i="20" s="1"/>
  <c r="Q19" i="20"/>
  <c r="R19" i="20" s="1"/>
  <c r="O19" i="20"/>
  <c r="G19" i="20"/>
  <c r="F19" i="20"/>
  <c r="S19" i="20" s="1"/>
  <c r="Q18" i="20"/>
  <c r="R18" i="20" s="1"/>
  <c r="O18" i="20"/>
  <c r="G18" i="20"/>
  <c r="F18" i="20"/>
  <c r="Q17" i="20"/>
  <c r="R17" i="20" s="1"/>
  <c r="O17" i="20"/>
  <c r="G17" i="20"/>
  <c r="F17" i="20"/>
  <c r="Q16" i="20"/>
  <c r="R16" i="20" s="1"/>
  <c r="O16" i="20"/>
  <c r="G16" i="20"/>
  <c r="F16" i="20"/>
  <c r="S16" i="20" s="1"/>
  <c r="Q15" i="20"/>
  <c r="R15" i="20" s="1"/>
  <c r="O15" i="20"/>
  <c r="G15" i="20"/>
  <c r="F15" i="20"/>
  <c r="S15" i="20" s="1"/>
  <c r="Q14" i="20"/>
  <c r="R14" i="20" s="1"/>
  <c r="O14" i="20"/>
  <c r="G14" i="20"/>
  <c r="F14" i="20"/>
  <c r="Q13" i="20"/>
  <c r="R13" i="20" s="1"/>
  <c r="O13" i="20"/>
  <c r="G13" i="20"/>
  <c r="F13" i="20"/>
  <c r="Q12" i="20"/>
  <c r="R12" i="20" s="1"/>
  <c r="O12" i="20"/>
  <c r="G12" i="20"/>
  <c r="F12" i="20"/>
  <c r="S12" i="20" s="1"/>
  <c r="Q11" i="20"/>
  <c r="R11" i="20" s="1"/>
  <c r="O11" i="20"/>
  <c r="G11" i="20"/>
  <c r="F11" i="20"/>
  <c r="S11" i="20" s="1"/>
  <c r="Q10" i="20"/>
  <c r="R10" i="20" s="1"/>
  <c r="O10" i="20"/>
  <c r="G10" i="20"/>
  <c r="F10" i="20"/>
  <c r="Q9" i="20"/>
  <c r="R9" i="20" s="1"/>
  <c r="O9" i="20"/>
  <c r="G9" i="20"/>
  <c r="F9" i="20"/>
  <c r="Q8" i="20"/>
  <c r="R8" i="20" s="1"/>
  <c r="O8" i="20"/>
  <c r="G8" i="20"/>
  <c r="F8" i="20"/>
  <c r="S8" i="20" s="1"/>
  <c r="A8" i="20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Q7" i="20"/>
  <c r="R7" i="20" s="1"/>
  <c r="O7" i="20"/>
  <c r="G7" i="20"/>
  <c r="F7" i="20"/>
  <c r="A41" i="14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Q50" i="14"/>
  <c r="R50" i="14" s="1"/>
  <c r="O50" i="14"/>
  <c r="G50" i="14"/>
  <c r="F50" i="14"/>
  <c r="D50" i="14"/>
  <c r="Q49" i="14"/>
  <c r="R49" i="14" s="1"/>
  <c r="O49" i="14"/>
  <c r="G49" i="14"/>
  <c r="F49" i="14"/>
  <c r="D49" i="14"/>
  <c r="Q48" i="14"/>
  <c r="R48" i="14" s="1"/>
  <c r="O48" i="14"/>
  <c r="G48" i="14"/>
  <c r="F48" i="14"/>
  <c r="D48" i="14"/>
  <c r="Q47" i="14"/>
  <c r="R47" i="14" s="1"/>
  <c r="O47" i="14"/>
  <c r="G47" i="14"/>
  <c r="F47" i="14"/>
  <c r="D47" i="14"/>
  <c r="Q46" i="14"/>
  <c r="R46" i="14" s="1"/>
  <c r="O46" i="14"/>
  <c r="G46" i="14"/>
  <c r="F46" i="14"/>
  <c r="D46" i="14"/>
  <c r="Q45" i="14"/>
  <c r="R45" i="14" s="1"/>
  <c r="O45" i="14"/>
  <c r="G45" i="14"/>
  <c r="F45" i="14"/>
  <c r="D45" i="14"/>
  <c r="Q44" i="14"/>
  <c r="R44" i="14" s="1"/>
  <c r="O44" i="14"/>
  <c r="G44" i="14"/>
  <c r="F44" i="14"/>
  <c r="D44" i="14"/>
  <c r="Q43" i="14"/>
  <c r="R43" i="14" s="1"/>
  <c r="O43" i="14"/>
  <c r="G43" i="14"/>
  <c r="F43" i="14"/>
  <c r="D43" i="14"/>
  <c r="Q42" i="14"/>
  <c r="R42" i="14" s="1"/>
  <c r="O42" i="14"/>
  <c r="G42" i="14"/>
  <c r="F42" i="14"/>
  <c r="D42" i="14"/>
  <c r="Q41" i="14"/>
  <c r="R41" i="14" s="1"/>
  <c r="O41" i="14"/>
  <c r="G41" i="14"/>
  <c r="F41" i="14"/>
  <c r="D41" i="14"/>
  <c r="Q40" i="14"/>
  <c r="R40" i="14" s="1"/>
  <c r="O40" i="14"/>
  <c r="G40" i="14"/>
  <c r="F40" i="14"/>
  <c r="D40" i="14"/>
  <c r="A40" i="14"/>
  <c r="Q39" i="14"/>
  <c r="R39" i="14" s="1"/>
  <c r="O39" i="14"/>
  <c r="G39" i="14"/>
  <c r="F39" i="14"/>
  <c r="D39" i="14"/>
  <c r="F1" i="14"/>
  <c r="A41" i="13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40" i="13"/>
  <c r="Q47" i="13"/>
  <c r="R47" i="13" s="1"/>
  <c r="O47" i="13"/>
  <c r="G47" i="13"/>
  <c r="F47" i="13"/>
  <c r="Q46" i="13"/>
  <c r="R46" i="13" s="1"/>
  <c r="O46" i="13"/>
  <c r="G46" i="13"/>
  <c r="F46" i="13"/>
  <c r="Q45" i="13"/>
  <c r="R45" i="13" s="1"/>
  <c r="O45" i="13"/>
  <c r="G45" i="13"/>
  <c r="F45" i="13"/>
  <c r="Q44" i="13"/>
  <c r="R44" i="13" s="1"/>
  <c r="O44" i="13"/>
  <c r="G44" i="13"/>
  <c r="F44" i="13"/>
  <c r="Q43" i="13"/>
  <c r="R43" i="13" s="1"/>
  <c r="O43" i="13"/>
  <c r="G43" i="13"/>
  <c r="F43" i="13"/>
  <c r="Q42" i="13"/>
  <c r="R42" i="13" s="1"/>
  <c r="O42" i="13"/>
  <c r="G42" i="13"/>
  <c r="F42" i="13"/>
  <c r="Q41" i="13"/>
  <c r="R41" i="13" s="1"/>
  <c r="O41" i="13"/>
  <c r="G41" i="13"/>
  <c r="F41" i="13"/>
  <c r="Q40" i="13"/>
  <c r="R40" i="13" s="1"/>
  <c r="O40" i="13"/>
  <c r="G40" i="13"/>
  <c r="F40" i="13"/>
  <c r="Q39" i="13"/>
  <c r="R39" i="13" s="1"/>
  <c r="O39" i="13"/>
  <c r="G39" i="13"/>
  <c r="F39" i="13"/>
  <c r="F1" i="13"/>
  <c r="A45" i="12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F1" i="12"/>
  <c r="Q63" i="12"/>
  <c r="R63" i="12" s="1"/>
  <c r="O63" i="12"/>
  <c r="G63" i="12"/>
  <c r="F63" i="12"/>
  <c r="Q62" i="12"/>
  <c r="R62" i="12" s="1"/>
  <c r="O62" i="12"/>
  <c r="G62" i="12"/>
  <c r="F62" i="12"/>
  <c r="Q61" i="12"/>
  <c r="R61" i="12" s="1"/>
  <c r="O61" i="12"/>
  <c r="G61" i="12"/>
  <c r="F61" i="12"/>
  <c r="Q60" i="12"/>
  <c r="R60" i="12" s="1"/>
  <c r="O60" i="12"/>
  <c r="G60" i="12"/>
  <c r="F60" i="12"/>
  <c r="Q59" i="12"/>
  <c r="R59" i="12" s="1"/>
  <c r="O59" i="12"/>
  <c r="G59" i="12"/>
  <c r="F59" i="12"/>
  <c r="Q58" i="12"/>
  <c r="R58" i="12" s="1"/>
  <c r="O58" i="12"/>
  <c r="G58" i="12"/>
  <c r="F58" i="12"/>
  <c r="Q57" i="12"/>
  <c r="R57" i="12" s="1"/>
  <c r="O57" i="12"/>
  <c r="G57" i="12"/>
  <c r="F57" i="12"/>
  <c r="Q56" i="12"/>
  <c r="R56" i="12" s="1"/>
  <c r="O56" i="12"/>
  <c r="G56" i="12"/>
  <c r="F56" i="12"/>
  <c r="Q55" i="12"/>
  <c r="R55" i="12" s="1"/>
  <c r="O55" i="12"/>
  <c r="G55" i="12"/>
  <c r="F55" i="12"/>
  <c r="Q54" i="12"/>
  <c r="R54" i="12" s="1"/>
  <c r="O54" i="12"/>
  <c r="G54" i="12"/>
  <c r="F54" i="12"/>
  <c r="Q53" i="12"/>
  <c r="R53" i="12" s="1"/>
  <c r="O53" i="12"/>
  <c r="G53" i="12"/>
  <c r="F53" i="12"/>
  <c r="Q52" i="12"/>
  <c r="R52" i="12" s="1"/>
  <c r="O52" i="12"/>
  <c r="G52" i="12"/>
  <c r="F52" i="12"/>
  <c r="Q51" i="12"/>
  <c r="R51" i="12" s="1"/>
  <c r="O51" i="12"/>
  <c r="G51" i="12"/>
  <c r="F51" i="12"/>
  <c r="Q50" i="12"/>
  <c r="R50" i="12" s="1"/>
  <c r="O50" i="12"/>
  <c r="G50" i="12"/>
  <c r="F50" i="12"/>
  <c r="Q49" i="12"/>
  <c r="R49" i="12" s="1"/>
  <c r="O49" i="12"/>
  <c r="G49" i="12"/>
  <c r="F49" i="12"/>
  <c r="Q48" i="12"/>
  <c r="R48" i="12" s="1"/>
  <c r="O48" i="12"/>
  <c r="G48" i="12"/>
  <c r="F48" i="12"/>
  <c r="Q47" i="12"/>
  <c r="R47" i="12" s="1"/>
  <c r="O47" i="12"/>
  <c r="G47" i="12"/>
  <c r="F47" i="12"/>
  <c r="Q46" i="12"/>
  <c r="R46" i="12" s="1"/>
  <c r="O46" i="12"/>
  <c r="G46" i="12"/>
  <c r="F46" i="12"/>
  <c r="Q45" i="12"/>
  <c r="R45" i="12" s="1"/>
  <c r="O45" i="12"/>
  <c r="G45" i="12"/>
  <c r="F45" i="12"/>
  <c r="Q44" i="12"/>
  <c r="R44" i="12" s="1"/>
  <c r="O44" i="12"/>
  <c r="G44" i="12"/>
  <c r="F44" i="12"/>
  <c r="Q43" i="12"/>
  <c r="R43" i="12" s="1"/>
  <c r="O43" i="12"/>
  <c r="G43" i="12"/>
  <c r="F43" i="12"/>
  <c r="Q42" i="12"/>
  <c r="R42" i="12" s="1"/>
  <c r="O42" i="12"/>
  <c r="G42" i="12"/>
  <c r="F42" i="12"/>
  <c r="Q41" i="12"/>
  <c r="R41" i="12" s="1"/>
  <c r="O41" i="12"/>
  <c r="G41" i="12"/>
  <c r="F41" i="12"/>
  <c r="Q40" i="12"/>
  <c r="R40" i="12" s="1"/>
  <c r="O40" i="12"/>
  <c r="G40" i="12"/>
  <c r="F40" i="12"/>
  <c r="A40" i="12"/>
  <c r="A41" i="12" s="1"/>
  <c r="A42" i="12" s="1"/>
  <c r="A43" i="12" s="1"/>
  <c r="A44" i="12" s="1"/>
  <c r="Q39" i="12"/>
  <c r="R39" i="12" s="1"/>
  <c r="O39" i="12"/>
  <c r="G39" i="12"/>
  <c r="F39" i="12"/>
  <c r="Q63" i="11"/>
  <c r="R63" i="11" s="1"/>
  <c r="O63" i="11"/>
  <c r="G63" i="11"/>
  <c r="F63" i="11"/>
  <c r="Q62" i="11"/>
  <c r="R62" i="11" s="1"/>
  <c r="O62" i="11"/>
  <c r="G62" i="11"/>
  <c r="F62" i="11"/>
  <c r="Q61" i="11"/>
  <c r="R61" i="11" s="1"/>
  <c r="O61" i="11"/>
  <c r="G61" i="11"/>
  <c r="F61" i="11"/>
  <c r="Q60" i="11"/>
  <c r="R60" i="11" s="1"/>
  <c r="O60" i="11"/>
  <c r="G60" i="11"/>
  <c r="F60" i="11"/>
  <c r="Q59" i="11"/>
  <c r="R59" i="11" s="1"/>
  <c r="O59" i="11"/>
  <c r="G59" i="11"/>
  <c r="F59" i="11"/>
  <c r="Q58" i="11"/>
  <c r="R58" i="11" s="1"/>
  <c r="O58" i="11"/>
  <c r="G58" i="11"/>
  <c r="F58" i="11"/>
  <c r="Q57" i="11"/>
  <c r="R57" i="11" s="1"/>
  <c r="O57" i="11"/>
  <c r="G57" i="11"/>
  <c r="F57" i="11"/>
  <c r="Q56" i="11"/>
  <c r="R56" i="11" s="1"/>
  <c r="O56" i="11"/>
  <c r="G56" i="11"/>
  <c r="F56" i="11"/>
  <c r="Q55" i="11"/>
  <c r="R55" i="11" s="1"/>
  <c r="O55" i="11"/>
  <c r="G55" i="11"/>
  <c r="F55" i="11"/>
  <c r="Q54" i="11"/>
  <c r="R54" i="11" s="1"/>
  <c r="O54" i="11"/>
  <c r="G54" i="11"/>
  <c r="F54" i="11"/>
  <c r="Q53" i="11"/>
  <c r="R53" i="11" s="1"/>
  <c r="O53" i="11"/>
  <c r="G53" i="11"/>
  <c r="F53" i="11"/>
  <c r="Q52" i="11"/>
  <c r="R52" i="11" s="1"/>
  <c r="O52" i="11"/>
  <c r="G52" i="11"/>
  <c r="F52" i="11"/>
  <c r="Q51" i="11"/>
  <c r="R51" i="11" s="1"/>
  <c r="O51" i="11"/>
  <c r="G51" i="11"/>
  <c r="F51" i="11"/>
  <c r="Q50" i="11"/>
  <c r="R50" i="11" s="1"/>
  <c r="O50" i="11"/>
  <c r="G50" i="11"/>
  <c r="F50" i="11"/>
  <c r="Q49" i="11"/>
  <c r="R49" i="11" s="1"/>
  <c r="O49" i="11"/>
  <c r="G49" i="11"/>
  <c r="F49" i="11"/>
  <c r="Q48" i="11"/>
  <c r="R48" i="11" s="1"/>
  <c r="O48" i="11"/>
  <c r="G48" i="11"/>
  <c r="F48" i="11"/>
  <c r="Q47" i="11"/>
  <c r="R47" i="11" s="1"/>
  <c r="O47" i="11"/>
  <c r="G47" i="11"/>
  <c r="F47" i="11"/>
  <c r="Q46" i="11"/>
  <c r="R46" i="11" s="1"/>
  <c r="O46" i="11"/>
  <c r="G46" i="11"/>
  <c r="F46" i="11"/>
  <c r="Q45" i="11"/>
  <c r="R45" i="11" s="1"/>
  <c r="O45" i="11"/>
  <c r="G45" i="11"/>
  <c r="F45" i="11"/>
  <c r="Q44" i="11"/>
  <c r="R44" i="11" s="1"/>
  <c r="O44" i="11"/>
  <c r="G44" i="11"/>
  <c r="F44" i="11"/>
  <c r="Q43" i="11"/>
  <c r="R43" i="11" s="1"/>
  <c r="O43" i="11"/>
  <c r="G43" i="11"/>
  <c r="F43" i="11"/>
  <c r="Q42" i="11"/>
  <c r="R42" i="11" s="1"/>
  <c r="O42" i="11"/>
  <c r="G42" i="11"/>
  <c r="F42" i="11"/>
  <c r="Q41" i="11"/>
  <c r="R41" i="11" s="1"/>
  <c r="O41" i="11"/>
  <c r="G41" i="11"/>
  <c r="F41" i="11"/>
  <c r="Q40" i="11"/>
  <c r="R40" i="11" s="1"/>
  <c r="O40" i="11"/>
  <c r="G40" i="11"/>
  <c r="F40" i="11"/>
  <c r="A40" i="1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Q39" i="11"/>
  <c r="R39" i="11" s="1"/>
  <c r="O39" i="11"/>
  <c r="G39" i="11"/>
  <c r="F39" i="11"/>
  <c r="A62" i="10"/>
  <c r="A63" i="10" s="1"/>
  <c r="A64" i="10" s="1"/>
  <c r="F1" i="11"/>
  <c r="A44" i="10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Q61" i="10"/>
  <c r="R61" i="10" s="1"/>
  <c r="O61" i="10"/>
  <c r="G61" i="10"/>
  <c r="F61" i="10"/>
  <c r="Q60" i="10"/>
  <c r="R60" i="10" s="1"/>
  <c r="O60" i="10"/>
  <c r="G60" i="10"/>
  <c r="F60" i="10"/>
  <c r="Q59" i="10"/>
  <c r="R59" i="10" s="1"/>
  <c r="O59" i="10"/>
  <c r="G59" i="10"/>
  <c r="F59" i="10"/>
  <c r="Q58" i="10"/>
  <c r="R58" i="10" s="1"/>
  <c r="O58" i="10"/>
  <c r="G58" i="10"/>
  <c r="F58" i="10"/>
  <c r="Q57" i="10"/>
  <c r="R57" i="10" s="1"/>
  <c r="O57" i="10"/>
  <c r="G57" i="10"/>
  <c r="F57" i="10"/>
  <c r="Q56" i="10"/>
  <c r="R56" i="10" s="1"/>
  <c r="O56" i="10"/>
  <c r="G56" i="10"/>
  <c r="F56" i="10"/>
  <c r="Q55" i="10"/>
  <c r="R55" i="10" s="1"/>
  <c r="O55" i="10"/>
  <c r="G55" i="10"/>
  <c r="F55" i="10"/>
  <c r="Q54" i="10"/>
  <c r="R54" i="10" s="1"/>
  <c r="O54" i="10"/>
  <c r="G54" i="10"/>
  <c r="F54" i="10"/>
  <c r="Q53" i="10"/>
  <c r="R53" i="10" s="1"/>
  <c r="O53" i="10"/>
  <c r="G53" i="10"/>
  <c r="F53" i="10"/>
  <c r="Q52" i="10"/>
  <c r="R52" i="10" s="1"/>
  <c r="O52" i="10"/>
  <c r="G52" i="10"/>
  <c r="F52" i="10"/>
  <c r="Q51" i="10"/>
  <c r="R51" i="10" s="1"/>
  <c r="O51" i="10"/>
  <c r="G51" i="10"/>
  <c r="F51" i="10"/>
  <c r="Q50" i="10"/>
  <c r="R50" i="10" s="1"/>
  <c r="O50" i="10"/>
  <c r="G50" i="10"/>
  <c r="F50" i="10"/>
  <c r="Q49" i="10"/>
  <c r="R49" i="10" s="1"/>
  <c r="O49" i="10"/>
  <c r="G49" i="10"/>
  <c r="F49" i="10"/>
  <c r="Q48" i="10"/>
  <c r="R48" i="10" s="1"/>
  <c r="O48" i="10"/>
  <c r="G48" i="10"/>
  <c r="F48" i="10"/>
  <c r="Q47" i="10"/>
  <c r="R47" i="10" s="1"/>
  <c r="O47" i="10"/>
  <c r="G47" i="10"/>
  <c r="F47" i="10"/>
  <c r="Q46" i="10"/>
  <c r="R46" i="10" s="1"/>
  <c r="O46" i="10"/>
  <c r="G46" i="10"/>
  <c r="F46" i="10"/>
  <c r="Q45" i="10"/>
  <c r="R45" i="10" s="1"/>
  <c r="O45" i="10"/>
  <c r="G45" i="10"/>
  <c r="F45" i="10"/>
  <c r="Q44" i="10"/>
  <c r="R44" i="10" s="1"/>
  <c r="O44" i="10"/>
  <c r="G44" i="10"/>
  <c r="F44" i="10"/>
  <c r="Q43" i="10"/>
  <c r="R43" i="10" s="1"/>
  <c r="O43" i="10"/>
  <c r="G43" i="10"/>
  <c r="F43" i="10"/>
  <c r="Q42" i="10"/>
  <c r="R42" i="10" s="1"/>
  <c r="O42" i="10"/>
  <c r="G42" i="10"/>
  <c r="F42" i="10"/>
  <c r="Q41" i="10"/>
  <c r="R41" i="10" s="1"/>
  <c r="O41" i="10"/>
  <c r="G41" i="10"/>
  <c r="F41" i="10"/>
  <c r="Q40" i="10"/>
  <c r="R40" i="10" s="1"/>
  <c r="O40" i="10"/>
  <c r="G40" i="10"/>
  <c r="F40" i="10"/>
  <c r="A40" i="10"/>
  <c r="A41" i="10" s="1"/>
  <c r="A42" i="10" s="1"/>
  <c r="A43" i="10" s="1"/>
  <c r="Q39" i="10"/>
  <c r="R39" i="10" s="1"/>
  <c r="O39" i="10"/>
  <c r="G39" i="10"/>
  <c r="F39" i="10"/>
  <c r="F1" i="10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7" i="14"/>
  <c r="Q32" i="14"/>
  <c r="R32" i="14" s="1"/>
  <c r="O32" i="14"/>
  <c r="G32" i="14"/>
  <c r="F32" i="14"/>
  <c r="Q31" i="14"/>
  <c r="R31" i="14" s="1"/>
  <c r="O31" i="14"/>
  <c r="G31" i="14"/>
  <c r="F31" i="14"/>
  <c r="Q30" i="14"/>
  <c r="R30" i="14" s="1"/>
  <c r="O30" i="14"/>
  <c r="G30" i="14"/>
  <c r="F30" i="14"/>
  <c r="Q29" i="14"/>
  <c r="R29" i="14" s="1"/>
  <c r="O29" i="14"/>
  <c r="G29" i="14"/>
  <c r="F29" i="14"/>
  <c r="Q28" i="14"/>
  <c r="R28" i="14" s="1"/>
  <c r="O28" i="14"/>
  <c r="G28" i="14"/>
  <c r="F28" i="14"/>
  <c r="Q27" i="14"/>
  <c r="R27" i="14" s="1"/>
  <c r="O27" i="14"/>
  <c r="G27" i="14"/>
  <c r="F27" i="14"/>
  <c r="Q26" i="14"/>
  <c r="R26" i="14" s="1"/>
  <c r="O26" i="14"/>
  <c r="G26" i="14"/>
  <c r="F26" i="14"/>
  <c r="Q25" i="14"/>
  <c r="R25" i="14" s="1"/>
  <c r="O25" i="14"/>
  <c r="G25" i="14"/>
  <c r="F25" i="14"/>
  <c r="Q24" i="14"/>
  <c r="R24" i="14" s="1"/>
  <c r="O24" i="14"/>
  <c r="G24" i="14"/>
  <c r="F24" i="14"/>
  <c r="Q23" i="14"/>
  <c r="R23" i="14" s="1"/>
  <c r="O23" i="14"/>
  <c r="G23" i="14"/>
  <c r="F23" i="14"/>
  <c r="Q22" i="14"/>
  <c r="R22" i="14" s="1"/>
  <c r="O22" i="14"/>
  <c r="G22" i="14"/>
  <c r="F22" i="14"/>
  <c r="Q21" i="14"/>
  <c r="R21" i="14" s="1"/>
  <c r="O21" i="14"/>
  <c r="G21" i="14"/>
  <c r="F21" i="14"/>
  <c r="Q20" i="14"/>
  <c r="R20" i="14" s="1"/>
  <c r="O20" i="14"/>
  <c r="G20" i="14"/>
  <c r="F20" i="14"/>
  <c r="Q19" i="14"/>
  <c r="R19" i="14" s="1"/>
  <c r="O19" i="14"/>
  <c r="G19" i="14"/>
  <c r="F19" i="14"/>
  <c r="Q18" i="14"/>
  <c r="R18" i="14" s="1"/>
  <c r="O18" i="14"/>
  <c r="G18" i="14"/>
  <c r="F18" i="14"/>
  <c r="Q17" i="14"/>
  <c r="R17" i="14" s="1"/>
  <c r="O17" i="14"/>
  <c r="G17" i="14"/>
  <c r="F17" i="14"/>
  <c r="Q16" i="14"/>
  <c r="R16" i="14" s="1"/>
  <c r="O16" i="14"/>
  <c r="G16" i="14"/>
  <c r="F16" i="14"/>
  <c r="Q15" i="14"/>
  <c r="R15" i="14" s="1"/>
  <c r="O15" i="14"/>
  <c r="G15" i="14"/>
  <c r="F15" i="14"/>
  <c r="Q14" i="14"/>
  <c r="R14" i="14" s="1"/>
  <c r="O14" i="14"/>
  <c r="G14" i="14"/>
  <c r="F14" i="14"/>
  <c r="Q13" i="14"/>
  <c r="R13" i="14" s="1"/>
  <c r="O13" i="14"/>
  <c r="G13" i="14"/>
  <c r="F13" i="14"/>
  <c r="Q12" i="14"/>
  <c r="R12" i="14" s="1"/>
  <c r="O12" i="14"/>
  <c r="G12" i="14"/>
  <c r="F12" i="14"/>
  <c r="Q11" i="14"/>
  <c r="R11" i="14" s="1"/>
  <c r="O11" i="14"/>
  <c r="G11" i="14"/>
  <c r="F11" i="14"/>
  <c r="Q10" i="14"/>
  <c r="R10" i="14" s="1"/>
  <c r="O10" i="14"/>
  <c r="G10" i="14"/>
  <c r="F10" i="14"/>
  <c r="Q9" i="14"/>
  <c r="R9" i="14" s="1"/>
  <c r="O9" i="14"/>
  <c r="G9" i="14"/>
  <c r="F9" i="14"/>
  <c r="Q8" i="14"/>
  <c r="R8" i="14" s="1"/>
  <c r="O8" i="14"/>
  <c r="G8" i="14"/>
  <c r="F8" i="14"/>
  <c r="A8" i="14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Q7" i="14"/>
  <c r="R7" i="14" s="1"/>
  <c r="O7" i="14"/>
  <c r="G7" i="14"/>
  <c r="F7" i="14"/>
  <c r="Q32" i="13"/>
  <c r="R32" i="13" s="1"/>
  <c r="O32" i="13"/>
  <c r="G32" i="13"/>
  <c r="F32" i="13"/>
  <c r="Q31" i="13"/>
  <c r="R31" i="13" s="1"/>
  <c r="O31" i="13"/>
  <c r="G31" i="13"/>
  <c r="F31" i="13"/>
  <c r="Q30" i="13"/>
  <c r="R30" i="13" s="1"/>
  <c r="O30" i="13"/>
  <c r="G30" i="13"/>
  <c r="F30" i="13"/>
  <c r="Q29" i="13"/>
  <c r="R29" i="13" s="1"/>
  <c r="O29" i="13"/>
  <c r="G29" i="13"/>
  <c r="F29" i="13"/>
  <c r="Q28" i="13"/>
  <c r="R28" i="13" s="1"/>
  <c r="O28" i="13"/>
  <c r="G28" i="13"/>
  <c r="F28" i="13"/>
  <c r="Q27" i="13"/>
  <c r="R27" i="13" s="1"/>
  <c r="O27" i="13"/>
  <c r="G27" i="13"/>
  <c r="F27" i="13"/>
  <c r="Q26" i="13"/>
  <c r="R26" i="13" s="1"/>
  <c r="O26" i="13"/>
  <c r="G26" i="13"/>
  <c r="F26" i="13"/>
  <c r="Q25" i="13"/>
  <c r="R25" i="13" s="1"/>
  <c r="O25" i="13"/>
  <c r="G25" i="13"/>
  <c r="F25" i="13"/>
  <c r="Q24" i="13"/>
  <c r="R24" i="13" s="1"/>
  <c r="O24" i="13"/>
  <c r="G24" i="13"/>
  <c r="F24" i="13"/>
  <c r="Q23" i="13"/>
  <c r="R23" i="13" s="1"/>
  <c r="O23" i="13"/>
  <c r="G23" i="13"/>
  <c r="F23" i="13"/>
  <c r="Q22" i="13"/>
  <c r="R22" i="13" s="1"/>
  <c r="O22" i="13"/>
  <c r="G22" i="13"/>
  <c r="F22" i="13"/>
  <c r="Q21" i="13"/>
  <c r="R21" i="13" s="1"/>
  <c r="O21" i="13"/>
  <c r="G21" i="13"/>
  <c r="F21" i="13"/>
  <c r="Q20" i="13"/>
  <c r="R20" i="13" s="1"/>
  <c r="O20" i="13"/>
  <c r="G20" i="13"/>
  <c r="F20" i="13"/>
  <c r="Q19" i="13"/>
  <c r="R19" i="13" s="1"/>
  <c r="O19" i="13"/>
  <c r="G19" i="13"/>
  <c r="F19" i="13"/>
  <c r="Q18" i="13"/>
  <c r="R18" i="13" s="1"/>
  <c r="O18" i="13"/>
  <c r="G18" i="13"/>
  <c r="F18" i="13"/>
  <c r="Q17" i="13"/>
  <c r="R17" i="13" s="1"/>
  <c r="O17" i="13"/>
  <c r="G17" i="13"/>
  <c r="F17" i="13"/>
  <c r="Q16" i="13"/>
  <c r="R16" i="13" s="1"/>
  <c r="O16" i="13"/>
  <c r="G16" i="13"/>
  <c r="F16" i="13"/>
  <c r="Q15" i="13"/>
  <c r="R15" i="13" s="1"/>
  <c r="O15" i="13"/>
  <c r="G15" i="13"/>
  <c r="F15" i="13"/>
  <c r="Q14" i="13"/>
  <c r="R14" i="13" s="1"/>
  <c r="O14" i="13"/>
  <c r="G14" i="13"/>
  <c r="F14" i="13"/>
  <c r="Q13" i="13"/>
  <c r="R13" i="13" s="1"/>
  <c r="O13" i="13"/>
  <c r="G13" i="13"/>
  <c r="F13" i="13"/>
  <c r="Q12" i="13"/>
  <c r="R12" i="13" s="1"/>
  <c r="O12" i="13"/>
  <c r="G12" i="13"/>
  <c r="F12" i="13"/>
  <c r="Q11" i="13"/>
  <c r="R11" i="13" s="1"/>
  <c r="O11" i="13"/>
  <c r="G11" i="13"/>
  <c r="F11" i="13"/>
  <c r="Q10" i="13"/>
  <c r="R10" i="13" s="1"/>
  <c r="O10" i="13"/>
  <c r="G10" i="13"/>
  <c r="F10" i="13"/>
  <c r="Q9" i="13"/>
  <c r="R9" i="13" s="1"/>
  <c r="O9" i="13"/>
  <c r="G9" i="13"/>
  <c r="F9" i="13"/>
  <c r="Q8" i="13"/>
  <c r="R8" i="13" s="1"/>
  <c r="O8" i="13"/>
  <c r="G8" i="13"/>
  <c r="F8" i="13"/>
  <c r="A8" i="13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Q7" i="13"/>
  <c r="R7" i="13" s="1"/>
  <c r="O7" i="13"/>
  <c r="G7" i="13"/>
  <c r="F7" i="13"/>
  <c r="Q32" i="12"/>
  <c r="R32" i="12" s="1"/>
  <c r="O32" i="12"/>
  <c r="G32" i="12"/>
  <c r="F32" i="12"/>
  <c r="Q31" i="12"/>
  <c r="R31" i="12" s="1"/>
  <c r="O31" i="12"/>
  <c r="G31" i="12"/>
  <c r="F31" i="12"/>
  <c r="Q30" i="12"/>
  <c r="R30" i="12" s="1"/>
  <c r="O30" i="12"/>
  <c r="G30" i="12"/>
  <c r="F30" i="12"/>
  <c r="Q29" i="12"/>
  <c r="R29" i="12" s="1"/>
  <c r="O29" i="12"/>
  <c r="G29" i="12"/>
  <c r="F29" i="12"/>
  <c r="Q28" i="12"/>
  <c r="R28" i="12" s="1"/>
  <c r="O28" i="12"/>
  <c r="G28" i="12"/>
  <c r="F28" i="12"/>
  <c r="Q27" i="12"/>
  <c r="R27" i="12" s="1"/>
  <c r="O27" i="12"/>
  <c r="G27" i="12"/>
  <c r="F27" i="12"/>
  <c r="Q26" i="12"/>
  <c r="R26" i="12" s="1"/>
  <c r="O26" i="12"/>
  <c r="G26" i="12"/>
  <c r="F26" i="12"/>
  <c r="Q25" i="12"/>
  <c r="R25" i="12" s="1"/>
  <c r="O25" i="12"/>
  <c r="G25" i="12"/>
  <c r="F25" i="12"/>
  <c r="Q24" i="12"/>
  <c r="R24" i="12" s="1"/>
  <c r="O24" i="12"/>
  <c r="G24" i="12"/>
  <c r="F24" i="12"/>
  <c r="Q23" i="12"/>
  <c r="R23" i="12" s="1"/>
  <c r="O23" i="12"/>
  <c r="G23" i="12"/>
  <c r="F23" i="12"/>
  <c r="Q22" i="12"/>
  <c r="R22" i="12" s="1"/>
  <c r="O22" i="12"/>
  <c r="G22" i="12"/>
  <c r="F22" i="12"/>
  <c r="Q21" i="12"/>
  <c r="R21" i="12" s="1"/>
  <c r="O21" i="12"/>
  <c r="G21" i="12"/>
  <c r="F21" i="12"/>
  <c r="Q20" i="12"/>
  <c r="R20" i="12" s="1"/>
  <c r="O20" i="12"/>
  <c r="G20" i="12"/>
  <c r="F20" i="12"/>
  <c r="Q19" i="12"/>
  <c r="R19" i="12" s="1"/>
  <c r="O19" i="12"/>
  <c r="G19" i="12"/>
  <c r="F19" i="12"/>
  <c r="Q18" i="12"/>
  <c r="R18" i="12" s="1"/>
  <c r="O18" i="12"/>
  <c r="G18" i="12"/>
  <c r="F18" i="12"/>
  <c r="Q17" i="12"/>
  <c r="R17" i="12" s="1"/>
  <c r="O17" i="12"/>
  <c r="G17" i="12"/>
  <c r="F17" i="12"/>
  <c r="Q16" i="12"/>
  <c r="R16" i="12" s="1"/>
  <c r="O16" i="12"/>
  <c r="G16" i="12"/>
  <c r="F16" i="12"/>
  <c r="Q15" i="12"/>
  <c r="R15" i="12" s="1"/>
  <c r="O15" i="12"/>
  <c r="G15" i="12"/>
  <c r="F15" i="12"/>
  <c r="Q14" i="12"/>
  <c r="R14" i="12" s="1"/>
  <c r="O14" i="12"/>
  <c r="G14" i="12"/>
  <c r="F14" i="12"/>
  <c r="Q13" i="12"/>
  <c r="R13" i="12" s="1"/>
  <c r="O13" i="12"/>
  <c r="G13" i="12"/>
  <c r="F13" i="12"/>
  <c r="Q12" i="12"/>
  <c r="R12" i="12" s="1"/>
  <c r="O12" i="12"/>
  <c r="G12" i="12"/>
  <c r="F12" i="12"/>
  <c r="Q11" i="12"/>
  <c r="R11" i="12" s="1"/>
  <c r="O11" i="12"/>
  <c r="G11" i="12"/>
  <c r="F11" i="12"/>
  <c r="Q10" i="12"/>
  <c r="R10" i="12" s="1"/>
  <c r="O10" i="12"/>
  <c r="G10" i="12"/>
  <c r="F10" i="12"/>
  <c r="Q9" i="12"/>
  <c r="R9" i="12" s="1"/>
  <c r="O9" i="12"/>
  <c r="G9" i="12"/>
  <c r="F9" i="12"/>
  <c r="Q8" i="12"/>
  <c r="R8" i="12" s="1"/>
  <c r="O8" i="12"/>
  <c r="G8" i="12"/>
  <c r="F8" i="12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Q7" i="12"/>
  <c r="R7" i="12" s="1"/>
  <c r="O7" i="12"/>
  <c r="G7" i="12"/>
  <c r="F7" i="12"/>
  <c r="Q32" i="11"/>
  <c r="R32" i="11" s="1"/>
  <c r="O32" i="11"/>
  <c r="G32" i="11"/>
  <c r="F32" i="11"/>
  <c r="Q31" i="11"/>
  <c r="R31" i="11" s="1"/>
  <c r="O31" i="11"/>
  <c r="G31" i="11"/>
  <c r="F31" i="11"/>
  <c r="Q30" i="11"/>
  <c r="R30" i="11" s="1"/>
  <c r="O30" i="11"/>
  <c r="G30" i="11"/>
  <c r="F30" i="11"/>
  <c r="Q29" i="11"/>
  <c r="R29" i="11" s="1"/>
  <c r="O29" i="11"/>
  <c r="G29" i="11"/>
  <c r="F29" i="11"/>
  <c r="Q28" i="11"/>
  <c r="R28" i="11" s="1"/>
  <c r="O28" i="11"/>
  <c r="G28" i="11"/>
  <c r="F28" i="11"/>
  <c r="Q27" i="11"/>
  <c r="R27" i="11" s="1"/>
  <c r="O27" i="11"/>
  <c r="G27" i="11"/>
  <c r="F27" i="11"/>
  <c r="Q26" i="11"/>
  <c r="R26" i="11" s="1"/>
  <c r="O26" i="11"/>
  <c r="G26" i="11"/>
  <c r="F26" i="11"/>
  <c r="Q25" i="11"/>
  <c r="R25" i="11" s="1"/>
  <c r="O25" i="11"/>
  <c r="G25" i="11"/>
  <c r="F25" i="11"/>
  <c r="Q24" i="11"/>
  <c r="R24" i="11" s="1"/>
  <c r="O24" i="11"/>
  <c r="G24" i="11"/>
  <c r="F24" i="11"/>
  <c r="Q23" i="11"/>
  <c r="R23" i="11" s="1"/>
  <c r="O23" i="11"/>
  <c r="G23" i="11"/>
  <c r="F23" i="11"/>
  <c r="Q22" i="11"/>
  <c r="R22" i="11" s="1"/>
  <c r="O22" i="11"/>
  <c r="G22" i="11"/>
  <c r="F22" i="11"/>
  <c r="Q21" i="11"/>
  <c r="R21" i="11" s="1"/>
  <c r="O21" i="11"/>
  <c r="G21" i="11"/>
  <c r="F21" i="11"/>
  <c r="Q20" i="11"/>
  <c r="R20" i="11" s="1"/>
  <c r="O20" i="11"/>
  <c r="G20" i="11"/>
  <c r="F20" i="11"/>
  <c r="Q19" i="11"/>
  <c r="R19" i="11" s="1"/>
  <c r="O19" i="11"/>
  <c r="G19" i="11"/>
  <c r="F19" i="11"/>
  <c r="Q18" i="11"/>
  <c r="R18" i="11" s="1"/>
  <c r="O18" i="11"/>
  <c r="G18" i="11"/>
  <c r="F18" i="11"/>
  <c r="Q17" i="11"/>
  <c r="R17" i="11" s="1"/>
  <c r="O17" i="11"/>
  <c r="G17" i="11"/>
  <c r="F17" i="11"/>
  <c r="Q16" i="11"/>
  <c r="R16" i="11" s="1"/>
  <c r="O16" i="11"/>
  <c r="G16" i="11"/>
  <c r="F16" i="11"/>
  <c r="Q15" i="11"/>
  <c r="R15" i="11" s="1"/>
  <c r="O15" i="11"/>
  <c r="G15" i="11"/>
  <c r="F15" i="11"/>
  <c r="Q14" i="11"/>
  <c r="R14" i="11" s="1"/>
  <c r="O14" i="11"/>
  <c r="G14" i="11"/>
  <c r="F14" i="11"/>
  <c r="Q13" i="11"/>
  <c r="R13" i="11" s="1"/>
  <c r="O13" i="11"/>
  <c r="G13" i="11"/>
  <c r="F13" i="11"/>
  <c r="Q12" i="11"/>
  <c r="R12" i="11" s="1"/>
  <c r="O12" i="11"/>
  <c r="G12" i="11"/>
  <c r="F12" i="11"/>
  <c r="Q11" i="11"/>
  <c r="R11" i="11" s="1"/>
  <c r="O11" i="11"/>
  <c r="G11" i="11"/>
  <c r="F11" i="11"/>
  <c r="Q10" i="11"/>
  <c r="R10" i="11" s="1"/>
  <c r="O10" i="11"/>
  <c r="G10" i="11"/>
  <c r="F10" i="11"/>
  <c r="Q9" i="11"/>
  <c r="R9" i="11" s="1"/>
  <c r="O9" i="11"/>
  <c r="G9" i="11"/>
  <c r="F9" i="11"/>
  <c r="Q8" i="11"/>
  <c r="R8" i="11" s="1"/>
  <c r="O8" i="11"/>
  <c r="G8" i="11"/>
  <c r="F8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Q7" i="11"/>
  <c r="R7" i="11" s="1"/>
  <c r="O7" i="11"/>
  <c r="G7" i="11"/>
  <c r="F7" i="11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7" i="10"/>
  <c r="Q32" i="10"/>
  <c r="R32" i="10" s="1"/>
  <c r="O32" i="10"/>
  <c r="G32" i="10"/>
  <c r="Q31" i="10"/>
  <c r="R31" i="10" s="1"/>
  <c r="O31" i="10"/>
  <c r="G31" i="10"/>
  <c r="Q30" i="10"/>
  <c r="R30" i="10" s="1"/>
  <c r="O30" i="10"/>
  <c r="G30" i="10"/>
  <c r="Q29" i="10"/>
  <c r="R29" i="10" s="1"/>
  <c r="O29" i="10"/>
  <c r="G29" i="10"/>
  <c r="Q28" i="10"/>
  <c r="R28" i="10" s="1"/>
  <c r="O28" i="10"/>
  <c r="G28" i="10"/>
  <c r="Q27" i="10"/>
  <c r="R27" i="10" s="1"/>
  <c r="O27" i="10"/>
  <c r="G27" i="10"/>
  <c r="Q26" i="10"/>
  <c r="R26" i="10" s="1"/>
  <c r="O26" i="10"/>
  <c r="G26" i="10"/>
  <c r="Q25" i="10"/>
  <c r="R25" i="10" s="1"/>
  <c r="O25" i="10"/>
  <c r="G25" i="10"/>
  <c r="Q24" i="10"/>
  <c r="R24" i="10" s="1"/>
  <c r="O24" i="10"/>
  <c r="G24" i="10"/>
  <c r="Q23" i="10"/>
  <c r="R23" i="10" s="1"/>
  <c r="O23" i="10"/>
  <c r="G23" i="10"/>
  <c r="Q22" i="10"/>
  <c r="R22" i="10" s="1"/>
  <c r="O22" i="10"/>
  <c r="G22" i="10"/>
  <c r="Q21" i="10"/>
  <c r="R21" i="10" s="1"/>
  <c r="O21" i="10"/>
  <c r="G21" i="10"/>
  <c r="Q20" i="10"/>
  <c r="R20" i="10" s="1"/>
  <c r="O20" i="10"/>
  <c r="G20" i="10"/>
  <c r="Q19" i="10"/>
  <c r="R19" i="10" s="1"/>
  <c r="O19" i="10"/>
  <c r="G19" i="10"/>
  <c r="Q18" i="10"/>
  <c r="R18" i="10" s="1"/>
  <c r="O18" i="10"/>
  <c r="G18" i="10"/>
  <c r="Q17" i="10"/>
  <c r="R17" i="10" s="1"/>
  <c r="O17" i="10"/>
  <c r="G17" i="10"/>
  <c r="Q16" i="10"/>
  <c r="R16" i="10" s="1"/>
  <c r="O16" i="10"/>
  <c r="G16" i="10"/>
  <c r="Q15" i="10"/>
  <c r="R15" i="10" s="1"/>
  <c r="O15" i="10"/>
  <c r="G15" i="10"/>
  <c r="Q14" i="10"/>
  <c r="R14" i="10" s="1"/>
  <c r="O14" i="10"/>
  <c r="G14" i="10"/>
  <c r="Q13" i="10"/>
  <c r="R13" i="10" s="1"/>
  <c r="O13" i="10"/>
  <c r="G13" i="10"/>
  <c r="Q12" i="10"/>
  <c r="R12" i="10" s="1"/>
  <c r="O12" i="10"/>
  <c r="G12" i="10"/>
  <c r="Q11" i="10"/>
  <c r="R11" i="10" s="1"/>
  <c r="O11" i="10"/>
  <c r="G11" i="10"/>
  <c r="Q10" i="10"/>
  <c r="R10" i="10" s="1"/>
  <c r="O10" i="10"/>
  <c r="G10" i="10"/>
  <c r="Q9" i="10"/>
  <c r="R9" i="10" s="1"/>
  <c r="O9" i="10"/>
  <c r="G9" i="10"/>
  <c r="Q8" i="10"/>
  <c r="R8" i="10" s="1"/>
  <c r="O8" i="10"/>
  <c r="G8" i="10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Q7" i="10"/>
  <c r="R7" i="10" s="1"/>
  <c r="O7" i="10"/>
  <c r="G7" i="10"/>
  <c r="O10" i="21"/>
  <c r="N9" i="21"/>
  <c r="I8" i="21"/>
  <c r="N8" i="21"/>
  <c r="G8" i="21"/>
  <c r="I14" i="21"/>
  <c r="I13" i="21"/>
  <c r="I12" i="21"/>
  <c r="J12" i="21"/>
  <c r="I10" i="21"/>
  <c r="N14" i="21"/>
  <c r="L13" i="21"/>
  <c r="H14" i="21"/>
  <c r="O14" i="21"/>
  <c r="N10" i="21"/>
  <c r="M12" i="21"/>
  <c r="O8" i="21"/>
  <c r="L10" i="21"/>
  <c r="G12" i="21"/>
  <c r="M9" i="21"/>
  <c r="M10" i="21"/>
  <c r="O12" i="21"/>
  <c r="N13" i="21"/>
  <c r="I15" i="21"/>
  <c r="H13" i="21"/>
  <c r="O15" i="21"/>
  <c r="G10" i="21"/>
  <c r="M13" i="21"/>
  <c r="I9" i="21"/>
  <c r="L8" i="21"/>
  <c r="M8" i="21"/>
  <c r="J8" i="21"/>
  <c r="M14" i="21"/>
  <c r="G9" i="21"/>
  <c r="H8" i="21"/>
  <c r="H12" i="21"/>
  <c r="G15" i="21"/>
  <c r="O13" i="21"/>
  <c r="J10" i="21"/>
  <c r="L12" i="21"/>
  <c r="L15" i="21"/>
  <c r="G13" i="21"/>
  <c r="J15" i="21"/>
  <c r="O9" i="21"/>
  <c r="J13" i="21"/>
  <c r="J9" i="21"/>
  <c r="M15" i="21"/>
  <c r="J14" i="21"/>
  <c r="H10" i="21"/>
  <c r="H9" i="21"/>
  <c r="H15" i="21"/>
  <c r="L9" i="21"/>
  <c r="L14" i="21"/>
  <c r="N12" i="21"/>
  <c r="N15" i="21"/>
  <c r="G14" i="21"/>
  <c r="AS2" i="22" l="1"/>
  <c r="P12" i="21"/>
  <c r="K15" i="21"/>
  <c r="K10" i="21"/>
  <c r="K14" i="21"/>
  <c r="P13" i="21"/>
  <c r="P9" i="21"/>
  <c r="P14" i="21"/>
  <c r="P8" i="21"/>
  <c r="K8" i="21"/>
  <c r="K9" i="21"/>
  <c r="K13" i="21"/>
  <c r="K12" i="21"/>
  <c r="P15" i="21"/>
  <c r="P10" i="21"/>
  <c r="S43" i="18"/>
  <c r="S39" i="18"/>
  <c r="S42" i="18"/>
  <c r="S8" i="18"/>
  <c r="S11" i="18"/>
  <c r="S12" i="18"/>
  <c r="S15" i="18"/>
  <c r="S16" i="18"/>
  <c r="S19" i="18"/>
  <c r="S20" i="18"/>
  <c r="S23" i="18"/>
  <c r="S24" i="18"/>
  <c r="S27" i="18"/>
  <c r="S28" i="18"/>
  <c r="S31" i="18"/>
  <c r="S32" i="18"/>
  <c r="S44" i="18"/>
  <c r="S49" i="18"/>
  <c r="S53" i="18"/>
  <c r="S57" i="18"/>
  <c r="S40" i="18"/>
  <c r="S47" i="18"/>
  <c r="S51" i="18"/>
  <c r="S55" i="18"/>
  <c r="S41" i="18"/>
  <c r="S45" i="18"/>
  <c r="S48" i="18"/>
  <c r="S52" i="18"/>
  <c r="S56" i="18"/>
  <c r="S22" i="18"/>
  <c r="S40" i="20"/>
  <c r="S44" i="20"/>
  <c r="S48" i="20"/>
  <c r="S52" i="20"/>
  <c r="S56" i="20"/>
  <c r="S60" i="20"/>
  <c r="S41" i="20"/>
  <c r="S45" i="20"/>
  <c r="S49" i="20"/>
  <c r="S53" i="20"/>
  <c r="S57" i="20"/>
  <c r="S61" i="20"/>
  <c r="S47" i="19"/>
  <c r="S51" i="19"/>
  <c r="S55" i="19"/>
  <c r="S59" i="19"/>
  <c r="S42" i="19"/>
  <c r="S43" i="19"/>
  <c r="S39" i="19"/>
  <c r="S8" i="19"/>
  <c r="S11" i="19"/>
  <c r="S12" i="19"/>
  <c r="S15" i="19"/>
  <c r="S16" i="19"/>
  <c r="S19" i="19"/>
  <c r="S20" i="19"/>
  <c r="S23" i="19"/>
  <c r="S24" i="19"/>
  <c r="S27" i="19"/>
  <c r="S28" i="19"/>
  <c r="S32" i="19"/>
  <c r="S44" i="19"/>
  <c r="S46" i="19"/>
  <c r="S50" i="19"/>
  <c r="S54" i="19"/>
  <c r="S58" i="19"/>
  <c r="S40" i="19"/>
  <c r="S48" i="19"/>
  <c r="S52" i="19"/>
  <c r="S56" i="19"/>
  <c r="S41" i="19"/>
  <c r="S45" i="19"/>
  <c r="S49" i="19"/>
  <c r="S53" i="19"/>
  <c r="S57" i="19"/>
  <c r="S31" i="19"/>
  <c r="S9" i="18"/>
  <c r="S13" i="18"/>
  <c r="S17" i="18"/>
  <c r="S21" i="18"/>
  <c r="S25" i="18"/>
  <c r="S29" i="18"/>
  <c r="S7" i="18"/>
  <c r="S10" i="18"/>
  <c r="S14" i="18"/>
  <c r="S18" i="18"/>
  <c r="S26" i="18"/>
  <c r="S30" i="18"/>
  <c r="S7" i="19"/>
  <c r="S10" i="19"/>
  <c r="S14" i="19"/>
  <c r="S18" i="19"/>
  <c r="S22" i="19"/>
  <c r="S26" i="19"/>
  <c r="S30" i="19"/>
  <c r="S9" i="19"/>
  <c r="S13" i="19"/>
  <c r="S17" i="19"/>
  <c r="S21" i="19"/>
  <c r="S25" i="19"/>
  <c r="S29" i="19"/>
  <c r="S9" i="20"/>
  <c r="S17" i="20"/>
  <c r="S21" i="20"/>
  <c r="S25" i="20"/>
  <c r="S29" i="20"/>
  <c r="S7" i="20"/>
  <c r="S10" i="20"/>
  <c r="S14" i="20"/>
  <c r="S18" i="20"/>
  <c r="S22" i="20"/>
  <c r="S26" i="20"/>
  <c r="S30" i="20"/>
  <c r="S13" i="20"/>
  <c r="S45" i="14"/>
  <c r="S39" i="14"/>
  <c r="S41" i="14"/>
  <c r="S44" i="14"/>
  <c r="S48" i="14"/>
  <c r="S50" i="14"/>
  <c r="S40" i="14"/>
  <c r="S42" i="14"/>
  <c r="S46" i="14"/>
  <c r="S43" i="14"/>
  <c r="S47" i="14"/>
  <c r="S49" i="14"/>
  <c r="S41" i="13"/>
  <c r="S43" i="13"/>
  <c r="S42" i="13"/>
  <c r="S44" i="13"/>
  <c r="S46" i="13"/>
  <c r="S39" i="13"/>
  <c r="S40" i="13"/>
  <c r="S45" i="13"/>
  <c r="S47" i="13"/>
  <c r="S32" i="13"/>
  <c r="S43" i="12"/>
  <c r="S46" i="12"/>
  <c r="S50" i="12"/>
  <c r="S54" i="12"/>
  <c r="S58" i="12"/>
  <c r="S62" i="12"/>
  <c r="S63" i="12"/>
  <c r="S40" i="12"/>
  <c r="S44" i="12"/>
  <c r="S47" i="12"/>
  <c r="S51" i="12"/>
  <c r="S55" i="12"/>
  <c r="S59" i="12"/>
  <c r="S41" i="12"/>
  <c r="S48" i="12"/>
  <c r="S52" i="12"/>
  <c r="S56" i="12"/>
  <c r="S60" i="12"/>
  <c r="S39" i="12"/>
  <c r="S42" i="12"/>
  <c r="S45" i="12"/>
  <c r="S49" i="12"/>
  <c r="S53" i="12"/>
  <c r="S57" i="12"/>
  <c r="S61" i="12"/>
  <c r="S45" i="11"/>
  <c r="S49" i="11"/>
  <c r="S53" i="11"/>
  <c r="S57" i="11"/>
  <c r="S61" i="11"/>
  <c r="S39" i="11"/>
  <c r="S42" i="11"/>
  <c r="S46" i="11"/>
  <c r="S50" i="11"/>
  <c r="S54" i="11"/>
  <c r="S58" i="11"/>
  <c r="S62" i="11"/>
  <c r="S63" i="11"/>
  <c r="S43" i="11"/>
  <c r="S40" i="11"/>
  <c r="S44" i="11"/>
  <c r="S47" i="11"/>
  <c r="S51" i="11"/>
  <c r="S55" i="11"/>
  <c r="S59" i="11"/>
  <c r="S41" i="11"/>
  <c r="S48" i="11"/>
  <c r="S52" i="11"/>
  <c r="S56" i="11"/>
  <c r="S60" i="11"/>
  <c r="S18" i="11"/>
  <c r="S26" i="11"/>
  <c r="S30" i="11"/>
  <c r="S10" i="11"/>
  <c r="S14" i="11"/>
  <c r="S22" i="11"/>
  <c r="S45" i="10"/>
  <c r="S48" i="10"/>
  <c r="S52" i="10"/>
  <c r="S56" i="10"/>
  <c r="S60" i="10"/>
  <c r="S61" i="10"/>
  <c r="S39" i="10"/>
  <c r="S43" i="10"/>
  <c r="S42" i="10"/>
  <c r="S44" i="10"/>
  <c r="S47" i="10"/>
  <c r="S51" i="10"/>
  <c r="S55" i="10"/>
  <c r="S59" i="10"/>
  <c r="S40" i="10"/>
  <c r="S49" i="10"/>
  <c r="S53" i="10"/>
  <c r="S57" i="10"/>
  <c r="S41" i="10"/>
  <c r="S46" i="10"/>
  <c r="S50" i="10"/>
  <c r="S54" i="10"/>
  <c r="S58" i="10"/>
  <c r="S11" i="11"/>
  <c r="S15" i="11"/>
  <c r="S19" i="11"/>
  <c r="S23" i="11"/>
  <c r="S27" i="11"/>
  <c r="S31" i="11"/>
  <c r="S7" i="12"/>
  <c r="S32" i="12"/>
  <c r="S10" i="12"/>
  <c r="S11" i="12"/>
  <c r="S14" i="12"/>
  <c r="S15" i="12"/>
  <c r="S18" i="12"/>
  <c r="S19" i="12"/>
  <c r="S22" i="12"/>
  <c r="S23" i="12"/>
  <c r="S26" i="12"/>
  <c r="S27" i="12"/>
  <c r="S30" i="12"/>
  <c r="S31" i="12"/>
  <c r="S7" i="11"/>
  <c r="S32" i="11"/>
  <c r="S8" i="14"/>
  <c r="S9" i="14"/>
  <c r="S12" i="14"/>
  <c r="S13" i="14"/>
  <c r="S16" i="14"/>
  <c r="S17" i="14"/>
  <c r="S20" i="14"/>
  <c r="S21" i="14"/>
  <c r="S24" i="14"/>
  <c r="S25" i="14"/>
  <c r="S28" i="14"/>
  <c r="S11" i="13"/>
  <c r="S15" i="13"/>
  <c r="S19" i="13"/>
  <c r="S23" i="13"/>
  <c r="S27" i="13"/>
  <c r="S31" i="13"/>
  <c r="S31" i="10"/>
  <c r="S27" i="10"/>
  <c r="S23" i="10"/>
  <c r="S19" i="10"/>
  <c r="S15" i="10"/>
  <c r="S11" i="10"/>
  <c r="S29" i="14"/>
  <c r="S32" i="14"/>
  <c r="S7" i="14"/>
  <c r="S10" i="14"/>
  <c r="S14" i="14"/>
  <c r="S18" i="14"/>
  <c r="S22" i="14"/>
  <c r="S26" i="14"/>
  <c r="S27" i="14"/>
  <c r="S31" i="14"/>
  <c r="S30" i="14"/>
  <c r="S11" i="14"/>
  <c r="S15" i="14"/>
  <c r="S19" i="14"/>
  <c r="S23" i="14"/>
  <c r="S8" i="13"/>
  <c r="S12" i="13"/>
  <c r="S16" i="13"/>
  <c r="S20" i="13"/>
  <c r="S24" i="13"/>
  <c r="S28" i="13"/>
  <c r="S9" i="13"/>
  <c r="S13" i="13"/>
  <c r="S17" i="13"/>
  <c r="S21" i="13"/>
  <c r="S25" i="13"/>
  <c r="S29" i="13"/>
  <c r="S7" i="13"/>
  <c r="S10" i="13"/>
  <c r="S14" i="13"/>
  <c r="S18" i="13"/>
  <c r="S22" i="13"/>
  <c r="S26" i="13"/>
  <c r="S30" i="13"/>
  <c r="S8" i="12"/>
  <c r="S12" i="12"/>
  <c r="S16" i="12"/>
  <c r="S20" i="12"/>
  <c r="S24" i="12"/>
  <c r="S28" i="12"/>
  <c r="S9" i="12"/>
  <c r="S13" i="12"/>
  <c r="S17" i="12"/>
  <c r="S21" i="12"/>
  <c r="S25" i="12"/>
  <c r="S29" i="12"/>
  <c r="S8" i="11"/>
  <c r="S12" i="11"/>
  <c r="S16" i="11"/>
  <c r="S20" i="11"/>
  <c r="S24" i="11"/>
  <c r="S28" i="11"/>
  <c r="S9" i="11"/>
  <c r="S13" i="11"/>
  <c r="S17" i="11"/>
  <c r="S21" i="11"/>
  <c r="S25" i="11"/>
  <c r="S29" i="11"/>
  <c r="S30" i="10"/>
  <c r="S26" i="10"/>
  <c r="S22" i="10"/>
  <c r="S18" i="10"/>
  <c r="S14" i="10"/>
  <c r="S10" i="10"/>
  <c r="S7" i="10"/>
  <c r="S29" i="10"/>
  <c r="S25" i="10"/>
  <c r="S21" i="10"/>
  <c r="S17" i="10"/>
  <c r="S13" i="10"/>
  <c r="S9" i="10"/>
  <c r="S32" i="10"/>
  <c r="S28" i="10"/>
  <c r="S24" i="10"/>
  <c r="S20" i="10"/>
  <c r="S16" i="10"/>
  <c r="S12" i="10"/>
  <c r="S8" i="10"/>
  <c r="AT2" i="22" l="1"/>
  <c r="F5" i="1"/>
  <c r="AU2" i="22" l="1"/>
  <c r="F4" i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8" i="1"/>
  <c r="F7" i="1"/>
  <c r="F6" i="1"/>
  <c r="F9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B5" i="1"/>
  <c r="B6" i="1" l="1"/>
  <c r="B7" i="1" s="1"/>
  <c r="B8" i="1" s="1"/>
  <c r="B9" i="1" s="1"/>
  <c r="B10" i="1" s="1"/>
  <c r="AB3" i="22"/>
  <c r="Z4" i="22"/>
  <c r="Y4" i="22"/>
  <c r="Y3" i="22"/>
  <c r="AC3" i="22"/>
  <c r="AA4" i="22"/>
  <c r="AB4" i="22"/>
  <c r="AA3" i="22"/>
  <c r="AC4" i="22"/>
  <c r="P4" i="1"/>
  <c r="Q4" i="1" s="1"/>
  <c r="AV2" i="22"/>
  <c r="Q26" i="1"/>
  <c r="Q25" i="1"/>
  <c r="Q18" i="1"/>
  <c r="Q17" i="1"/>
  <c r="Q13" i="1"/>
  <c r="Q21" i="1"/>
  <c r="Q29" i="1"/>
  <c r="Q20" i="1"/>
  <c r="Q16" i="1"/>
  <c r="Q19" i="1"/>
  <c r="Q10" i="1"/>
  <c r="Q8" i="1"/>
  <c r="Q7" i="1"/>
  <c r="Q5" i="1"/>
  <c r="Q12" i="1"/>
  <c r="Q24" i="1"/>
  <c r="Q11" i="1"/>
  <c r="Q27" i="1"/>
  <c r="Q9" i="1"/>
  <c r="Q28" i="1"/>
  <c r="Q22" i="1"/>
  <c r="Q14" i="1"/>
  <c r="Q6" i="1"/>
  <c r="Q15" i="1"/>
  <c r="Q23" i="1"/>
  <c r="Y11" i="22" l="1"/>
  <c r="Y10" i="22"/>
  <c r="Y9" i="22"/>
  <c r="Y6" i="22"/>
  <c r="Y12" i="22"/>
  <c r="Y5" i="22"/>
  <c r="Y15" i="22"/>
  <c r="Y8" i="22"/>
  <c r="Y13" i="22"/>
  <c r="Y7" i="22"/>
  <c r="Y14" i="22"/>
  <c r="AC6" i="22"/>
  <c r="AC11" i="22"/>
  <c r="AC5" i="22"/>
  <c r="AC7" i="22"/>
  <c r="AC12" i="22"/>
  <c r="AC9" i="22"/>
  <c r="AC10" i="22"/>
  <c r="AC13" i="22"/>
  <c r="AC8" i="22"/>
  <c r="AC15" i="22"/>
  <c r="AC14" i="22"/>
  <c r="AB11" i="22"/>
  <c r="AB15" i="22"/>
  <c r="AB9" i="22"/>
  <c r="AB14" i="22"/>
  <c r="AB6" i="22"/>
  <c r="AB7" i="22"/>
  <c r="AB5" i="22"/>
  <c r="AB13" i="22"/>
  <c r="AB10" i="22"/>
  <c r="AB12" i="22"/>
  <c r="AB8" i="22"/>
  <c r="AA12" i="22"/>
  <c r="AA11" i="22"/>
  <c r="AA5" i="22"/>
  <c r="AA7" i="22"/>
  <c r="AA15" i="22"/>
  <c r="AA8" i="22"/>
  <c r="AA6" i="22"/>
  <c r="AA9" i="22"/>
  <c r="AA13" i="22"/>
  <c r="AA10" i="22"/>
  <c r="AA14" i="22"/>
  <c r="Z6" i="22"/>
  <c r="Z9" i="22"/>
  <c r="Z11" i="22"/>
  <c r="Z13" i="22"/>
  <c r="Z15" i="22"/>
  <c r="Z14" i="22"/>
  <c r="Z10" i="22"/>
  <c r="Z5" i="22"/>
  <c r="Z12" i="22"/>
  <c r="Z7" i="22"/>
  <c r="Z8" i="22"/>
  <c r="Z3" i="22"/>
  <c r="AD4" i="22"/>
  <c r="AD3" i="22"/>
  <c r="AW2" i="22"/>
  <c r="B11" i="1"/>
  <c r="AE3" i="22" s="1"/>
  <c r="AD11" i="22" l="1"/>
  <c r="AD5" i="22"/>
  <c r="AD6" i="22"/>
  <c r="AD8" i="22"/>
  <c r="AD15" i="22"/>
  <c r="AD10" i="22"/>
  <c r="AD7" i="22"/>
  <c r="AD14" i="22"/>
  <c r="AD9" i="22"/>
  <c r="AD12" i="22"/>
  <c r="AD13" i="22"/>
  <c r="AE4" i="22"/>
  <c r="AX2" i="22"/>
  <c r="B12" i="1"/>
  <c r="AE11" i="22" l="1"/>
  <c r="AE5" i="22"/>
  <c r="AE9" i="22"/>
  <c r="AE10" i="22"/>
  <c r="AE14" i="22"/>
  <c r="N14" i="22" s="1"/>
  <c r="AE12" i="22"/>
  <c r="AE6" i="22"/>
  <c r="AE7" i="22"/>
  <c r="AE15" i="22"/>
  <c r="N15" i="22" s="1"/>
  <c r="AE13" i="22"/>
  <c r="N13" i="22" s="1"/>
  <c r="AE8" i="22"/>
  <c r="AF3" i="22"/>
  <c r="AF4" i="22"/>
  <c r="AY2" i="22"/>
  <c r="B13" i="1"/>
  <c r="AF10" i="22" l="1"/>
  <c r="AF11" i="22"/>
  <c r="AF12" i="22"/>
  <c r="AF15" i="22"/>
  <c r="AF8" i="22"/>
  <c r="AF14" i="22"/>
  <c r="AF5" i="22"/>
  <c r="AF7" i="22"/>
  <c r="AF9" i="22"/>
  <c r="AF6" i="22"/>
  <c r="AF13" i="22"/>
  <c r="AG3" i="22"/>
  <c r="AG4" i="22"/>
  <c r="AZ2" i="22"/>
  <c r="B14" i="1"/>
  <c r="AG9" i="22" l="1"/>
  <c r="AG10" i="22"/>
  <c r="AG11" i="22"/>
  <c r="AG6" i="22"/>
  <c r="AG5" i="22"/>
  <c r="AG14" i="22"/>
  <c r="AG7" i="22"/>
  <c r="AG12" i="22"/>
  <c r="AG13" i="22"/>
  <c r="AG15" i="22"/>
  <c r="AG8" i="22"/>
  <c r="BA2" i="22"/>
  <c r="B15" i="1"/>
  <c r="AI3" i="22" s="1"/>
  <c r="AI4" i="22" l="1"/>
  <c r="BB2" i="22"/>
  <c r="B16" i="1"/>
  <c r="AI11" i="22" l="1"/>
  <c r="AI14" i="22"/>
  <c r="AI8" i="22"/>
  <c r="AI6" i="22"/>
  <c r="AI5" i="22"/>
  <c r="AI12" i="22"/>
  <c r="AI10" i="22"/>
  <c r="AI15" i="22"/>
  <c r="AI9" i="22"/>
  <c r="AI7" i="22"/>
  <c r="AI13" i="22"/>
  <c r="B17" i="1"/>
  <c r="B18" i="1" l="1"/>
  <c r="B19" i="1" l="1"/>
  <c r="B20" i="1" l="1"/>
  <c r="B21" i="1" s="1"/>
  <c r="B22" i="1" s="1"/>
  <c r="B23" i="1" s="1"/>
  <c r="B24" i="1" s="1"/>
  <c r="B25" i="1" s="1"/>
  <c r="B26" i="1" s="1"/>
  <c r="B27" i="1" s="1"/>
  <c r="B28" i="1" s="1"/>
  <c r="B29" i="1" s="1"/>
  <c r="AW4" i="22" l="1"/>
  <c r="AN3" i="22"/>
  <c r="AN4" i="22"/>
  <c r="AH3" i="22"/>
  <c r="AP4" i="22"/>
  <c r="AU3" i="22"/>
  <c r="BB3" i="22"/>
  <c r="AJ4" i="22"/>
  <c r="AZ4" i="22"/>
  <c r="AV4" i="22"/>
  <c r="AK3" i="22"/>
  <c r="BA4" i="22"/>
  <c r="AM3" i="22"/>
  <c r="AX4" i="22"/>
  <c r="AV3" i="22"/>
  <c r="AQ3" i="22"/>
  <c r="AH4" i="22"/>
  <c r="AS4" i="22"/>
  <c r="BA3" i="22"/>
  <c r="AQ4" i="22"/>
  <c r="AJ3" i="22"/>
  <c r="AK4" i="22"/>
  <c r="AZ3" i="22"/>
  <c r="AM4" i="22"/>
  <c r="AY4" i="22"/>
  <c r="AR3" i="22"/>
  <c r="AP3" i="22"/>
  <c r="AY3" i="22"/>
  <c r="AO4" i="22"/>
  <c r="AL3" i="22"/>
  <c r="AS3" i="22"/>
  <c r="AX3" i="22"/>
  <c r="AL4" i="22"/>
  <c r="BB4" i="22"/>
  <c r="AU4" i="22"/>
  <c r="AT4" i="22"/>
  <c r="AR4" i="22"/>
  <c r="AO3" i="22"/>
  <c r="AT3" i="22"/>
  <c r="AW3" i="22"/>
  <c r="AV10" i="22" l="1"/>
  <c r="AV11" i="22"/>
  <c r="AV7" i="22"/>
  <c r="AV5" i="22"/>
  <c r="AV6" i="22"/>
  <c r="AV13" i="22"/>
  <c r="AV14" i="22"/>
  <c r="AV12" i="22"/>
  <c r="AV9" i="22"/>
  <c r="AV15" i="22"/>
  <c r="AV8" i="22"/>
  <c r="AR11" i="22"/>
  <c r="AR12" i="22"/>
  <c r="AR6" i="22"/>
  <c r="AR9" i="22"/>
  <c r="AR15" i="22"/>
  <c r="P15" i="22" s="1"/>
  <c r="AR5" i="22"/>
  <c r="AR10" i="22"/>
  <c r="AR13" i="22"/>
  <c r="P13" i="22" s="1"/>
  <c r="AR14" i="22"/>
  <c r="P14" i="22" s="1"/>
  <c r="AR8" i="22"/>
  <c r="AR7" i="22"/>
  <c r="AL5" i="22"/>
  <c r="AL11" i="22"/>
  <c r="AL14" i="22"/>
  <c r="AL8" i="22"/>
  <c r="AL12" i="22"/>
  <c r="AL6" i="22"/>
  <c r="AL9" i="22"/>
  <c r="AL10" i="22"/>
  <c r="AL13" i="22"/>
  <c r="AL7" i="22"/>
  <c r="AL15" i="22"/>
  <c r="AO12" i="22"/>
  <c r="AO11" i="22"/>
  <c r="AO7" i="22"/>
  <c r="AO15" i="22"/>
  <c r="AO5" i="22"/>
  <c r="AO6" i="22"/>
  <c r="AO9" i="22"/>
  <c r="AO10" i="22"/>
  <c r="AO14" i="22"/>
  <c r="AO8" i="22"/>
  <c r="AO13" i="22"/>
  <c r="AY9" i="22"/>
  <c r="AY11" i="22"/>
  <c r="AY7" i="22"/>
  <c r="AY12" i="22"/>
  <c r="AY6" i="22"/>
  <c r="AY8" i="22"/>
  <c r="AY14" i="22"/>
  <c r="AY10" i="22"/>
  <c r="AY15" i="22"/>
  <c r="AY5" i="22"/>
  <c r="AY13" i="22"/>
  <c r="AH11" i="22"/>
  <c r="AH12" i="22"/>
  <c r="AH9" i="22"/>
  <c r="AH13" i="22"/>
  <c r="AH8" i="22"/>
  <c r="AH10" i="22"/>
  <c r="AH7" i="22"/>
  <c r="AH14" i="22"/>
  <c r="AH5" i="22"/>
  <c r="AH15" i="22"/>
  <c r="AH6" i="22"/>
  <c r="AZ6" i="22"/>
  <c r="AZ7" i="22"/>
  <c r="AZ5" i="22"/>
  <c r="AZ9" i="22"/>
  <c r="AZ11" i="22"/>
  <c r="AZ12" i="22"/>
  <c r="AZ14" i="22"/>
  <c r="AZ15" i="22"/>
  <c r="AZ10" i="22"/>
  <c r="AZ8" i="22"/>
  <c r="AZ13" i="22"/>
  <c r="AP10" i="22"/>
  <c r="AP11" i="22"/>
  <c r="AP12" i="22"/>
  <c r="AP7" i="22"/>
  <c r="AP6" i="22"/>
  <c r="AP15" i="22"/>
  <c r="AP8" i="22"/>
  <c r="AP14" i="22"/>
  <c r="AP5" i="22"/>
  <c r="AP9" i="22"/>
  <c r="AP13" i="22"/>
  <c r="AW10" i="22"/>
  <c r="AW11" i="22"/>
  <c r="AW9" i="22"/>
  <c r="AW6" i="22"/>
  <c r="AW8" i="22"/>
  <c r="AW7" i="22"/>
  <c r="AW12" i="22"/>
  <c r="AW15" i="22"/>
  <c r="AW5" i="22"/>
  <c r="AW13" i="22"/>
  <c r="AW14" i="22"/>
  <c r="AT6" i="22"/>
  <c r="AT11" i="22"/>
  <c r="AT7" i="22"/>
  <c r="AT9" i="22"/>
  <c r="AT12" i="22"/>
  <c r="AT15" i="22"/>
  <c r="AT14" i="22"/>
  <c r="AT13" i="22"/>
  <c r="AT10" i="22"/>
  <c r="AT5" i="22"/>
  <c r="AT8" i="22"/>
  <c r="AM10" i="22"/>
  <c r="AM9" i="22"/>
  <c r="AM7" i="22"/>
  <c r="AM11" i="22"/>
  <c r="AM6" i="22"/>
  <c r="AM5" i="22"/>
  <c r="AM13" i="22"/>
  <c r="AM8" i="22"/>
  <c r="AM14" i="22"/>
  <c r="AM12" i="22"/>
  <c r="AM15" i="22"/>
  <c r="AQ5" i="22"/>
  <c r="AQ11" i="22"/>
  <c r="AQ12" i="22"/>
  <c r="AQ15" i="22"/>
  <c r="AQ8" i="22"/>
  <c r="AQ10" i="22"/>
  <c r="AQ14" i="22"/>
  <c r="AQ6" i="22"/>
  <c r="AQ7" i="22"/>
  <c r="AQ13" i="22"/>
  <c r="AQ9" i="22"/>
  <c r="BA11" i="22"/>
  <c r="BA12" i="22"/>
  <c r="BA5" i="22"/>
  <c r="BA7" i="22"/>
  <c r="BA9" i="22"/>
  <c r="BA6" i="22"/>
  <c r="BA14" i="22"/>
  <c r="BA8" i="22"/>
  <c r="BA10" i="22"/>
  <c r="BA13" i="22"/>
  <c r="BA15" i="22"/>
  <c r="AJ6" i="22"/>
  <c r="AJ5" i="22"/>
  <c r="AJ11" i="22"/>
  <c r="AJ9" i="22"/>
  <c r="AJ10" i="22"/>
  <c r="AJ12" i="22"/>
  <c r="AJ7" i="22"/>
  <c r="AJ14" i="22"/>
  <c r="AJ8" i="22"/>
  <c r="AJ15" i="22"/>
  <c r="AJ13" i="22"/>
  <c r="AU11" i="22"/>
  <c r="AU6" i="22"/>
  <c r="AU7" i="22"/>
  <c r="AU10" i="22"/>
  <c r="AU9" i="22"/>
  <c r="AU13" i="22"/>
  <c r="AU14" i="22"/>
  <c r="AU15" i="22"/>
  <c r="AU12" i="22"/>
  <c r="AU5" i="22"/>
  <c r="AU8" i="22"/>
  <c r="AN11" i="22"/>
  <c r="AN7" i="22"/>
  <c r="AN9" i="22"/>
  <c r="AN6" i="22"/>
  <c r="AN13" i="22"/>
  <c r="AN8" i="22"/>
  <c r="AN10" i="22"/>
  <c r="AN5" i="22"/>
  <c r="AN12" i="22"/>
  <c r="AN14" i="22"/>
  <c r="AN15" i="22"/>
  <c r="BB5" i="22"/>
  <c r="BB7" i="22"/>
  <c r="BB12" i="22"/>
  <c r="BB9" i="22"/>
  <c r="BB11" i="22"/>
  <c r="BB6" i="22"/>
  <c r="BB10" i="22"/>
  <c r="BB14" i="22"/>
  <c r="BB8" i="22"/>
  <c r="BB13" i="22"/>
  <c r="BB15" i="22"/>
  <c r="AK11" i="22"/>
  <c r="AK5" i="22"/>
  <c r="AK12" i="22"/>
  <c r="AK14" i="22"/>
  <c r="AK6" i="22"/>
  <c r="AK9" i="22"/>
  <c r="AK13" i="22"/>
  <c r="AK10" i="22"/>
  <c r="AK7" i="22"/>
  <c r="AK15" i="22"/>
  <c r="AK8" i="22"/>
  <c r="AS11" i="22"/>
  <c r="AS7" i="22"/>
  <c r="AS8" i="22"/>
  <c r="AS13" i="22"/>
  <c r="AS5" i="22"/>
  <c r="AS10" i="22"/>
  <c r="AS14" i="22"/>
  <c r="AS6" i="22"/>
  <c r="AS15" i="22"/>
  <c r="AS9" i="22"/>
  <c r="AS12" i="22"/>
  <c r="AX11" i="22"/>
  <c r="AX12" i="22"/>
  <c r="AX6" i="22"/>
  <c r="AX5" i="22"/>
  <c r="AX15" i="22"/>
  <c r="AX10" i="22"/>
  <c r="AX14" i="22"/>
  <c r="AX9" i="22"/>
  <c r="AX13" i="22"/>
  <c r="AX8" i="22"/>
  <c r="AX7" i="22"/>
  <c r="R7" i="22"/>
  <c r="M5" i="22"/>
  <c r="R12" i="22"/>
  <c r="O13" i="22"/>
  <c r="R13" i="22"/>
  <c r="V13" i="22" s="1"/>
  <c r="R8" i="22"/>
  <c r="R5" i="22"/>
  <c r="R9" i="22"/>
  <c r="R6" i="22"/>
  <c r="R11" i="22"/>
  <c r="R15" i="22"/>
  <c r="V15" i="22" s="1"/>
  <c r="R14" i="22"/>
  <c r="V14" i="22" s="1"/>
  <c r="O15" i="22"/>
  <c r="R10" i="22"/>
  <c r="O14" i="22"/>
  <c r="M6" i="22"/>
  <c r="M11" i="22"/>
  <c r="M7" i="22"/>
  <c r="M10" i="22"/>
  <c r="M8" i="22"/>
  <c r="M9" i="22"/>
  <c r="M12" i="22"/>
  <c r="T11" i="22" l="1"/>
  <c r="P8" i="22"/>
  <c r="T10" i="22"/>
  <c r="T6" i="22"/>
  <c r="T5" i="22"/>
  <c r="U8" i="22"/>
  <c r="U9" i="22"/>
  <c r="U10" i="22"/>
  <c r="U7" i="22"/>
  <c r="S7" i="22"/>
  <c r="S6" i="22"/>
  <c r="S11" i="22"/>
  <c r="T9" i="22"/>
  <c r="T13" i="22"/>
  <c r="T15" i="22"/>
  <c r="U14" i="22"/>
  <c r="U13" i="22"/>
  <c r="T8" i="22"/>
  <c r="S8" i="22"/>
  <c r="U6" i="22"/>
  <c r="T12" i="22"/>
  <c r="S14" i="22"/>
  <c r="U12" i="22"/>
  <c r="S13" i="22"/>
  <c r="U11" i="22"/>
  <c r="T7" i="22"/>
  <c r="S10" i="22"/>
  <c r="S9" i="22"/>
  <c r="S5" i="22"/>
  <c r="U5" i="22"/>
  <c r="U15" i="22"/>
  <c r="T14" i="22"/>
  <c r="S15" i="22"/>
  <c r="S12" i="22"/>
  <c r="N11" i="22"/>
  <c r="N9" i="22"/>
  <c r="P9" i="22"/>
  <c r="P12" i="22"/>
  <c r="N6" i="22"/>
  <c r="O12" i="22"/>
  <c r="P7" i="22"/>
  <c r="P10" i="22"/>
  <c r="P11" i="22"/>
  <c r="N12" i="22"/>
  <c r="O11" i="22"/>
  <c r="N10" i="22"/>
  <c r="N8" i="22"/>
  <c r="O5" i="22"/>
  <c r="O7" i="22"/>
  <c r="N7" i="22"/>
  <c r="O8" i="22"/>
  <c r="O9" i="22"/>
  <c r="O10" i="22"/>
  <c r="P6" i="22"/>
  <c r="N5" i="22"/>
  <c r="P5" i="22"/>
  <c r="O6" i="22"/>
  <c r="V5" i="22" l="1"/>
  <c r="Q9" i="22"/>
  <c r="Q5" i="22"/>
  <c r="Q11" i="22"/>
  <c r="V10" i="22"/>
  <c r="V7" i="22"/>
  <c r="V8" i="22"/>
  <c r="Q10" i="22"/>
  <c r="V11" i="22"/>
  <c r="V6" i="22"/>
  <c r="V12" i="22"/>
  <c r="Q6" i="22"/>
  <c r="V9" i="22"/>
  <c r="Q8" i="22"/>
  <c r="Q7" i="22"/>
  <c r="Q12" i="22"/>
</calcChain>
</file>

<file path=xl/sharedStrings.xml><?xml version="1.0" encoding="utf-8"?>
<sst xmlns="http://schemas.openxmlformats.org/spreadsheetml/2006/main" count="1891" uniqueCount="137">
  <si>
    <t>ID</t>
  </si>
  <si>
    <t>Product</t>
  </si>
  <si>
    <t>Category</t>
  </si>
  <si>
    <t>Appetizer</t>
  </si>
  <si>
    <t>Salad A</t>
  </si>
  <si>
    <t>Salad B</t>
  </si>
  <si>
    <t>Salad C</t>
  </si>
  <si>
    <t>Soup A</t>
  </si>
  <si>
    <t>Soup B</t>
  </si>
  <si>
    <t>Entry</t>
  </si>
  <si>
    <t>Blin A</t>
  </si>
  <si>
    <t>Blin B</t>
  </si>
  <si>
    <t>Blin C</t>
  </si>
  <si>
    <t>Blin D</t>
  </si>
  <si>
    <t>Blin E</t>
  </si>
  <si>
    <t>Blin F</t>
  </si>
  <si>
    <t>Veggie Blin A</t>
  </si>
  <si>
    <t>Entry A</t>
  </si>
  <si>
    <t>Entry B</t>
  </si>
  <si>
    <t>Dessert</t>
  </si>
  <si>
    <t>Cake A</t>
  </si>
  <si>
    <t>Cake B</t>
  </si>
  <si>
    <t>Candy A</t>
  </si>
  <si>
    <t>Pirozhok A</t>
  </si>
  <si>
    <t>Pirozhok B</t>
  </si>
  <si>
    <t>Cold Drink A</t>
  </si>
  <si>
    <t>Cold Drink B</t>
  </si>
  <si>
    <t>Cold Drink C</t>
  </si>
  <si>
    <t>Cold Drink D</t>
  </si>
  <si>
    <t>Hot Drink A</t>
  </si>
  <si>
    <t>Hot Drink B</t>
  </si>
  <si>
    <t>Dairy Products</t>
  </si>
  <si>
    <t>Price</t>
  </si>
  <si>
    <t>Cost</t>
  </si>
  <si>
    <t>Meat / Seafood</t>
  </si>
  <si>
    <t>Beverages</t>
  </si>
  <si>
    <t>Pantry</t>
  </si>
  <si>
    <t>Profit</t>
  </si>
  <si>
    <t>Weight</t>
  </si>
  <si>
    <t>Fruits / Veggie</t>
  </si>
  <si>
    <t>Total</t>
  </si>
  <si>
    <t>Time - hrs</t>
  </si>
  <si>
    <t>Time - min</t>
  </si>
  <si>
    <t>Portions/hour</t>
  </si>
  <si>
    <t>Fruit Blin B</t>
  </si>
  <si>
    <t>Labor</t>
  </si>
  <si>
    <t>Columbus</t>
  </si>
  <si>
    <t>Cincinnati</t>
  </si>
  <si>
    <t>Cleveland</t>
  </si>
  <si>
    <t>Las Vegas</t>
  </si>
  <si>
    <t>Miami</t>
  </si>
  <si>
    <t>Solution</t>
  </si>
  <si>
    <t>Type</t>
  </si>
  <si>
    <t>Vegetarian</t>
  </si>
  <si>
    <t>Non-Veg</t>
  </si>
  <si>
    <t>Вам необходимо проанализировать, какие позиции оставить/исключить для каждого из городов</t>
  </si>
  <si>
    <t>На листе с процентами композиции заказов в разрезе продуктовых групп указаны данные в скольки % чеков содержится товарная группа</t>
  </si>
  <si>
    <t>New Price</t>
  </si>
  <si>
    <t>Price Rus</t>
  </si>
  <si>
    <t>Order Composition</t>
  </si>
  <si>
    <r>
      <t>Ваша задача:</t>
    </r>
    <r>
      <rPr>
        <sz val="11"/>
        <color rgb="FF000000"/>
        <rFont val="Arial"/>
        <family val="2"/>
        <charset val="204"/>
      </rPr>
      <t> </t>
    </r>
  </si>
  <si>
    <t>1. Для каждого города из списка ответить, рекомендуете ли вы открывать там рестораны. </t>
  </si>
  <si>
    <t>2. Если рекомендуете ― указать приоритетный порядок открытия, предполагаемое количество ресторанов и районы, в которых их нужно открывать. </t>
  </si>
  <si>
    <t>При принятии решений по каждому городу ориентируйтесь в первую очередь на:</t>
  </si>
  <si>
    <r>
      <t>●</t>
    </r>
    <r>
      <rPr>
        <sz val="7"/>
        <color rgb="FF000000"/>
        <rFont val="Times New Roman"/>
        <family val="1"/>
        <charset val="204"/>
      </rPr>
      <t xml:space="preserve">       </t>
    </r>
    <r>
      <rPr>
        <b/>
        <sz val="11"/>
        <color rgb="FF000000"/>
        <rFont val="Arial"/>
        <family val="2"/>
        <charset val="204"/>
      </rPr>
      <t>Юнит-экономику заказа,</t>
    </r>
    <r>
      <rPr>
        <sz val="11"/>
        <color rgb="FF000000"/>
        <rFont val="Arial"/>
        <family val="2"/>
        <charset val="204"/>
      </rPr>
      <t xml:space="preserve"> а именно среднюю операционную прибыль на один заказ.</t>
    </r>
  </si>
  <si>
    <t>Для расчета используйте следующую информацию:</t>
  </si>
  <si>
    <r>
      <t>o</t>
    </r>
    <r>
      <rPr>
        <sz val="7"/>
        <color rgb="FF000000"/>
        <rFont val="Times New Roman"/>
        <family val="1"/>
        <charset val="204"/>
      </rPr>
      <t xml:space="preserve">   </t>
    </r>
    <r>
      <rPr>
        <sz val="11"/>
        <color rgb="FF000000"/>
        <rFont val="Arial"/>
        <family val="2"/>
        <charset val="204"/>
      </rPr>
      <t>Существующее меню в РФ с указанием структуры аллоцированных расходов по каждому товару (HQ, аренду, электричество и прочее на данном этапе можно не учитывать).</t>
    </r>
  </si>
  <si>
    <r>
      <t>o</t>
    </r>
    <r>
      <rPr>
        <sz val="7"/>
        <color rgb="FF000000"/>
        <rFont val="Times New Roman"/>
        <family val="1"/>
        <charset val="204"/>
      </rPr>
      <t xml:space="preserve">   </t>
    </r>
    <r>
      <rPr>
        <sz val="11"/>
        <color rgb="FF000000"/>
        <rFont val="Arial"/>
        <family val="2"/>
        <charset val="204"/>
      </rPr>
      <t>Данные по среднему составу заказ</t>
    </r>
    <r>
      <rPr>
        <sz val="11"/>
        <color theme="1"/>
        <rFont val="Arial"/>
        <family val="2"/>
        <charset val="204"/>
      </rPr>
      <t>а</t>
    </r>
    <r>
      <rPr>
        <sz val="11"/>
        <color rgb="FF000000"/>
        <rFont val="Arial"/>
        <family val="2"/>
        <charset val="204"/>
      </rPr>
      <t xml:space="preserve"> в зависимости от предпочтений клиентов, ценам на компоненты и зарплаты. Эти данные подготовил наш R&amp;D, и мы можем им гарантированно доверять.</t>
    </r>
  </si>
  <si>
    <r>
      <t>o</t>
    </r>
    <r>
      <rPr>
        <sz val="7"/>
        <color rgb="FF000000"/>
        <rFont val="Times New Roman"/>
        <family val="1"/>
        <charset val="204"/>
      </rPr>
      <t xml:space="preserve">   </t>
    </r>
    <r>
      <rPr>
        <sz val="11"/>
        <color rgb="FF000000"/>
        <rFont val="Arial"/>
        <family val="2"/>
        <charset val="204"/>
      </rPr>
      <t>Цена товара в новых городах может быть определена как цена товара в РФ, умноженная на 40% от</t>
    </r>
    <r>
      <rPr>
        <sz val="11"/>
        <color theme="1"/>
        <rFont val="Arial"/>
        <family val="2"/>
        <charset val="204"/>
      </rPr>
      <t xml:space="preserve"> отношения заработной платы в </t>
    </r>
    <r>
      <rPr>
        <sz val="11"/>
        <color rgb="FF000000"/>
        <rFont val="Arial"/>
        <family val="2"/>
        <charset val="204"/>
      </rPr>
      <t>городе под открытие и в России (то есть, если в городе X зарплата выше Российской в 5 раз, цена вырастет в 2 раза).</t>
    </r>
  </si>
  <si>
    <t>City</t>
  </si>
  <si>
    <t>Rank</t>
  </si>
  <si>
    <t>№</t>
  </si>
  <si>
    <t>Inputs --&gt;</t>
  </si>
  <si>
    <t>Menu and cost - Russia</t>
  </si>
  <si>
    <t>COGS</t>
  </si>
  <si>
    <t>постановка задачи проекта</t>
  </si>
  <si>
    <t>Постановка задачи проекта № 2</t>
  </si>
  <si>
    <t>Solution --&gt;</t>
  </si>
  <si>
    <t>Расчеты юнит-экономики заказа для Columbus</t>
  </si>
  <si>
    <t>Расчеты юнит-экономики заказа для Cincinnati</t>
  </si>
  <si>
    <t>Расчеты юнит-экономики заказа для Cleveland</t>
  </si>
  <si>
    <t>Расчеты юнит-экономики заказа для Las Vegas</t>
  </si>
  <si>
    <t>Расчеты юнит-экономики заказа для Miami</t>
  </si>
  <si>
    <t>Расчеты юнит-экономики заказа для Clevelandi</t>
  </si>
  <si>
    <t>Расчеты юнит-экономики заказа для Russia</t>
  </si>
  <si>
    <t>Себестоимость реализованной продукции (COGS)</t>
  </si>
  <si>
    <t>Состав заказа для каждого города</t>
  </si>
  <si>
    <t xml:space="preserve">Решение </t>
  </si>
  <si>
    <t>Средняя операционная прибыль заказа в случае выхода с полным ассортиментом меню</t>
  </si>
  <si>
    <t>Средняя операционная прибыль заказа в случае выхода с безубыточным ассортиментом меню</t>
  </si>
  <si>
    <t>Tab</t>
  </si>
  <si>
    <t>Content</t>
  </si>
  <si>
    <t>Index</t>
  </si>
  <si>
    <t>Из "Справочной":</t>
  </si>
  <si>
    <t>Back to INDEX</t>
  </si>
  <si>
    <t>Unit economics for</t>
  </si>
  <si>
    <t>CASE 1 - FULL MENU</t>
  </si>
  <si>
    <t>CASE 2 - SELECTED MENU</t>
  </si>
  <si>
    <t>Location</t>
  </si>
  <si>
    <t xml:space="preserve">Сводные данные по расчету средней операционной прибыли по всем городам </t>
  </si>
  <si>
    <t>Average of Profit, $</t>
  </si>
  <si>
    <t>Order composition per City</t>
  </si>
  <si>
    <t>Cost of Goods Sold (COGS) per City</t>
  </si>
  <si>
    <t>Average Profit per Order, $</t>
  </si>
  <si>
    <t>Оглавление</t>
  </si>
  <si>
    <t>Calculations</t>
  </si>
  <si>
    <t>Indianapolis</t>
  </si>
  <si>
    <t>Birmingham</t>
  </si>
  <si>
    <t>Portland</t>
  </si>
  <si>
    <t>Las_Vegas</t>
  </si>
  <si>
    <t>Расчеты юнит-экономики заказа для Portland</t>
  </si>
  <si>
    <t>Unit economics for Portland</t>
  </si>
  <si>
    <t>Расчеты юнит-экономики заказа для Birmingham</t>
  </si>
  <si>
    <t>Unit economics for Birmingham</t>
  </si>
  <si>
    <t>Unit economics for Indianapolis</t>
  </si>
  <si>
    <t>Расчеты юнит-экономики заказа для Indianapolis</t>
  </si>
  <si>
    <t>Case 1 - Full Menu</t>
  </si>
  <si>
    <t>Case 2 - Updated Menu</t>
  </si>
  <si>
    <t>COGS per City</t>
  </si>
  <si>
    <t>Average of Profit, Case 1 - Full Menu</t>
  </si>
  <si>
    <t>Average of Profit, Case 1 - Updated Menu</t>
  </si>
  <si>
    <t>MENU =&gt;</t>
  </si>
  <si>
    <t xml:space="preserve">Unit economics for </t>
  </si>
  <si>
    <t>Расчеты юнит-экономики заказа для TestCity</t>
  </si>
  <si>
    <t>Summary Data for calculations of Average Profit per Order</t>
  </si>
  <si>
    <t>CALC</t>
  </si>
  <si>
    <t>Сводные данные по расчету средней операционной прибыли по всем городам 
(Для более автоматизированного расчета)</t>
  </si>
  <si>
    <t>Расчеты юнит-экономики заказа для Russia (Базовый расчет)</t>
  </si>
  <si>
    <t>-&gt; Приоритетный город - Портленд, поскольку наибольшая средняя операционная прибыль и можно выйти с полным меню</t>
  </si>
  <si>
    <t>-&gt; При условии внесения изменений в меню можно выходить во все указанные города</t>
  </si>
  <si>
    <t>Province</t>
  </si>
  <si>
    <t>OH</t>
  </si>
  <si>
    <t>NV</t>
  </si>
  <si>
    <t>FL</t>
  </si>
  <si>
    <t>IN</t>
  </si>
  <si>
    <t>AL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</si>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</sst>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$-409]* #,##0.00_ ;_-[$$-409]* \-#,##0.00\ ;_-[$$-409]* &quot;-&quot;??_ ;_-@_ "/>
  </numFmts>
  <fonts count="2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7"/>
      <color rgb="FF000000"/>
      <name val="Times New Roman"/>
      <family val="1"/>
      <charset val="204"/>
    </font>
    <font>
      <sz val="10"/>
      <color rgb="FF000000"/>
      <name val="Courier New"/>
      <family val="3"/>
      <charset val="204"/>
    </font>
    <font>
      <sz val="11"/>
      <color theme="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5"/>
      <color rgb="FF333333"/>
      <name val="Inherit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u/>
      <sz val="14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24"/>
      <color theme="1"/>
      <name val="Calibri"/>
      <family val="2"/>
      <charset val="204"/>
      <scheme val="minor"/>
    </font>
    <font>
      <b/>
      <u/>
      <sz val="12"/>
      <color theme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u/>
      <sz val="18"/>
      <color theme="10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u/>
      <sz val="16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164" fontId="0" fillId="2" borderId="0" xfId="2" applyFont="1" applyFill="1"/>
    <xf numFmtId="164" fontId="0" fillId="2" borderId="0" xfId="0" applyNumberFormat="1" applyFill="1"/>
    <xf numFmtId="9" fontId="0" fillId="2" borderId="0" xfId="3" applyFont="1" applyFill="1"/>
    <xf numFmtId="2" fontId="0" fillId="2" borderId="0" xfId="0" applyNumberFormat="1" applyFill="1"/>
    <xf numFmtId="1" fontId="0" fillId="2" borderId="0" xfId="0" applyNumberFormat="1" applyFill="1"/>
    <xf numFmtId="0" fontId="2" fillId="2" borderId="0" xfId="0" applyFont="1" applyFill="1"/>
    <xf numFmtId="4" fontId="0" fillId="2" borderId="0" xfId="1" applyNumberFormat="1" applyFont="1" applyFill="1"/>
    <xf numFmtId="0" fontId="0" fillId="2" borderId="0" xfId="0" applyFill="1" applyAlignment="1">
      <alignment horizontal="left"/>
    </xf>
    <xf numFmtId="9" fontId="0" fillId="2" borderId="0" xfId="3" applyFont="1" applyFill="1" applyBorder="1"/>
    <xf numFmtId="0" fontId="2" fillId="5" borderId="0" xfId="0" applyFont="1" applyFill="1"/>
    <xf numFmtId="0" fontId="0" fillId="5" borderId="0" xfId="0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 indent="4"/>
    </xf>
    <xf numFmtId="0" fontId="5" fillId="0" borderId="0" xfId="0" applyFont="1" applyAlignment="1">
      <alignment horizontal="left" vertical="center" indent="4"/>
    </xf>
    <xf numFmtId="0" fontId="8" fillId="0" borderId="0" xfId="0" applyFont="1" applyAlignment="1">
      <alignment horizontal="left" vertical="center" indent="8"/>
    </xf>
    <xf numFmtId="0" fontId="2" fillId="6" borderId="0" xfId="0" applyFont="1" applyFill="1"/>
    <xf numFmtId="0" fontId="12" fillId="8" borderId="2" xfId="0" applyFont="1" applyFill="1" applyBorder="1" applyAlignment="1">
      <alignment horizontal="left" vertical="center" wrapText="1"/>
    </xf>
    <xf numFmtId="0" fontId="12" fillId="8" borderId="3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/>
    <xf numFmtId="0" fontId="15" fillId="0" borderId="0" xfId="0" applyFont="1" applyAlignment="1">
      <alignment vertical="center" wrapText="1"/>
    </xf>
    <xf numFmtId="0" fontId="11" fillId="7" borderId="7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6" fillId="8" borderId="4" xfId="4" applyFill="1" applyBorder="1" applyAlignment="1">
      <alignment horizontal="left" vertical="center"/>
    </xf>
    <xf numFmtId="0" fontId="16" fillId="8" borderId="5" xfId="4" applyFill="1" applyBorder="1" applyAlignment="1">
      <alignment horizontal="left" vertical="center"/>
    </xf>
    <xf numFmtId="0" fontId="16" fillId="8" borderId="6" xfId="4" applyFill="1" applyBorder="1" applyAlignment="1">
      <alignment horizontal="left" vertical="center"/>
    </xf>
    <xf numFmtId="0" fontId="10" fillId="2" borderId="0" xfId="0" applyFont="1" applyFill="1"/>
    <xf numFmtId="0" fontId="20" fillId="0" borderId="0" xfId="4" applyFont="1"/>
    <xf numFmtId="0" fontId="21" fillId="0" borderId="0" xfId="4" applyFont="1"/>
    <xf numFmtId="0" fontId="18" fillId="2" borderId="0" xfId="0" applyFont="1" applyFill="1"/>
    <xf numFmtId="0" fontId="19" fillId="2" borderId="0" xfId="0" applyFont="1" applyFill="1"/>
    <xf numFmtId="0" fontId="22" fillId="2" borderId="0" xfId="0" applyFont="1" applyFill="1"/>
    <xf numFmtId="0" fontId="0" fillId="0" borderId="0" xfId="0" applyAlignment="1">
      <alignment wrapText="1"/>
    </xf>
    <xf numFmtId="0" fontId="17" fillId="9" borderId="1" xfId="0" applyFont="1" applyFill="1" applyBorder="1" applyAlignment="1">
      <alignment wrapText="1"/>
    </xf>
    <xf numFmtId="0" fontId="0" fillId="0" borderId="1" xfId="0" applyBorder="1"/>
    <xf numFmtId="0" fontId="23" fillId="8" borderId="6" xfId="4" applyFont="1" applyFill="1" applyBorder="1" applyAlignment="1">
      <alignment horizontal="left" vertical="center"/>
    </xf>
    <xf numFmtId="0" fontId="24" fillId="8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7" fillId="9" borderId="1" xfId="0" applyFont="1" applyFill="1" applyBorder="1" applyAlignment="1">
      <alignment horizontal="center" wrapText="1"/>
    </xf>
    <xf numFmtId="0" fontId="2" fillId="3" borderId="1" xfId="0" applyFont="1" applyFill="1" applyBorder="1"/>
    <xf numFmtId="9" fontId="0" fillId="0" borderId="1" xfId="3" applyFont="1" applyFill="1" applyBorder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25" fillId="0" borderId="0" xfId="4" applyFont="1" applyAlignment="1">
      <alignment horizontal="center"/>
    </xf>
    <xf numFmtId="2" fontId="0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/>
    <xf numFmtId="0" fontId="0" fillId="10" borderId="0" xfId="0" applyFill="1"/>
    <xf numFmtId="0" fontId="26" fillId="0" borderId="0" xfId="0" applyFont="1"/>
    <xf numFmtId="0" fontId="27" fillId="0" borderId="0" xfId="4" applyFont="1" applyAlignment="1">
      <alignment horizontal="left"/>
    </xf>
    <xf numFmtId="0" fontId="18" fillId="0" borderId="0" xfId="0" applyFont="1"/>
    <xf numFmtId="0" fontId="2" fillId="11" borderId="0" xfId="0" applyFont="1" applyFill="1" applyAlignment="1">
      <alignment horizontal="center"/>
    </xf>
    <xf numFmtId="0" fontId="2" fillId="12" borderId="0" xfId="0" applyFont="1" applyFill="1"/>
    <xf numFmtId="166" fontId="0" fillId="2" borderId="0" xfId="2" applyNumberFormat="1" applyFont="1" applyFill="1" applyAlignment="1">
      <alignment horizontal="center"/>
    </xf>
    <xf numFmtId="164" fontId="0" fillId="11" borderId="0" xfId="2" applyFont="1" applyFill="1"/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9" fontId="0" fillId="0" borderId="9" xfId="3" applyFont="1" applyFill="1" applyBorder="1"/>
    <xf numFmtId="0" fontId="3" fillId="4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 wrapText="1"/>
    </xf>
    <xf numFmtId="0" fontId="17" fillId="9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7" fillId="9" borderId="1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14" borderId="12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20" fillId="0" borderId="0" xfId="4" applyFont="1" applyAlignment="1">
      <alignment horizontal="left"/>
    </xf>
    <xf numFmtId="0" fontId="0" fillId="2" borderId="15" xfId="0" applyFill="1" applyBorder="1" applyAlignment="1">
      <alignment horizontal="center"/>
    </xf>
    <xf numFmtId="0" fontId="10" fillId="2" borderId="15" xfId="0" applyFont="1" applyFill="1" applyBorder="1"/>
    <xf numFmtId="0" fontId="0" fillId="2" borderId="15" xfId="0" applyFill="1" applyBorder="1"/>
    <xf numFmtId="2" fontId="0" fillId="2" borderId="15" xfId="0" applyNumberFormat="1" applyFill="1" applyBorder="1"/>
    <xf numFmtId="0" fontId="0" fillId="2" borderId="0" xfId="0" applyFill="1" applyBorder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DA54-3DF1-4264-8613-C60238DB3889}">
  <sheetPr>
    <tabColor rgb="FF00B050"/>
  </sheetPr>
  <dimension ref="A3:C19"/>
  <sheetViews>
    <sheetView workbookViewId="0">
      <selection activeCell="C8" sqref="C8"/>
    </sheetView>
  </sheetViews>
  <sheetFormatPr defaultRowHeight="15.6"/>
  <cols>
    <col min="1" max="1" width="9" customWidth="1"/>
    <col min="2" max="2" width="22.59765625" customWidth="1"/>
    <col min="3" max="3" width="38.59765625" customWidth="1"/>
  </cols>
  <sheetData>
    <row r="3" spans="1:3">
      <c r="A3" s="30" t="s">
        <v>71</v>
      </c>
      <c r="B3" s="31" t="s">
        <v>90</v>
      </c>
      <c r="C3" s="31" t="s">
        <v>91</v>
      </c>
    </row>
    <row r="4" spans="1:3">
      <c r="A4" s="26">
        <v>1</v>
      </c>
      <c r="B4" s="32" t="s">
        <v>92</v>
      </c>
      <c r="C4" s="23" t="s">
        <v>104</v>
      </c>
    </row>
    <row r="5" spans="1:3">
      <c r="A5" s="26">
        <v>2</v>
      </c>
      <c r="B5" s="33" t="s">
        <v>72</v>
      </c>
      <c r="C5" s="24" t="s">
        <v>75</v>
      </c>
    </row>
    <row r="6" spans="1:3">
      <c r="A6" s="26">
        <v>3</v>
      </c>
      <c r="B6" s="44" t="s">
        <v>77</v>
      </c>
      <c r="C6" s="45" t="s">
        <v>87</v>
      </c>
    </row>
    <row r="7" spans="1:3" ht="27.6">
      <c r="A7" s="26">
        <v>4</v>
      </c>
      <c r="B7" s="44" t="s">
        <v>105</v>
      </c>
      <c r="C7" s="45" t="s">
        <v>99</v>
      </c>
    </row>
    <row r="8" spans="1:3" ht="41.4">
      <c r="A8" s="26">
        <v>5</v>
      </c>
      <c r="B8" s="34" t="s">
        <v>125</v>
      </c>
      <c r="C8" s="45" t="s">
        <v>126</v>
      </c>
    </row>
    <row r="9" spans="1:3">
      <c r="A9" s="26">
        <v>6</v>
      </c>
      <c r="B9" s="34" t="s">
        <v>74</v>
      </c>
      <c r="C9" s="25" t="s">
        <v>85</v>
      </c>
    </row>
    <row r="10" spans="1:3">
      <c r="A10" s="26">
        <v>7</v>
      </c>
      <c r="B10" s="34" t="s">
        <v>59</v>
      </c>
      <c r="C10" s="25" t="s">
        <v>86</v>
      </c>
    </row>
    <row r="11" spans="1:3" ht="27.6">
      <c r="A11" s="26">
        <v>8</v>
      </c>
      <c r="B11" s="34" t="s">
        <v>73</v>
      </c>
      <c r="C11" s="25" t="s">
        <v>127</v>
      </c>
    </row>
    <row r="12" spans="1:3">
      <c r="A12" s="26">
        <v>9</v>
      </c>
      <c r="B12" s="34" t="s">
        <v>46</v>
      </c>
      <c r="C12" s="25" t="s">
        <v>78</v>
      </c>
    </row>
    <row r="13" spans="1:3">
      <c r="A13" s="26">
        <v>10</v>
      </c>
      <c r="B13" s="34" t="s">
        <v>47</v>
      </c>
      <c r="C13" s="25" t="s">
        <v>79</v>
      </c>
    </row>
    <row r="14" spans="1:3">
      <c r="A14" s="26">
        <v>11</v>
      </c>
      <c r="B14" s="34" t="s">
        <v>48</v>
      </c>
      <c r="C14" s="25" t="s">
        <v>83</v>
      </c>
    </row>
    <row r="15" spans="1:3">
      <c r="A15" s="26">
        <v>12</v>
      </c>
      <c r="B15" s="34" t="s">
        <v>49</v>
      </c>
      <c r="C15" s="25" t="s">
        <v>81</v>
      </c>
    </row>
    <row r="16" spans="1:3">
      <c r="A16" s="26">
        <v>13</v>
      </c>
      <c r="B16" s="34" t="s">
        <v>50</v>
      </c>
      <c r="C16" s="25" t="s">
        <v>82</v>
      </c>
    </row>
    <row r="17" spans="1:3">
      <c r="A17" s="26">
        <v>14</v>
      </c>
      <c r="B17" s="34" t="s">
        <v>106</v>
      </c>
      <c r="C17" s="25" t="s">
        <v>115</v>
      </c>
    </row>
    <row r="18" spans="1:3">
      <c r="A18" s="26">
        <v>15</v>
      </c>
      <c r="B18" s="34" t="s">
        <v>107</v>
      </c>
      <c r="C18" s="25" t="s">
        <v>112</v>
      </c>
    </row>
    <row r="19" spans="1:3">
      <c r="A19" s="26">
        <v>16</v>
      </c>
      <c r="B19" s="34" t="s">
        <v>108</v>
      </c>
      <c r="C19" s="25" t="s">
        <v>110</v>
      </c>
    </row>
  </sheetData>
  <hyperlinks>
    <hyperlink ref="B4" location="INDEX!A1" display="Index" xr:uid="{2FDF8F2C-FEC8-4DFE-A40A-037A5B7EF663}"/>
    <hyperlink ref="B5" location="'Inputs --&gt;'!A1" display="Inputs --&gt;" xr:uid="{23ED7791-8162-45CB-BEEC-D975B17B5C26}"/>
    <hyperlink ref="B12" location="Columbus!A1" display="Columbus" xr:uid="{C8A15EF4-C3F3-4161-9E6A-11F54242CD60}"/>
    <hyperlink ref="B13" location="Cincinnati!A1" display="Cincinnati" xr:uid="{4E3016DF-9291-4752-B9B2-8EE23435A48B}"/>
    <hyperlink ref="B14" location="Cleveland!A1" display="Cleveland" xr:uid="{D4D9FC6E-44E8-4860-A3DE-F4EB7E7BD88C}"/>
    <hyperlink ref="B15" location="Las_Vegas!A1" display="Las Vegas" xr:uid="{147B8640-5510-402C-9E40-044E9414F955}"/>
    <hyperlink ref="B16" location="Miami!A1" display="Miami" xr:uid="{75C7EC36-164C-43CC-9A91-4839FEB662F1}"/>
    <hyperlink ref="B11" location="'Menu and cost - Russia'!A1" display="Menu and cost - Russia" xr:uid="{1D39C655-E61A-453B-8F0D-17FEBE3BDFED}"/>
    <hyperlink ref="B9" location="COGS!A1" display="COGS" xr:uid="{161E1C9E-E11B-4636-8AC6-5F2037F53249}"/>
    <hyperlink ref="B10" location="'Order Composition'!A1" display="Order Composition" xr:uid="{986F6CDB-B34D-4741-8459-6FB7852B2D34}"/>
    <hyperlink ref="B6" location="'Solution --&gt;'!A1" display="Solution --&gt;" xr:uid="{20F4446B-2642-460C-84CB-90CA073467AA}"/>
    <hyperlink ref="B7" location="Calculations!A1" display="Calculations" xr:uid="{3FDFCCD8-B2CE-4051-A443-A657D0E4ECBB}"/>
    <hyperlink ref="B17" location="Indianapolis!A1" display="Indianapolis" xr:uid="{7F6E4BCF-07E0-4B09-9684-AADC4A3A25FA}"/>
    <hyperlink ref="B18" location="Birmingham!A1" display="Birmingham" xr:uid="{9194D3EC-8928-4124-93A8-EBF7DE13CC0E}"/>
    <hyperlink ref="B19" location="Portland!A1" display="Portland" xr:uid="{7ADACBEC-33F9-4860-9EB2-A51916385D00}"/>
    <hyperlink ref="B8" location="CALC!A1" display="CALC" xr:uid="{7D3E698D-BDAD-4C13-B8AC-FD68F6FD942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AA1A6-2C80-4DDF-B990-E90C6481B732}">
  <dimension ref="A1:S64"/>
  <sheetViews>
    <sheetView zoomScale="70" zoomScaleNormal="70" workbookViewId="0">
      <selection activeCell="E19" sqref="E19"/>
    </sheetView>
  </sheetViews>
  <sheetFormatPr defaultRowHeight="15.6"/>
  <cols>
    <col min="2" max="2" width="9.3984375" bestFit="1" customWidth="1"/>
    <col min="3" max="3" width="11.69921875" bestFit="1" customWidth="1"/>
    <col min="4" max="4" width="15.69921875" customWidth="1"/>
    <col min="19" max="19" width="10.796875" customWidth="1"/>
  </cols>
  <sheetData>
    <row r="1" spans="1:19" ht="25.8">
      <c r="A1" s="37" t="s">
        <v>94</v>
      </c>
      <c r="B1" s="1"/>
      <c r="C1" s="1"/>
      <c r="D1" s="39" t="s">
        <v>111</v>
      </c>
      <c r="E1" s="1"/>
      <c r="F1" s="39"/>
      <c r="G1" s="1"/>
      <c r="H1" s="39"/>
      <c r="I1" s="39" t="s">
        <v>110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8">
      <c r="A2" s="27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31.2">
      <c r="A4" s="2"/>
      <c r="B4" s="1"/>
      <c r="C4" s="1"/>
      <c r="D4" s="40" t="s">
        <v>96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2"/>
      <c r="B5" s="1"/>
      <c r="C5" s="1"/>
      <c r="D5" s="1"/>
      <c r="E5" s="1"/>
      <c r="F5" s="1"/>
      <c r="G5" s="1"/>
      <c r="H5" s="1"/>
      <c r="I5" s="1"/>
      <c r="J5" s="5">
        <v>9.2899999999999991</v>
      </c>
      <c r="K5" s="5">
        <v>14.35</v>
      </c>
      <c r="L5" s="5">
        <v>13.55</v>
      </c>
      <c r="M5" s="5">
        <v>8.24</v>
      </c>
      <c r="N5" s="5">
        <v>6.44</v>
      </c>
      <c r="O5" s="5"/>
      <c r="P5" s="5"/>
      <c r="Q5" s="5"/>
      <c r="R5" s="6">
        <v>14</v>
      </c>
      <c r="S5" s="1"/>
    </row>
    <row r="6" spans="1:19">
      <c r="A6" s="3" t="s">
        <v>0</v>
      </c>
      <c r="B6" s="4" t="s">
        <v>2</v>
      </c>
      <c r="C6" s="4" t="s">
        <v>1</v>
      </c>
      <c r="D6" s="14" t="s">
        <v>59</v>
      </c>
      <c r="E6" s="4" t="s">
        <v>58</v>
      </c>
      <c r="F6" s="14" t="s">
        <v>57</v>
      </c>
      <c r="G6" s="4" t="s">
        <v>33</v>
      </c>
      <c r="H6" s="4" t="s">
        <v>38</v>
      </c>
      <c r="I6" s="22" t="s">
        <v>52</v>
      </c>
      <c r="J6" s="4" t="s">
        <v>31</v>
      </c>
      <c r="K6" s="4" t="s">
        <v>34</v>
      </c>
      <c r="L6" s="4" t="s">
        <v>39</v>
      </c>
      <c r="M6" s="4" t="s">
        <v>35</v>
      </c>
      <c r="N6" s="4" t="s">
        <v>36</v>
      </c>
      <c r="O6" s="4" t="s">
        <v>40</v>
      </c>
      <c r="P6" s="4" t="s">
        <v>43</v>
      </c>
      <c r="Q6" s="4" t="s">
        <v>42</v>
      </c>
      <c r="R6" s="4" t="s">
        <v>41</v>
      </c>
      <c r="S6" s="4" t="s">
        <v>37</v>
      </c>
    </row>
    <row r="7" spans="1:19">
      <c r="A7" s="2">
        <v>1</v>
      </c>
      <c r="B7" s="1" t="s">
        <v>3</v>
      </c>
      <c r="C7" s="1" t="s">
        <v>4</v>
      </c>
      <c r="D7" s="7">
        <v>0.35</v>
      </c>
      <c r="E7" s="5">
        <v>3</v>
      </c>
      <c r="F7" s="5">
        <f>(($R$5/3)*0.4)*E7</f>
        <v>5.6000000000000005</v>
      </c>
      <c r="G7" s="5">
        <f>SUMPRODUCT(J7:N7,J$5:N$5)*H7</f>
        <v>2.5678000000000001</v>
      </c>
      <c r="H7" s="1">
        <v>0.2</v>
      </c>
      <c r="I7" s="1" t="s">
        <v>53</v>
      </c>
      <c r="J7" s="7">
        <v>0</v>
      </c>
      <c r="K7" s="7">
        <v>0</v>
      </c>
      <c r="L7" s="7">
        <v>0.9</v>
      </c>
      <c r="M7" s="7">
        <v>0</v>
      </c>
      <c r="N7" s="7">
        <v>0.1</v>
      </c>
      <c r="O7" s="7">
        <f>SUM(J7:N7)</f>
        <v>1</v>
      </c>
      <c r="P7" s="9">
        <v>20</v>
      </c>
      <c r="Q7" s="8">
        <f>60/P7</f>
        <v>3</v>
      </c>
      <c r="R7" s="8">
        <f>Q7/60</f>
        <v>0.05</v>
      </c>
      <c r="S7" s="6">
        <f>F7-G7-R7*R$5</f>
        <v>2.3322000000000003</v>
      </c>
    </row>
    <row r="8" spans="1:19">
      <c r="A8" s="2">
        <f>A7+1</f>
        <v>2</v>
      </c>
      <c r="B8" s="1" t="s">
        <v>3</v>
      </c>
      <c r="C8" s="1" t="s">
        <v>5</v>
      </c>
      <c r="D8" s="7">
        <v>0.35</v>
      </c>
      <c r="E8" s="5">
        <v>3</v>
      </c>
      <c r="F8" s="5">
        <f t="shared" ref="F8:F32" si="0">(($R$5/3)*0.4)*E8</f>
        <v>5.6000000000000005</v>
      </c>
      <c r="G8" s="5">
        <f>SUMPRODUCT(J8:N8,J$5:N$5)*H8</f>
        <v>2.5998000000000001</v>
      </c>
      <c r="H8" s="1">
        <v>0.2</v>
      </c>
      <c r="I8" s="1" t="s">
        <v>54</v>
      </c>
      <c r="J8" s="7">
        <v>0</v>
      </c>
      <c r="K8" s="7">
        <v>0.2</v>
      </c>
      <c r="L8" s="7">
        <v>0.7</v>
      </c>
      <c r="M8" s="7">
        <v>0</v>
      </c>
      <c r="N8" s="7">
        <v>0.1</v>
      </c>
      <c r="O8" s="7">
        <f t="shared" ref="O8:O32" si="1">SUM(J8:N8)</f>
        <v>0.99999999999999989</v>
      </c>
      <c r="P8" s="9">
        <v>20</v>
      </c>
      <c r="Q8" s="8">
        <f t="shared" ref="Q8:Q32" si="2">60/P8</f>
        <v>3</v>
      </c>
      <c r="R8" s="8">
        <f t="shared" ref="R8:R32" si="3">Q8/60</f>
        <v>0.05</v>
      </c>
      <c r="S8" s="6">
        <f t="shared" ref="S8:S32" si="4">F8-G8-R8*R$5</f>
        <v>2.3002000000000002</v>
      </c>
    </row>
    <row r="9" spans="1:19">
      <c r="A9" s="2">
        <f t="shared" ref="A9:A32" si="5">A8+1</f>
        <v>3</v>
      </c>
      <c r="B9" s="1" t="s">
        <v>3</v>
      </c>
      <c r="C9" s="1" t="s">
        <v>6</v>
      </c>
      <c r="D9" s="7">
        <v>0.35</v>
      </c>
      <c r="E9" s="5">
        <v>3</v>
      </c>
      <c r="F9" s="5">
        <f t="shared" si="0"/>
        <v>5.6000000000000005</v>
      </c>
      <c r="G9" s="5">
        <f t="shared" ref="G9:G11" si="6">SUMPRODUCT(J9:N9,J$5:N$5)*H9</f>
        <v>2.6478000000000002</v>
      </c>
      <c r="H9" s="1">
        <v>0.2</v>
      </c>
      <c r="I9" s="1" t="s">
        <v>54</v>
      </c>
      <c r="J9" s="7">
        <v>0</v>
      </c>
      <c r="K9" s="7">
        <v>0.5</v>
      </c>
      <c r="L9" s="7">
        <v>0.4</v>
      </c>
      <c r="M9" s="7">
        <v>0</v>
      </c>
      <c r="N9" s="7">
        <v>0.1</v>
      </c>
      <c r="O9" s="7">
        <f t="shared" si="1"/>
        <v>1</v>
      </c>
      <c r="P9" s="9">
        <v>20</v>
      </c>
      <c r="Q9" s="8">
        <f t="shared" si="2"/>
        <v>3</v>
      </c>
      <c r="R9" s="8">
        <f t="shared" si="3"/>
        <v>0.05</v>
      </c>
      <c r="S9" s="6">
        <f t="shared" si="4"/>
        <v>2.2522000000000002</v>
      </c>
    </row>
    <row r="10" spans="1:19">
      <c r="A10" s="2">
        <f t="shared" si="5"/>
        <v>4</v>
      </c>
      <c r="B10" s="1" t="s">
        <v>3</v>
      </c>
      <c r="C10" s="1" t="s">
        <v>7</v>
      </c>
      <c r="D10" s="7">
        <v>0.35</v>
      </c>
      <c r="E10" s="5">
        <v>2</v>
      </c>
      <c r="F10" s="5">
        <f t="shared" si="0"/>
        <v>3.7333333333333338</v>
      </c>
      <c r="G10" s="5">
        <f t="shared" si="6"/>
        <v>1.9498000000000006</v>
      </c>
      <c r="H10" s="1">
        <v>0.2</v>
      </c>
      <c r="I10" s="1" t="s">
        <v>53</v>
      </c>
      <c r="J10" s="7">
        <v>0.1</v>
      </c>
      <c r="K10" s="7">
        <v>0</v>
      </c>
      <c r="L10" s="7">
        <v>0.4</v>
      </c>
      <c r="M10" s="7">
        <v>0.1</v>
      </c>
      <c r="N10" s="7">
        <v>0.4</v>
      </c>
      <c r="O10" s="7">
        <f t="shared" si="1"/>
        <v>1</v>
      </c>
      <c r="P10" s="9">
        <v>60</v>
      </c>
      <c r="Q10" s="8">
        <f t="shared" si="2"/>
        <v>1</v>
      </c>
      <c r="R10" s="8">
        <f t="shared" si="3"/>
        <v>1.6666666666666666E-2</v>
      </c>
      <c r="S10" s="6">
        <f t="shared" si="4"/>
        <v>1.5501999999999998</v>
      </c>
    </row>
    <row r="11" spans="1:19">
      <c r="A11" s="2">
        <f t="shared" si="5"/>
        <v>5</v>
      </c>
      <c r="B11" s="1" t="s">
        <v>3</v>
      </c>
      <c r="C11" s="1" t="s">
        <v>8</v>
      </c>
      <c r="D11" s="7">
        <v>0.35</v>
      </c>
      <c r="E11" s="5">
        <v>2</v>
      </c>
      <c r="F11" s="5">
        <f t="shared" si="0"/>
        <v>3.7333333333333338</v>
      </c>
      <c r="G11" s="5">
        <f t="shared" si="6"/>
        <v>2.1240000000000001</v>
      </c>
      <c r="H11" s="1">
        <v>0.2</v>
      </c>
      <c r="I11" s="1" t="s">
        <v>54</v>
      </c>
      <c r="J11" s="7">
        <v>0.1</v>
      </c>
      <c r="K11" s="7">
        <v>0.2</v>
      </c>
      <c r="L11" s="7">
        <v>0.3</v>
      </c>
      <c r="M11" s="7">
        <v>0.1</v>
      </c>
      <c r="N11" s="7">
        <v>0.3</v>
      </c>
      <c r="O11" s="7">
        <f t="shared" si="1"/>
        <v>1</v>
      </c>
      <c r="P11" s="9">
        <v>60</v>
      </c>
      <c r="Q11" s="8">
        <f t="shared" si="2"/>
        <v>1</v>
      </c>
      <c r="R11" s="8">
        <f t="shared" si="3"/>
        <v>1.6666666666666666E-2</v>
      </c>
      <c r="S11" s="6">
        <f t="shared" si="4"/>
        <v>1.3760000000000003</v>
      </c>
    </row>
    <row r="12" spans="1:19">
      <c r="A12" s="2">
        <f t="shared" si="5"/>
        <v>6</v>
      </c>
      <c r="B12" s="1" t="s">
        <v>3</v>
      </c>
      <c r="C12" s="1" t="s">
        <v>23</v>
      </c>
      <c r="D12" s="7">
        <v>0.35</v>
      </c>
      <c r="E12" s="5">
        <v>1</v>
      </c>
      <c r="F12" s="5">
        <f t="shared" si="0"/>
        <v>1.8666666666666669</v>
      </c>
      <c r="G12" s="5">
        <f>SUMPRODUCT(J12:N12,J$5:N$5)*H12</f>
        <v>1.2147500000000004</v>
      </c>
      <c r="H12" s="1">
        <v>0.1</v>
      </c>
      <c r="I12" s="1" t="s">
        <v>53</v>
      </c>
      <c r="J12" s="7">
        <v>0.1</v>
      </c>
      <c r="K12" s="7">
        <v>0</v>
      </c>
      <c r="L12" s="7">
        <v>0.75</v>
      </c>
      <c r="M12" s="7">
        <v>0.05</v>
      </c>
      <c r="N12" s="7">
        <v>0.1</v>
      </c>
      <c r="O12" s="7">
        <f t="shared" si="1"/>
        <v>1</v>
      </c>
      <c r="P12" s="9">
        <v>30</v>
      </c>
      <c r="Q12" s="8">
        <f t="shared" si="2"/>
        <v>2</v>
      </c>
      <c r="R12" s="8">
        <f t="shared" si="3"/>
        <v>3.3333333333333333E-2</v>
      </c>
      <c r="S12" s="6">
        <f t="shared" si="4"/>
        <v>0.1852499999999998</v>
      </c>
    </row>
    <row r="13" spans="1:19">
      <c r="A13" s="2">
        <f t="shared" si="5"/>
        <v>7</v>
      </c>
      <c r="B13" s="1" t="s">
        <v>3</v>
      </c>
      <c r="C13" s="1" t="s">
        <v>24</v>
      </c>
      <c r="D13" s="7">
        <v>0.35</v>
      </c>
      <c r="E13" s="5">
        <v>1</v>
      </c>
      <c r="F13" s="5">
        <f t="shared" si="0"/>
        <v>1.8666666666666669</v>
      </c>
      <c r="G13" s="5">
        <f t="shared" ref="G13:G32" si="7">SUMPRODUCT(J13:N13,J$5:N$5)*H13</f>
        <v>1.25475</v>
      </c>
      <c r="H13" s="1">
        <v>0.1</v>
      </c>
      <c r="I13" s="1" t="s">
        <v>54</v>
      </c>
      <c r="J13" s="7">
        <v>0.1</v>
      </c>
      <c r="K13" s="7">
        <v>0.5</v>
      </c>
      <c r="L13" s="7">
        <v>0.25</v>
      </c>
      <c r="M13" s="7">
        <v>0.05</v>
      </c>
      <c r="N13" s="7">
        <v>0.1</v>
      </c>
      <c r="O13" s="7">
        <f t="shared" si="1"/>
        <v>1</v>
      </c>
      <c r="P13" s="9">
        <v>30</v>
      </c>
      <c r="Q13" s="8">
        <f t="shared" si="2"/>
        <v>2</v>
      </c>
      <c r="R13" s="8">
        <f t="shared" si="3"/>
        <v>3.3333333333333333E-2</v>
      </c>
      <c r="S13" s="6">
        <f t="shared" si="4"/>
        <v>0.14525000000000021</v>
      </c>
    </row>
    <row r="14" spans="1:19">
      <c r="A14" s="2">
        <f t="shared" si="5"/>
        <v>8</v>
      </c>
      <c r="B14" s="1" t="s">
        <v>9</v>
      </c>
      <c r="C14" s="1" t="s">
        <v>10</v>
      </c>
      <c r="D14" s="7">
        <v>0.8</v>
      </c>
      <c r="E14" s="5">
        <v>3</v>
      </c>
      <c r="F14" s="5">
        <f t="shared" si="0"/>
        <v>5.6000000000000005</v>
      </c>
      <c r="G14" s="5">
        <f t="shared" si="7"/>
        <v>2.4295000000000009</v>
      </c>
      <c r="H14" s="1">
        <v>0.2</v>
      </c>
      <c r="I14" s="1" t="s">
        <v>53</v>
      </c>
      <c r="J14" s="7">
        <v>0.1</v>
      </c>
      <c r="K14" s="7">
        <v>0</v>
      </c>
      <c r="L14" s="7">
        <v>0.75</v>
      </c>
      <c r="M14" s="7">
        <v>0.05</v>
      </c>
      <c r="N14" s="7">
        <v>0.1</v>
      </c>
      <c r="O14" s="7">
        <f t="shared" si="1"/>
        <v>1</v>
      </c>
      <c r="P14" s="9">
        <v>15</v>
      </c>
      <c r="Q14" s="8">
        <f t="shared" si="2"/>
        <v>4</v>
      </c>
      <c r="R14" s="8">
        <f t="shared" si="3"/>
        <v>6.6666666666666666E-2</v>
      </c>
      <c r="S14" s="6">
        <f t="shared" si="4"/>
        <v>2.2371666666666661</v>
      </c>
    </row>
    <row r="15" spans="1:19">
      <c r="A15" s="2">
        <f t="shared" si="5"/>
        <v>9</v>
      </c>
      <c r="B15" s="1" t="s">
        <v>9</v>
      </c>
      <c r="C15" s="1" t="s">
        <v>11</v>
      </c>
      <c r="D15" s="7">
        <v>0.8</v>
      </c>
      <c r="E15" s="5">
        <v>3</v>
      </c>
      <c r="F15" s="5">
        <f t="shared" si="0"/>
        <v>5.6000000000000005</v>
      </c>
      <c r="G15" s="5">
        <f t="shared" si="7"/>
        <v>3.3886500000000002</v>
      </c>
      <c r="H15" s="1">
        <v>0.3</v>
      </c>
      <c r="I15" s="1" t="s">
        <v>53</v>
      </c>
      <c r="J15" s="7">
        <v>0.3</v>
      </c>
      <c r="K15" s="7">
        <v>0</v>
      </c>
      <c r="L15" s="7">
        <v>0.55000000000000004</v>
      </c>
      <c r="M15" s="7">
        <v>0.05</v>
      </c>
      <c r="N15" s="7">
        <v>0.1</v>
      </c>
      <c r="O15" s="7">
        <f t="shared" si="1"/>
        <v>1.0000000000000002</v>
      </c>
      <c r="P15" s="9">
        <v>15</v>
      </c>
      <c r="Q15" s="8">
        <f t="shared" si="2"/>
        <v>4</v>
      </c>
      <c r="R15" s="8">
        <f t="shared" si="3"/>
        <v>6.6666666666666666E-2</v>
      </c>
      <c r="S15" s="6">
        <f t="shared" si="4"/>
        <v>1.278016666666667</v>
      </c>
    </row>
    <row r="16" spans="1:19">
      <c r="A16" s="2">
        <f t="shared" si="5"/>
        <v>10</v>
      </c>
      <c r="B16" s="1" t="s">
        <v>9</v>
      </c>
      <c r="C16" s="1" t="s">
        <v>12</v>
      </c>
      <c r="D16" s="7">
        <v>0.8</v>
      </c>
      <c r="E16" s="5">
        <v>3</v>
      </c>
      <c r="F16" s="5">
        <f t="shared" si="0"/>
        <v>5.6000000000000005</v>
      </c>
      <c r="G16" s="5">
        <f t="shared" si="7"/>
        <v>3.70425</v>
      </c>
      <c r="H16" s="1">
        <v>0.3</v>
      </c>
      <c r="I16" s="1" t="s">
        <v>54</v>
      </c>
      <c r="J16" s="7">
        <v>0.1</v>
      </c>
      <c r="K16" s="7">
        <v>0.25</v>
      </c>
      <c r="L16" s="7">
        <v>0.5</v>
      </c>
      <c r="M16" s="7">
        <v>0.05</v>
      </c>
      <c r="N16" s="7">
        <v>0.1</v>
      </c>
      <c r="O16" s="7">
        <f t="shared" si="1"/>
        <v>1</v>
      </c>
      <c r="P16" s="9">
        <v>15</v>
      </c>
      <c r="Q16" s="8">
        <f t="shared" si="2"/>
        <v>4</v>
      </c>
      <c r="R16" s="8">
        <f t="shared" si="3"/>
        <v>6.6666666666666666E-2</v>
      </c>
      <c r="S16" s="6">
        <f t="shared" si="4"/>
        <v>0.96241666666666714</v>
      </c>
    </row>
    <row r="17" spans="1:19">
      <c r="A17" s="2">
        <f t="shared" si="5"/>
        <v>11</v>
      </c>
      <c r="B17" s="1" t="s">
        <v>9</v>
      </c>
      <c r="C17" s="1" t="s">
        <v>13</v>
      </c>
      <c r="D17" s="7">
        <v>0.8</v>
      </c>
      <c r="E17" s="5">
        <v>3</v>
      </c>
      <c r="F17" s="5">
        <f t="shared" si="0"/>
        <v>5.6000000000000005</v>
      </c>
      <c r="G17" s="5">
        <f t="shared" si="7"/>
        <v>2.4083000000000006</v>
      </c>
      <c r="H17" s="1">
        <v>0.2</v>
      </c>
      <c r="I17" s="1" t="s">
        <v>54</v>
      </c>
      <c r="J17" s="7">
        <v>0.2</v>
      </c>
      <c r="K17" s="7">
        <v>0.4</v>
      </c>
      <c r="L17" s="7">
        <v>0.25</v>
      </c>
      <c r="M17" s="7">
        <v>0.05</v>
      </c>
      <c r="N17" s="7">
        <v>0.1</v>
      </c>
      <c r="O17" s="7">
        <f t="shared" si="1"/>
        <v>1.0000000000000002</v>
      </c>
      <c r="P17" s="9">
        <v>10</v>
      </c>
      <c r="Q17" s="8">
        <f t="shared" si="2"/>
        <v>6</v>
      </c>
      <c r="R17" s="8">
        <f t="shared" si="3"/>
        <v>0.1</v>
      </c>
      <c r="S17" s="6">
        <f t="shared" si="4"/>
        <v>1.7916999999999998</v>
      </c>
    </row>
    <row r="18" spans="1:19">
      <c r="A18" s="2">
        <f t="shared" si="5"/>
        <v>12</v>
      </c>
      <c r="B18" s="1" t="s">
        <v>9</v>
      </c>
      <c r="C18" s="1" t="s">
        <v>14</v>
      </c>
      <c r="D18" s="7">
        <v>0.8</v>
      </c>
      <c r="E18" s="5">
        <v>4</v>
      </c>
      <c r="F18" s="5">
        <f t="shared" si="0"/>
        <v>7.4666666666666677</v>
      </c>
      <c r="G18" s="5">
        <f t="shared" si="7"/>
        <v>3.66045</v>
      </c>
      <c r="H18" s="1">
        <v>0.3</v>
      </c>
      <c r="I18" s="1" t="s">
        <v>54</v>
      </c>
      <c r="J18" s="7">
        <v>0.2</v>
      </c>
      <c r="K18" s="7">
        <v>0.6</v>
      </c>
      <c r="L18" s="7">
        <v>0.05</v>
      </c>
      <c r="M18" s="7">
        <v>0.05</v>
      </c>
      <c r="N18" s="7">
        <v>0.1</v>
      </c>
      <c r="O18" s="7">
        <f t="shared" si="1"/>
        <v>1.0000000000000002</v>
      </c>
      <c r="P18" s="9">
        <v>10</v>
      </c>
      <c r="Q18" s="8">
        <f t="shared" si="2"/>
        <v>6</v>
      </c>
      <c r="R18" s="8">
        <f t="shared" si="3"/>
        <v>0.1</v>
      </c>
      <c r="S18" s="6">
        <f t="shared" si="4"/>
        <v>2.4062166666666673</v>
      </c>
    </row>
    <row r="19" spans="1:19">
      <c r="A19" s="2">
        <f t="shared" si="5"/>
        <v>13</v>
      </c>
      <c r="B19" s="1" t="s">
        <v>9</v>
      </c>
      <c r="C19" s="1" t="s">
        <v>15</v>
      </c>
      <c r="D19" s="7">
        <v>0.8</v>
      </c>
      <c r="E19" s="5">
        <v>4</v>
      </c>
      <c r="F19" s="5">
        <f t="shared" si="0"/>
        <v>7.4666666666666677</v>
      </c>
      <c r="G19" s="5">
        <f t="shared" si="7"/>
        <v>3.63645</v>
      </c>
      <c r="H19" s="1">
        <v>0.3</v>
      </c>
      <c r="I19" s="1" t="s">
        <v>54</v>
      </c>
      <c r="J19" s="7">
        <v>0.2</v>
      </c>
      <c r="K19" s="7">
        <v>0.5</v>
      </c>
      <c r="L19" s="7">
        <v>0.15</v>
      </c>
      <c r="M19" s="7">
        <v>0.05</v>
      </c>
      <c r="N19" s="7">
        <v>0.1</v>
      </c>
      <c r="O19" s="7">
        <f t="shared" si="1"/>
        <v>1</v>
      </c>
      <c r="P19" s="9">
        <v>10</v>
      </c>
      <c r="Q19" s="8">
        <f t="shared" si="2"/>
        <v>6</v>
      </c>
      <c r="R19" s="8">
        <f t="shared" si="3"/>
        <v>0.1</v>
      </c>
      <c r="S19" s="6">
        <f t="shared" si="4"/>
        <v>2.4302166666666674</v>
      </c>
    </row>
    <row r="20" spans="1:19">
      <c r="A20" s="2">
        <f t="shared" si="5"/>
        <v>14</v>
      </c>
      <c r="B20" s="1" t="s">
        <v>9</v>
      </c>
      <c r="C20" s="1" t="s">
        <v>16</v>
      </c>
      <c r="D20" s="7">
        <v>0.8</v>
      </c>
      <c r="E20" s="5">
        <v>3</v>
      </c>
      <c r="F20" s="5">
        <f t="shared" si="0"/>
        <v>5.6000000000000005</v>
      </c>
      <c r="G20" s="5">
        <f t="shared" si="7"/>
        <v>2.4295000000000009</v>
      </c>
      <c r="H20" s="1">
        <v>0.2</v>
      </c>
      <c r="I20" s="1" t="s">
        <v>53</v>
      </c>
      <c r="J20" s="7">
        <v>0.1</v>
      </c>
      <c r="K20" s="7">
        <v>0</v>
      </c>
      <c r="L20" s="7">
        <v>0.75</v>
      </c>
      <c r="M20" s="7">
        <v>0.05</v>
      </c>
      <c r="N20" s="7">
        <v>0.1</v>
      </c>
      <c r="O20" s="7">
        <f t="shared" si="1"/>
        <v>1</v>
      </c>
      <c r="P20" s="9">
        <v>15</v>
      </c>
      <c r="Q20" s="8">
        <f t="shared" si="2"/>
        <v>4</v>
      </c>
      <c r="R20" s="8">
        <f t="shared" si="3"/>
        <v>6.6666666666666666E-2</v>
      </c>
      <c r="S20" s="6">
        <f t="shared" si="4"/>
        <v>2.2371666666666661</v>
      </c>
    </row>
    <row r="21" spans="1:19">
      <c r="A21" s="2">
        <f t="shared" si="5"/>
        <v>15</v>
      </c>
      <c r="B21" s="1" t="s">
        <v>9</v>
      </c>
      <c r="C21" s="1" t="s">
        <v>44</v>
      </c>
      <c r="D21" s="7">
        <v>0.8</v>
      </c>
      <c r="E21" s="5">
        <v>3</v>
      </c>
      <c r="F21" s="5">
        <f t="shared" si="0"/>
        <v>5.6000000000000005</v>
      </c>
      <c r="G21" s="5">
        <f t="shared" si="7"/>
        <v>2.3443000000000005</v>
      </c>
      <c r="H21" s="1">
        <v>0.2</v>
      </c>
      <c r="I21" s="1" t="s">
        <v>53</v>
      </c>
      <c r="J21" s="7">
        <v>0.2</v>
      </c>
      <c r="K21" s="7">
        <v>0</v>
      </c>
      <c r="L21" s="7">
        <v>0.65</v>
      </c>
      <c r="M21" s="7">
        <v>0.05</v>
      </c>
      <c r="N21" s="7">
        <v>0.1</v>
      </c>
      <c r="O21" s="7">
        <f t="shared" si="1"/>
        <v>1.0000000000000002</v>
      </c>
      <c r="P21" s="9">
        <v>15</v>
      </c>
      <c r="Q21" s="8">
        <f t="shared" si="2"/>
        <v>4</v>
      </c>
      <c r="R21" s="8">
        <f t="shared" si="3"/>
        <v>6.6666666666666666E-2</v>
      </c>
      <c r="S21" s="6">
        <f t="shared" si="4"/>
        <v>2.3223666666666665</v>
      </c>
    </row>
    <row r="22" spans="1:19">
      <c r="A22" s="2">
        <f t="shared" si="5"/>
        <v>16</v>
      </c>
      <c r="B22" s="1" t="s">
        <v>9</v>
      </c>
      <c r="C22" s="1" t="s">
        <v>17</v>
      </c>
      <c r="D22" s="7">
        <v>0.8</v>
      </c>
      <c r="E22" s="5">
        <v>5</v>
      </c>
      <c r="F22" s="5">
        <f t="shared" si="0"/>
        <v>9.3333333333333339</v>
      </c>
      <c r="G22" s="5">
        <f t="shared" si="7"/>
        <v>3.5451000000000001</v>
      </c>
      <c r="H22" s="1">
        <v>0.3</v>
      </c>
      <c r="I22" s="1" t="s">
        <v>54</v>
      </c>
      <c r="J22" s="7">
        <v>0</v>
      </c>
      <c r="K22" s="7">
        <v>0.5</v>
      </c>
      <c r="L22" s="7">
        <v>0.2</v>
      </c>
      <c r="M22" s="7">
        <v>0</v>
      </c>
      <c r="N22" s="7">
        <v>0.3</v>
      </c>
      <c r="O22" s="7">
        <f t="shared" si="1"/>
        <v>1</v>
      </c>
      <c r="P22" s="9">
        <v>10</v>
      </c>
      <c r="Q22" s="8">
        <f t="shared" si="2"/>
        <v>6</v>
      </c>
      <c r="R22" s="8">
        <f t="shared" si="3"/>
        <v>0.1</v>
      </c>
      <c r="S22" s="6">
        <f t="shared" si="4"/>
        <v>4.3882333333333339</v>
      </c>
    </row>
    <row r="23" spans="1:19">
      <c r="A23" s="2">
        <f t="shared" si="5"/>
        <v>17</v>
      </c>
      <c r="B23" s="1" t="s">
        <v>9</v>
      </c>
      <c r="C23" s="1" t="s">
        <v>18</v>
      </c>
      <c r="D23" s="7">
        <v>0.8</v>
      </c>
      <c r="E23" s="5">
        <v>5</v>
      </c>
      <c r="F23" s="5">
        <f t="shared" si="0"/>
        <v>9.3333333333333339</v>
      </c>
      <c r="G23" s="5">
        <f t="shared" si="7"/>
        <v>3.6305999999999998</v>
      </c>
      <c r="H23" s="1">
        <v>0.3</v>
      </c>
      <c r="I23" s="1" t="s">
        <v>54</v>
      </c>
      <c r="J23" s="7">
        <v>0.1</v>
      </c>
      <c r="K23" s="7">
        <v>0.5</v>
      </c>
      <c r="L23" s="7">
        <v>0.2</v>
      </c>
      <c r="M23" s="7">
        <v>0</v>
      </c>
      <c r="N23" s="7">
        <v>0.2</v>
      </c>
      <c r="O23" s="7">
        <f t="shared" si="1"/>
        <v>1</v>
      </c>
      <c r="P23" s="9">
        <v>10</v>
      </c>
      <c r="Q23" s="8">
        <f t="shared" si="2"/>
        <v>6</v>
      </c>
      <c r="R23" s="8">
        <f t="shared" si="3"/>
        <v>0.1</v>
      </c>
      <c r="S23" s="6">
        <f t="shared" si="4"/>
        <v>4.3027333333333342</v>
      </c>
    </row>
    <row r="24" spans="1:19">
      <c r="A24" s="2">
        <f t="shared" si="5"/>
        <v>18</v>
      </c>
      <c r="B24" s="1" t="s">
        <v>19</v>
      </c>
      <c r="C24" s="1" t="s">
        <v>20</v>
      </c>
      <c r="D24" s="7">
        <v>0.5</v>
      </c>
      <c r="E24" s="5">
        <v>3</v>
      </c>
      <c r="F24" s="5">
        <f t="shared" si="0"/>
        <v>5.6000000000000005</v>
      </c>
      <c r="G24" s="5">
        <f t="shared" si="7"/>
        <v>1.5847500000000001</v>
      </c>
      <c r="H24" s="1">
        <v>0.15</v>
      </c>
      <c r="I24" s="1" t="s">
        <v>53</v>
      </c>
      <c r="J24" s="7">
        <v>0.2</v>
      </c>
      <c r="K24" s="7">
        <v>0</v>
      </c>
      <c r="L24" s="7">
        <v>0.5</v>
      </c>
      <c r="M24" s="7">
        <v>0</v>
      </c>
      <c r="N24" s="7">
        <v>0.3</v>
      </c>
      <c r="O24" s="7">
        <f t="shared" si="1"/>
        <v>1</v>
      </c>
      <c r="P24" s="9">
        <v>20</v>
      </c>
      <c r="Q24" s="8">
        <f t="shared" si="2"/>
        <v>3</v>
      </c>
      <c r="R24" s="8">
        <f t="shared" si="3"/>
        <v>0.05</v>
      </c>
      <c r="S24" s="6">
        <f t="shared" si="4"/>
        <v>3.3152499999999998</v>
      </c>
    </row>
    <row r="25" spans="1:19">
      <c r="A25" s="2">
        <f t="shared" si="5"/>
        <v>19</v>
      </c>
      <c r="B25" s="1" t="s">
        <v>19</v>
      </c>
      <c r="C25" s="1" t="s">
        <v>21</v>
      </c>
      <c r="D25" s="7">
        <v>0.5</v>
      </c>
      <c r="E25" s="5">
        <v>3</v>
      </c>
      <c r="F25" s="5">
        <f t="shared" si="0"/>
        <v>5.6000000000000005</v>
      </c>
      <c r="G25" s="5">
        <f t="shared" si="7"/>
        <v>1.5847500000000001</v>
      </c>
      <c r="H25" s="1">
        <v>0.15</v>
      </c>
      <c r="I25" s="1" t="s">
        <v>53</v>
      </c>
      <c r="J25" s="7">
        <v>0.2</v>
      </c>
      <c r="K25" s="7">
        <v>0</v>
      </c>
      <c r="L25" s="7">
        <v>0.5</v>
      </c>
      <c r="M25" s="7">
        <v>0</v>
      </c>
      <c r="N25" s="7">
        <v>0.3</v>
      </c>
      <c r="O25" s="7">
        <f t="shared" si="1"/>
        <v>1</v>
      </c>
      <c r="P25" s="9">
        <v>20</v>
      </c>
      <c r="Q25" s="8">
        <f t="shared" si="2"/>
        <v>3</v>
      </c>
      <c r="R25" s="8">
        <f t="shared" si="3"/>
        <v>0.05</v>
      </c>
      <c r="S25" s="6">
        <f t="shared" si="4"/>
        <v>3.3152499999999998</v>
      </c>
    </row>
    <row r="26" spans="1:19">
      <c r="A26" s="2">
        <f t="shared" si="5"/>
        <v>20</v>
      </c>
      <c r="B26" s="1" t="s">
        <v>19</v>
      </c>
      <c r="C26" s="1" t="s">
        <v>22</v>
      </c>
      <c r="D26" s="7">
        <v>0.5</v>
      </c>
      <c r="E26" s="5">
        <v>1.5</v>
      </c>
      <c r="F26" s="5">
        <f t="shared" si="0"/>
        <v>2.8000000000000003</v>
      </c>
      <c r="G26" s="5">
        <f t="shared" si="7"/>
        <v>1.0565000000000002</v>
      </c>
      <c r="H26" s="1">
        <v>0.1</v>
      </c>
      <c r="I26" s="1" t="s">
        <v>53</v>
      </c>
      <c r="J26" s="7">
        <v>0.2</v>
      </c>
      <c r="K26" s="7">
        <v>0</v>
      </c>
      <c r="L26" s="7">
        <v>0.5</v>
      </c>
      <c r="M26" s="7">
        <v>0</v>
      </c>
      <c r="N26" s="7">
        <v>0.3</v>
      </c>
      <c r="O26" s="7">
        <f t="shared" si="1"/>
        <v>1</v>
      </c>
      <c r="P26" s="9">
        <v>60</v>
      </c>
      <c r="Q26" s="8">
        <f t="shared" si="2"/>
        <v>1</v>
      </c>
      <c r="R26" s="8">
        <f t="shared" si="3"/>
        <v>1.6666666666666666E-2</v>
      </c>
      <c r="S26" s="6">
        <f t="shared" si="4"/>
        <v>1.5101666666666667</v>
      </c>
    </row>
    <row r="27" spans="1:19">
      <c r="A27" s="2">
        <f t="shared" si="5"/>
        <v>21</v>
      </c>
      <c r="B27" s="1" t="s">
        <v>35</v>
      </c>
      <c r="C27" s="1" t="s">
        <v>25</v>
      </c>
      <c r="D27" s="7">
        <v>0.95</v>
      </c>
      <c r="E27" s="5">
        <v>1.5</v>
      </c>
      <c r="F27" s="5">
        <f t="shared" si="0"/>
        <v>2.8000000000000003</v>
      </c>
      <c r="G27" s="5">
        <f t="shared" si="7"/>
        <v>1.6480000000000001</v>
      </c>
      <c r="H27" s="1">
        <v>0.2</v>
      </c>
      <c r="I27" s="1" t="s">
        <v>53</v>
      </c>
      <c r="J27" s="7">
        <v>0</v>
      </c>
      <c r="K27" s="7">
        <v>0</v>
      </c>
      <c r="L27" s="7">
        <v>0</v>
      </c>
      <c r="M27" s="7">
        <v>1</v>
      </c>
      <c r="N27" s="7">
        <v>0</v>
      </c>
      <c r="O27" s="7">
        <f t="shared" si="1"/>
        <v>1</v>
      </c>
      <c r="P27" s="9">
        <v>120</v>
      </c>
      <c r="Q27" s="8">
        <f t="shared" si="2"/>
        <v>0.5</v>
      </c>
      <c r="R27" s="8">
        <f t="shared" si="3"/>
        <v>8.3333333333333332E-3</v>
      </c>
      <c r="S27" s="6">
        <f t="shared" si="4"/>
        <v>1.0353333333333334</v>
      </c>
    </row>
    <row r="28" spans="1:19">
      <c r="A28" s="2">
        <f t="shared" si="5"/>
        <v>22</v>
      </c>
      <c r="B28" s="1" t="s">
        <v>35</v>
      </c>
      <c r="C28" s="1" t="s">
        <v>26</v>
      </c>
      <c r="D28" s="7">
        <v>0.95</v>
      </c>
      <c r="E28" s="5">
        <v>1.5</v>
      </c>
      <c r="F28" s="5">
        <f t="shared" si="0"/>
        <v>2.8000000000000003</v>
      </c>
      <c r="G28" s="5">
        <f t="shared" si="7"/>
        <v>1.6480000000000001</v>
      </c>
      <c r="H28" s="1">
        <v>0.2</v>
      </c>
      <c r="I28" s="1" t="s">
        <v>53</v>
      </c>
      <c r="J28" s="7">
        <v>0</v>
      </c>
      <c r="K28" s="7">
        <v>0</v>
      </c>
      <c r="L28" s="7">
        <v>0</v>
      </c>
      <c r="M28" s="7">
        <v>1</v>
      </c>
      <c r="N28" s="7">
        <v>0</v>
      </c>
      <c r="O28" s="7">
        <f t="shared" si="1"/>
        <v>1</v>
      </c>
      <c r="P28" s="9">
        <v>120</v>
      </c>
      <c r="Q28" s="8">
        <f t="shared" si="2"/>
        <v>0.5</v>
      </c>
      <c r="R28" s="8">
        <f t="shared" si="3"/>
        <v>8.3333333333333332E-3</v>
      </c>
      <c r="S28" s="6">
        <f t="shared" si="4"/>
        <v>1.0353333333333334</v>
      </c>
    </row>
    <row r="29" spans="1:19">
      <c r="A29" s="2">
        <f t="shared" si="5"/>
        <v>23</v>
      </c>
      <c r="B29" s="1" t="s">
        <v>35</v>
      </c>
      <c r="C29" s="1" t="s">
        <v>27</v>
      </c>
      <c r="D29" s="7">
        <v>0.95</v>
      </c>
      <c r="E29" s="5">
        <v>2</v>
      </c>
      <c r="F29" s="5">
        <f t="shared" si="0"/>
        <v>3.7333333333333338</v>
      </c>
      <c r="G29" s="5">
        <f t="shared" si="7"/>
        <v>1.8604000000000003</v>
      </c>
      <c r="H29" s="1">
        <v>0.2</v>
      </c>
      <c r="I29" s="1" t="s">
        <v>53</v>
      </c>
      <c r="J29" s="7">
        <v>0</v>
      </c>
      <c r="K29" s="7">
        <v>0</v>
      </c>
      <c r="L29" s="7">
        <v>0.2</v>
      </c>
      <c r="M29" s="7">
        <v>0.8</v>
      </c>
      <c r="N29" s="7">
        <v>0</v>
      </c>
      <c r="O29" s="7">
        <f t="shared" si="1"/>
        <v>1</v>
      </c>
      <c r="P29" s="9">
        <v>60</v>
      </c>
      <c r="Q29" s="8">
        <f t="shared" si="2"/>
        <v>1</v>
      </c>
      <c r="R29" s="8">
        <f t="shared" si="3"/>
        <v>1.6666666666666666E-2</v>
      </c>
      <c r="S29" s="6">
        <f t="shared" si="4"/>
        <v>1.6396000000000002</v>
      </c>
    </row>
    <row r="30" spans="1:19">
      <c r="A30" s="2">
        <f t="shared" si="5"/>
        <v>24</v>
      </c>
      <c r="B30" s="1" t="s">
        <v>35</v>
      </c>
      <c r="C30" s="1" t="s">
        <v>28</v>
      </c>
      <c r="D30" s="7">
        <v>0.95</v>
      </c>
      <c r="E30" s="5">
        <v>2</v>
      </c>
      <c r="F30" s="5">
        <f t="shared" si="0"/>
        <v>3.7333333333333338</v>
      </c>
      <c r="G30" s="5">
        <f t="shared" si="7"/>
        <v>1.8604000000000003</v>
      </c>
      <c r="H30" s="1">
        <v>0.2</v>
      </c>
      <c r="I30" s="1" t="s">
        <v>53</v>
      </c>
      <c r="J30" s="7">
        <v>0</v>
      </c>
      <c r="K30" s="7">
        <v>0</v>
      </c>
      <c r="L30" s="7">
        <v>0.2</v>
      </c>
      <c r="M30" s="7">
        <v>0.8</v>
      </c>
      <c r="N30" s="7">
        <v>0</v>
      </c>
      <c r="O30" s="7">
        <f t="shared" si="1"/>
        <v>1</v>
      </c>
      <c r="P30" s="9">
        <v>60</v>
      </c>
      <c r="Q30" s="8">
        <f t="shared" si="2"/>
        <v>1</v>
      </c>
      <c r="R30" s="8">
        <f t="shared" si="3"/>
        <v>1.6666666666666666E-2</v>
      </c>
      <c r="S30" s="6">
        <f t="shared" si="4"/>
        <v>1.6396000000000002</v>
      </c>
    </row>
    <row r="31" spans="1:19">
      <c r="A31" s="2">
        <f t="shared" si="5"/>
        <v>25</v>
      </c>
      <c r="B31" s="1" t="s">
        <v>35</v>
      </c>
      <c r="C31" s="1" t="s">
        <v>29</v>
      </c>
      <c r="D31" s="7">
        <v>0.95</v>
      </c>
      <c r="E31" s="5">
        <v>1.5</v>
      </c>
      <c r="F31" s="5">
        <f t="shared" si="0"/>
        <v>2.8000000000000003</v>
      </c>
      <c r="G31" s="5">
        <f t="shared" si="7"/>
        <v>1.6480000000000001</v>
      </c>
      <c r="H31" s="1">
        <v>0.2</v>
      </c>
      <c r="I31" s="1" t="s">
        <v>53</v>
      </c>
      <c r="J31" s="7">
        <v>0</v>
      </c>
      <c r="K31" s="7">
        <v>0</v>
      </c>
      <c r="L31" s="7">
        <v>0</v>
      </c>
      <c r="M31" s="7">
        <v>1</v>
      </c>
      <c r="N31" s="7">
        <v>0</v>
      </c>
      <c r="O31" s="7">
        <f t="shared" si="1"/>
        <v>1</v>
      </c>
      <c r="P31" s="9">
        <v>40</v>
      </c>
      <c r="Q31" s="8">
        <f t="shared" si="2"/>
        <v>1.5</v>
      </c>
      <c r="R31" s="8">
        <f t="shared" si="3"/>
        <v>2.5000000000000001E-2</v>
      </c>
      <c r="S31" s="6">
        <f t="shared" si="4"/>
        <v>0.80200000000000005</v>
      </c>
    </row>
    <row r="32" spans="1:19">
      <c r="A32" s="2">
        <f t="shared" si="5"/>
        <v>26</v>
      </c>
      <c r="B32" s="1" t="s">
        <v>35</v>
      </c>
      <c r="C32" s="1" t="s">
        <v>30</v>
      </c>
      <c r="D32" s="7">
        <v>0.95</v>
      </c>
      <c r="E32" s="5">
        <v>1.5</v>
      </c>
      <c r="F32" s="5">
        <f t="shared" si="0"/>
        <v>2.8000000000000003</v>
      </c>
      <c r="G32" s="5">
        <f t="shared" si="7"/>
        <v>1.7542000000000002</v>
      </c>
      <c r="H32" s="1">
        <v>0.2</v>
      </c>
      <c r="I32" s="1" t="s">
        <v>53</v>
      </c>
      <c r="J32" s="7">
        <v>0</v>
      </c>
      <c r="K32" s="7">
        <v>0</v>
      </c>
      <c r="L32" s="7">
        <v>0.1</v>
      </c>
      <c r="M32" s="7">
        <v>0.9</v>
      </c>
      <c r="N32" s="7">
        <v>0</v>
      </c>
      <c r="O32" s="7">
        <f t="shared" si="1"/>
        <v>1</v>
      </c>
      <c r="P32" s="9">
        <v>40</v>
      </c>
      <c r="Q32" s="8">
        <f t="shared" si="2"/>
        <v>1.5</v>
      </c>
      <c r="R32" s="8">
        <f t="shared" si="3"/>
        <v>2.5000000000000001E-2</v>
      </c>
      <c r="S32" s="6">
        <f t="shared" si="4"/>
        <v>0.69579999999999997</v>
      </c>
    </row>
    <row r="33" spans="1:19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8"/>
      <c r="R33" s="1"/>
      <c r="S33" s="1"/>
    </row>
    <row r="34" spans="1:19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8"/>
      <c r="R34" s="1"/>
      <c r="S34" s="1"/>
    </row>
    <row r="35" spans="1:19" ht="31.2">
      <c r="A35" s="2"/>
      <c r="B35" s="1"/>
      <c r="C35" s="1"/>
      <c r="D35" s="40" t="s">
        <v>97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8"/>
      <c r="R35" s="1"/>
      <c r="S35" s="1"/>
    </row>
    <row r="36" spans="1:19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8"/>
      <c r="R36" s="1"/>
      <c r="S36" s="1"/>
    </row>
    <row r="37" spans="1:19">
      <c r="A37" s="2"/>
      <c r="B37" s="1"/>
      <c r="C37" s="1"/>
      <c r="D37" s="1"/>
      <c r="E37" s="1"/>
      <c r="F37" s="1"/>
      <c r="G37" s="1"/>
      <c r="H37" s="1"/>
      <c r="I37" s="1"/>
      <c r="J37" s="5">
        <v>9.2899999999999991</v>
      </c>
      <c r="K37" s="5">
        <v>14.35</v>
      </c>
      <c r="L37" s="5">
        <v>13.55</v>
      </c>
      <c r="M37" s="5">
        <v>8.24</v>
      </c>
      <c r="N37" s="5">
        <v>6.44</v>
      </c>
      <c r="O37" s="5"/>
      <c r="P37" s="5"/>
      <c r="Q37" s="5"/>
      <c r="R37" s="6">
        <v>14</v>
      </c>
      <c r="S37" s="1"/>
    </row>
    <row r="38" spans="1:19">
      <c r="A38" s="3" t="s">
        <v>0</v>
      </c>
      <c r="B38" s="4" t="s">
        <v>2</v>
      </c>
      <c r="C38" s="4" t="s">
        <v>1</v>
      </c>
      <c r="D38" s="14" t="s">
        <v>59</v>
      </c>
      <c r="E38" s="4" t="s">
        <v>58</v>
      </c>
      <c r="F38" s="14" t="s">
        <v>57</v>
      </c>
      <c r="G38" s="4" t="s">
        <v>33</v>
      </c>
      <c r="H38" s="4" t="s">
        <v>38</v>
      </c>
      <c r="I38" s="22" t="s">
        <v>52</v>
      </c>
      <c r="J38" s="4" t="s">
        <v>31</v>
      </c>
      <c r="K38" s="4" t="s">
        <v>34</v>
      </c>
      <c r="L38" s="4" t="s">
        <v>39</v>
      </c>
      <c r="M38" s="4" t="s">
        <v>35</v>
      </c>
      <c r="N38" s="4" t="s">
        <v>36</v>
      </c>
      <c r="O38" s="4" t="s">
        <v>40</v>
      </c>
      <c r="P38" s="4" t="s">
        <v>43</v>
      </c>
      <c r="Q38" s="4" t="s">
        <v>42</v>
      </c>
      <c r="R38" s="4" t="s">
        <v>41</v>
      </c>
      <c r="S38" s="4" t="s">
        <v>37</v>
      </c>
    </row>
    <row r="39" spans="1:19">
      <c r="A39" s="2">
        <v>1</v>
      </c>
      <c r="B39" s="1" t="s">
        <v>3</v>
      </c>
      <c r="C39" s="1" t="s">
        <v>4</v>
      </c>
      <c r="D39" s="7">
        <v>0.35</v>
      </c>
      <c r="E39" s="5">
        <v>3</v>
      </c>
      <c r="F39" s="5">
        <f>(($R$5/3)*0.4)*E39</f>
        <v>5.6000000000000005</v>
      </c>
      <c r="G39" s="5">
        <f>SUMPRODUCT(J39:N39,J$5:N$5)*H39</f>
        <v>2.5678000000000001</v>
      </c>
      <c r="H39" s="1">
        <v>0.2</v>
      </c>
      <c r="I39" s="1" t="s">
        <v>53</v>
      </c>
      <c r="J39" s="7">
        <v>0</v>
      </c>
      <c r="K39" s="7">
        <v>0</v>
      </c>
      <c r="L39" s="7">
        <v>0.9</v>
      </c>
      <c r="M39" s="7">
        <v>0</v>
      </c>
      <c r="N39" s="7">
        <v>0.1</v>
      </c>
      <c r="O39" s="7">
        <f>SUM(J39:N39)</f>
        <v>1</v>
      </c>
      <c r="P39" s="9">
        <v>20</v>
      </c>
      <c r="Q39" s="8">
        <f>60/P39</f>
        <v>3</v>
      </c>
      <c r="R39" s="8">
        <f>Q39/60</f>
        <v>0.05</v>
      </c>
      <c r="S39" s="6">
        <f>F39-G39-R39*R$5</f>
        <v>2.3322000000000003</v>
      </c>
    </row>
    <row r="40" spans="1:19">
      <c r="A40" s="2">
        <f>A39+1</f>
        <v>2</v>
      </c>
      <c r="B40" s="1" t="s">
        <v>3</v>
      </c>
      <c r="C40" s="1" t="s">
        <v>5</v>
      </c>
      <c r="D40" s="7">
        <v>0.35</v>
      </c>
      <c r="E40" s="5">
        <v>3</v>
      </c>
      <c r="F40" s="5">
        <f t="shared" ref="F40:F64" si="8">(($R$5/3)*0.4)*E40</f>
        <v>5.6000000000000005</v>
      </c>
      <c r="G40" s="5">
        <f>SUMPRODUCT(J40:N40,J$5:N$5)*H40</f>
        <v>2.5998000000000001</v>
      </c>
      <c r="H40" s="1">
        <v>0.2</v>
      </c>
      <c r="I40" s="1" t="s">
        <v>54</v>
      </c>
      <c r="J40" s="7">
        <v>0</v>
      </c>
      <c r="K40" s="7">
        <v>0.2</v>
      </c>
      <c r="L40" s="7">
        <v>0.7</v>
      </c>
      <c r="M40" s="7">
        <v>0</v>
      </c>
      <c r="N40" s="7">
        <v>0.1</v>
      </c>
      <c r="O40" s="7">
        <f t="shared" ref="O40:O64" si="9">SUM(J40:N40)</f>
        <v>0.99999999999999989</v>
      </c>
      <c r="P40" s="9">
        <v>20</v>
      </c>
      <c r="Q40" s="8">
        <f t="shared" ref="Q40:Q64" si="10">60/P40</f>
        <v>3</v>
      </c>
      <c r="R40" s="8">
        <f t="shared" ref="R40:R64" si="11">Q40/60</f>
        <v>0.05</v>
      </c>
      <c r="S40" s="6">
        <f t="shared" ref="S40:S64" si="12">F40-G40-R40*R$5</f>
        <v>2.3002000000000002</v>
      </c>
    </row>
    <row r="41" spans="1:19">
      <c r="A41" s="2">
        <f t="shared" ref="A41:A64" si="13">A40+1</f>
        <v>3</v>
      </c>
      <c r="B41" s="1" t="s">
        <v>3</v>
      </c>
      <c r="C41" s="1" t="s">
        <v>6</v>
      </c>
      <c r="D41" s="7">
        <v>0.35</v>
      </c>
      <c r="E41" s="5">
        <v>3</v>
      </c>
      <c r="F41" s="5">
        <f t="shared" si="8"/>
        <v>5.6000000000000005</v>
      </c>
      <c r="G41" s="5">
        <f t="shared" ref="G41:G43" si="14">SUMPRODUCT(J41:N41,J$5:N$5)*H41</f>
        <v>2.6478000000000002</v>
      </c>
      <c r="H41" s="1">
        <v>0.2</v>
      </c>
      <c r="I41" s="1" t="s">
        <v>54</v>
      </c>
      <c r="J41" s="7">
        <v>0</v>
      </c>
      <c r="K41" s="7">
        <v>0.5</v>
      </c>
      <c r="L41" s="7">
        <v>0.4</v>
      </c>
      <c r="M41" s="7">
        <v>0</v>
      </c>
      <c r="N41" s="7">
        <v>0.1</v>
      </c>
      <c r="O41" s="7">
        <f t="shared" si="9"/>
        <v>1</v>
      </c>
      <c r="P41" s="9">
        <v>20</v>
      </c>
      <c r="Q41" s="8">
        <f t="shared" si="10"/>
        <v>3</v>
      </c>
      <c r="R41" s="8">
        <f t="shared" si="11"/>
        <v>0.05</v>
      </c>
      <c r="S41" s="6">
        <f t="shared" si="12"/>
        <v>2.2522000000000002</v>
      </c>
    </row>
    <row r="42" spans="1:19">
      <c r="A42" s="2">
        <f t="shared" si="13"/>
        <v>4</v>
      </c>
      <c r="B42" s="1" t="s">
        <v>3</v>
      </c>
      <c r="C42" s="1" t="s">
        <v>7</v>
      </c>
      <c r="D42" s="7">
        <v>0.35</v>
      </c>
      <c r="E42" s="5">
        <v>2</v>
      </c>
      <c r="F42" s="5">
        <f t="shared" si="8"/>
        <v>3.7333333333333338</v>
      </c>
      <c r="G42" s="5">
        <f t="shared" si="14"/>
        <v>1.9498000000000006</v>
      </c>
      <c r="H42" s="1">
        <v>0.2</v>
      </c>
      <c r="I42" s="1" t="s">
        <v>53</v>
      </c>
      <c r="J42" s="7">
        <v>0.1</v>
      </c>
      <c r="K42" s="7">
        <v>0</v>
      </c>
      <c r="L42" s="7">
        <v>0.4</v>
      </c>
      <c r="M42" s="7">
        <v>0.1</v>
      </c>
      <c r="N42" s="7">
        <v>0.4</v>
      </c>
      <c r="O42" s="7">
        <f t="shared" si="9"/>
        <v>1</v>
      </c>
      <c r="P42" s="9">
        <v>60</v>
      </c>
      <c r="Q42" s="8">
        <f t="shared" si="10"/>
        <v>1</v>
      </c>
      <c r="R42" s="8">
        <f t="shared" si="11"/>
        <v>1.6666666666666666E-2</v>
      </c>
      <c r="S42" s="6">
        <f t="shared" si="12"/>
        <v>1.5501999999999998</v>
      </c>
    </row>
    <row r="43" spans="1:19">
      <c r="A43" s="2">
        <f t="shared" si="13"/>
        <v>5</v>
      </c>
      <c r="B43" s="1" t="s">
        <v>3</v>
      </c>
      <c r="C43" s="1" t="s">
        <v>8</v>
      </c>
      <c r="D43" s="7">
        <v>0.35</v>
      </c>
      <c r="E43" s="5">
        <v>2</v>
      </c>
      <c r="F43" s="5">
        <f t="shared" si="8"/>
        <v>3.7333333333333338</v>
      </c>
      <c r="G43" s="5">
        <f t="shared" si="14"/>
        <v>2.1240000000000001</v>
      </c>
      <c r="H43" s="1">
        <v>0.2</v>
      </c>
      <c r="I43" s="1" t="s">
        <v>54</v>
      </c>
      <c r="J43" s="7">
        <v>0.1</v>
      </c>
      <c r="K43" s="7">
        <v>0.2</v>
      </c>
      <c r="L43" s="7">
        <v>0.3</v>
      </c>
      <c r="M43" s="7">
        <v>0.1</v>
      </c>
      <c r="N43" s="7">
        <v>0.3</v>
      </c>
      <c r="O43" s="7">
        <f t="shared" si="9"/>
        <v>1</v>
      </c>
      <c r="P43" s="9">
        <v>60</v>
      </c>
      <c r="Q43" s="8">
        <f t="shared" si="10"/>
        <v>1</v>
      </c>
      <c r="R43" s="8">
        <f t="shared" si="11"/>
        <v>1.6666666666666666E-2</v>
      </c>
      <c r="S43" s="6">
        <f t="shared" si="12"/>
        <v>1.3760000000000003</v>
      </c>
    </row>
    <row r="44" spans="1:19">
      <c r="A44" s="2">
        <f t="shared" si="13"/>
        <v>6</v>
      </c>
      <c r="B44" s="1" t="s">
        <v>3</v>
      </c>
      <c r="C44" s="1" t="s">
        <v>23</v>
      </c>
      <c r="D44" s="7">
        <v>0.35</v>
      </c>
      <c r="E44" s="5">
        <v>1</v>
      </c>
      <c r="F44" s="5">
        <f t="shared" si="8"/>
        <v>1.8666666666666669</v>
      </c>
      <c r="G44" s="5">
        <f>SUMPRODUCT(J44:N44,J$5:N$5)*H44</f>
        <v>1.2147500000000004</v>
      </c>
      <c r="H44" s="1">
        <v>0.1</v>
      </c>
      <c r="I44" s="1" t="s">
        <v>53</v>
      </c>
      <c r="J44" s="7">
        <v>0.1</v>
      </c>
      <c r="K44" s="7">
        <v>0</v>
      </c>
      <c r="L44" s="7">
        <v>0.75</v>
      </c>
      <c r="M44" s="7">
        <v>0.05</v>
      </c>
      <c r="N44" s="7">
        <v>0.1</v>
      </c>
      <c r="O44" s="7">
        <f t="shared" si="9"/>
        <v>1</v>
      </c>
      <c r="P44" s="9">
        <v>30</v>
      </c>
      <c r="Q44" s="8">
        <f t="shared" si="10"/>
        <v>2</v>
      </c>
      <c r="R44" s="8">
        <f t="shared" si="11"/>
        <v>3.3333333333333333E-2</v>
      </c>
      <c r="S44" s="6">
        <f t="shared" si="12"/>
        <v>0.1852499999999998</v>
      </c>
    </row>
    <row r="45" spans="1:19">
      <c r="A45" s="2">
        <f t="shared" si="13"/>
        <v>7</v>
      </c>
      <c r="B45" s="1" t="s">
        <v>3</v>
      </c>
      <c r="C45" s="1" t="s">
        <v>24</v>
      </c>
      <c r="D45" s="7">
        <v>0.35</v>
      </c>
      <c r="E45" s="5">
        <v>1</v>
      </c>
      <c r="F45" s="5">
        <f t="shared" si="8"/>
        <v>1.8666666666666669</v>
      </c>
      <c r="G45" s="5">
        <f t="shared" ref="G45:G64" si="15">SUMPRODUCT(J45:N45,J$5:N$5)*H45</f>
        <v>1.25475</v>
      </c>
      <c r="H45" s="1">
        <v>0.1</v>
      </c>
      <c r="I45" s="1" t="s">
        <v>54</v>
      </c>
      <c r="J45" s="7">
        <v>0.1</v>
      </c>
      <c r="K45" s="7">
        <v>0.5</v>
      </c>
      <c r="L45" s="7">
        <v>0.25</v>
      </c>
      <c r="M45" s="7">
        <v>0.05</v>
      </c>
      <c r="N45" s="7">
        <v>0.1</v>
      </c>
      <c r="O45" s="7">
        <f t="shared" si="9"/>
        <v>1</v>
      </c>
      <c r="P45" s="9">
        <v>30</v>
      </c>
      <c r="Q45" s="8">
        <f t="shared" si="10"/>
        <v>2</v>
      </c>
      <c r="R45" s="8">
        <f t="shared" si="11"/>
        <v>3.3333333333333333E-2</v>
      </c>
      <c r="S45" s="6">
        <f t="shared" si="12"/>
        <v>0.14525000000000021</v>
      </c>
    </row>
    <row r="46" spans="1:19">
      <c r="A46" s="2">
        <f t="shared" si="13"/>
        <v>8</v>
      </c>
      <c r="B46" s="1" t="s">
        <v>9</v>
      </c>
      <c r="C46" s="1" t="s">
        <v>10</v>
      </c>
      <c r="D46" s="7">
        <v>0.8</v>
      </c>
      <c r="E46" s="5">
        <v>3</v>
      </c>
      <c r="F46" s="5">
        <f t="shared" si="8"/>
        <v>5.6000000000000005</v>
      </c>
      <c r="G46" s="5">
        <f t="shared" si="15"/>
        <v>2.4295000000000009</v>
      </c>
      <c r="H46" s="1">
        <v>0.2</v>
      </c>
      <c r="I46" s="1" t="s">
        <v>53</v>
      </c>
      <c r="J46" s="7">
        <v>0.1</v>
      </c>
      <c r="K46" s="7">
        <v>0</v>
      </c>
      <c r="L46" s="7">
        <v>0.75</v>
      </c>
      <c r="M46" s="7">
        <v>0.05</v>
      </c>
      <c r="N46" s="7">
        <v>0.1</v>
      </c>
      <c r="O46" s="7">
        <f t="shared" si="9"/>
        <v>1</v>
      </c>
      <c r="P46" s="9">
        <v>15</v>
      </c>
      <c r="Q46" s="8">
        <f t="shared" si="10"/>
        <v>4</v>
      </c>
      <c r="R46" s="8">
        <f t="shared" si="11"/>
        <v>6.6666666666666666E-2</v>
      </c>
      <c r="S46" s="6">
        <f t="shared" si="12"/>
        <v>2.2371666666666661</v>
      </c>
    </row>
    <row r="47" spans="1:19">
      <c r="A47" s="2">
        <f t="shared" si="13"/>
        <v>9</v>
      </c>
      <c r="B47" s="1" t="s">
        <v>9</v>
      </c>
      <c r="C47" s="1" t="s">
        <v>11</v>
      </c>
      <c r="D47" s="7">
        <v>0.8</v>
      </c>
      <c r="E47" s="5">
        <v>3</v>
      </c>
      <c r="F47" s="5">
        <f t="shared" si="8"/>
        <v>5.6000000000000005</v>
      </c>
      <c r="G47" s="5">
        <f t="shared" si="15"/>
        <v>3.3886500000000002</v>
      </c>
      <c r="H47" s="1">
        <v>0.3</v>
      </c>
      <c r="I47" s="1" t="s">
        <v>53</v>
      </c>
      <c r="J47" s="7">
        <v>0.3</v>
      </c>
      <c r="K47" s="7">
        <v>0</v>
      </c>
      <c r="L47" s="7">
        <v>0.55000000000000004</v>
      </c>
      <c r="M47" s="7">
        <v>0.05</v>
      </c>
      <c r="N47" s="7">
        <v>0.1</v>
      </c>
      <c r="O47" s="7">
        <f t="shared" si="9"/>
        <v>1.0000000000000002</v>
      </c>
      <c r="P47" s="9">
        <v>15</v>
      </c>
      <c r="Q47" s="8">
        <f t="shared" si="10"/>
        <v>4</v>
      </c>
      <c r="R47" s="8">
        <f t="shared" si="11"/>
        <v>6.6666666666666666E-2</v>
      </c>
      <c r="S47" s="6">
        <f t="shared" si="12"/>
        <v>1.278016666666667</v>
      </c>
    </row>
    <row r="48" spans="1:19">
      <c r="A48" s="2">
        <f t="shared" si="13"/>
        <v>10</v>
      </c>
      <c r="B48" s="1" t="s">
        <v>9</v>
      </c>
      <c r="C48" s="1" t="s">
        <v>12</v>
      </c>
      <c r="D48" s="7">
        <v>0.8</v>
      </c>
      <c r="E48" s="5">
        <v>3</v>
      </c>
      <c r="F48" s="5">
        <f t="shared" si="8"/>
        <v>5.6000000000000005</v>
      </c>
      <c r="G48" s="5">
        <f t="shared" si="15"/>
        <v>3.70425</v>
      </c>
      <c r="H48" s="1">
        <v>0.3</v>
      </c>
      <c r="I48" s="1" t="s">
        <v>54</v>
      </c>
      <c r="J48" s="7">
        <v>0.1</v>
      </c>
      <c r="K48" s="7">
        <v>0.25</v>
      </c>
      <c r="L48" s="7">
        <v>0.5</v>
      </c>
      <c r="M48" s="7">
        <v>0.05</v>
      </c>
      <c r="N48" s="7">
        <v>0.1</v>
      </c>
      <c r="O48" s="7">
        <f t="shared" si="9"/>
        <v>1</v>
      </c>
      <c r="P48" s="9">
        <v>15</v>
      </c>
      <c r="Q48" s="8">
        <f t="shared" si="10"/>
        <v>4</v>
      </c>
      <c r="R48" s="8">
        <f t="shared" si="11"/>
        <v>6.6666666666666666E-2</v>
      </c>
      <c r="S48" s="6">
        <f t="shared" si="12"/>
        <v>0.96241666666666714</v>
      </c>
    </row>
    <row r="49" spans="1:19">
      <c r="A49" s="2">
        <f t="shared" si="13"/>
        <v>11</v>
      </c>
      <c r="B49" s="1" t="s">
        <v>9</v>
      </c>
      <c r="C49" s="1" t="s">
        <v>13</v>
      </c>
      <c r="D49" s="7">
        <v>0.8</v>
      </c>
      <c r="E49" s="5">
        <v>3</v>
      </c>
      <c r="F49" s="5">
        <f t="shared" si="8"/>
        <v>5.6000000000000005</v>
      </c>
      <c r="G49" s="5">
        <f t="shared" si="15"/>
        <v>2.4083000000000006</v>
      </c>
      <c r="H49" s="1">
        <v>0.2</v>
      </c>
      <c r="I49" s="1" t="s">
        <v>54</v>
      </c>
      <c r="J49" s="7">
        <v>0.2</v>
      </c>
      <c r="K49" s="7">
        <v>0.4</v>
      </c>
      <c r="L49" s="7">
        <v>0.25</v>
      </c>
      <c r="M49" s="7">
        <v>0.05</v>
      </c>
      <c r="N49" s="7">
        <v>0.1</v>
      </c>
      <c r="O49" s="7">
        <f t="shared" si="9"/>
        <v>1.0000000000000002</v>
      </c>
      <c r="P49" s="9">
        <v>10</v>
      </c>
      <c r="Q49" s="8">
        <f t="shared" si="10"/>
        <v>6</v>
      </c>
      <c r="R49" s="8">
        <f t="shared" si="11"/>
        <v>0.1</v>
      </c>
      <c r="S49" s="6">
        <f t="shared" si="12"/>
        <v>1.7916999999999998</v>
      </c>
    </row>
    <row r="50" spans="1:19">
      <c r="A50" s="2">
        <f t="shared" si="13"/>
        <v>12</v>
      </c>
      <c r="B50" s="1" t="s">
        <v>9</v>
      </c>
      <c r="C50" s="1" t="s">
        <v>14</v>
      </c>
      <c r="D50" s="7">
        <v>0.8</v>
      </c>
      <c r="E50" s="5">
        <v>4</v>
      </c>
      <c r="F50" s="5">
        <f t="shared" si="8"/>
        <v>7.4666666666666677</v>
      </c>
      <c r="G50" s="5">
        <f t="shared" si="15"/>
        <v>3.66045</v>
      </c>
      <c r="H50" s="1">
        <v>0.3</v>
      </c>
      <c r="I50" s="1" t="s">
        <v>54</v>
      </c>
      <c r="J50" s="7">
        <v>0.2</v>
      </c>
      <c r="K50" s="7">
        <v>0.6</v>
      </c>
      <c r="L50" s="7">
        <v>0.05</v>
      </c>
      <c r="M50" s="7">
        <v>0.05</v>
      </c>
      <c r="N50" s="7">
        <v>0.1</v>
      </c>
      <c r="O50" s="7">
        <f t="shared" si="9"/>
        <v>1.0000000000000002</v>
      </c>
      <c r="P50" s="9">
        <v>10</v>
      </c>
      <c r="Q50" s="8">
        <f t="shared" si="10"/>
        <v>6</v>
      </c>
      <c r="R50" s="8">
        <f t="shared" si="11"/>
        <v>0.1</v>
      </c>
      <c r="S50" s="6">
        <f t="shared" si="12"/>
        <v>2.4062166666666673</v>
      </c>
    </row>
    <row r="51" spans="1:19">
      <c r="A51" s="2">
        <f t="shared" si="13"/>
        <v>13</v>
      </c>
      <c r="B51" s="1" t="s">
        <v>9</v>
      </c>
      <c r="C51" s="1" t="s">
        <v>15</v>
      </c>
      <c r="D51" s="7">
        <v>0.8</v>
      </c>
      <c r="E51" s="5">
        <v>4</v>
      </c>
      <c r="F51" s="5">
        <f t="shared" si="8"/>
        <v>7.4666666666666677</v>
      </c>
      <c r="G51" s="5">
        <f t="shared" si="15"/>
        <v>3.63645</v>
      </c>
      <c r="H51" s="1">
        <v>0.3</v>
      </c>
      <c r="I51" s="1" t="s">
        <v>54</v>
      </c>
      <c r="J51" s="7">
        <v>0.2</v>
      </c>
      <c r="K51" s="7">
        <v>0.5</v>
      </c>
      <c r="L51" s="7">
        <v>0.15</v>
      </c>
      <c r="M51" s="7">
        <v>0.05</v>
      </c>
      <c r="N51" s="7">
        <v>0.1</v>
      </c>
      <c r="O51" s="7">
        <f t="shared" si="9"/>
        <v>1</v>
      </c>
      <c r="P51" s="9">
        <v>10</v>
      </c>
      <c r="Q51" s="8">
        <f t="shared" si="10"/>
        <v>6</v>
      </c>
      <c r="R51" s="8">
        <f t="shared" si="11"/>
        <v>0.1</v>
      </c>
      <c r="S51" s="6">
        <f t="shared" si="12"/>
        <v>2.4302166666666674</v>
      </c>
    </row>
    <row r="52" spans="1:19">
      <c r="A52" s="2">
        <f t="shared" si="13"/>
        <v>14</v>
      </c>
      <c r="B52" s="1" t="s">
        <v>9</v>
      </c>
      <c r="C52" s="1" t="s">
        <v>16</v>
      </c>
      <c r="D52" s="7">
        <v>0.8</v>
      </c>
      <c r="E52" s="5">
        <v>3</v>
      </c>
      <c r="F52" s="5">
        <f t="shared" si="8"/>
        <v>5.6000000000000005</v>
      </c>
      <c r="G52" s="5">
        <f t="shared" si="15"/>
        <v>2.4295000000000009</v>
      </c>
      <c r="H52" s="1">
        <v>0.2</v>
      </c>
      <c r="I52" s="1" t="s">
        <v>53</v>
      </c>
      <c r="J52" s="7">
        <v>0.1</v>
      </c>
      <c r="K52" s="7">
        <v>0</v>
      </c>
      <c r="L52" s="7">
        <v>0.75</v>
      </c>
      <c r="M52" s="7">
        <v>0.05</v>
      </c>
      <c r="N52" s="7">
        <v>0.1</v>
      </c>
      <c r="O52" s="7">
        <f t="shared" si="9"/>
        <v>1</v>
      </c>
      <c r="P52" s="9">
        <v>15</v>
      </c>
      <c r="Q52" s="8">
        <f t="shared" si="10"/>
        <v>4</v>
      </c>
      <c r="R52" s="8">
        <f t="shared" si="11"/>
        <v>6.6666666666666666E-2</v>
      </c>
      <c r="S52" s="6">
        <f t="shared" si="12"/>
        <v>2.2371666666666661</v>
      </c>
    </row>
    <row r="53" spans="1:19">
      <c r="A53" s="2">
        <f t="shared" si="13"/>
        <v>15</v>
      </c>
      <c r="B53" s="1" t="s">
        <v>9</v>
      </c>
      <c r="C53" s="1" t="s">
        <v>44</v>
      </c>
      <c r="D53" s="7">
        <v>0.8</v>
      </c>
      <c r="E53" s="5">
        <v>3</v>
      </c>
      <c r="F53" s="5">
        <f t="shared" si="8"/>
        <v>5.6000000000000005</v>
      </c>
      <c r="G53" s="5">
        <f t="shared" si="15"/>
        <v>2.3443000000000005</v>
      </c>
      <c r="H53" s="1">
        <v>0.2</v>
      </c>
      <c r="I53" s="1" t="s">
        <v>53</v>
      </c>
      <c r="J53" s="7">
        <v>0.2</v>
      </c>
      <c r="K53" s="7">
        <v>0</v>
      </c>
      <c r="L53" s="7">
        <v>0.65</v>
      </c>
      <c r="M53" s="7">
        <v>0.05</v>
      </c>
      <c r="N53" s="7">
        <v>0.1</v>
      </c>
      <c r="O53" s="7">
        <f t="shared" si="9"/>
        <v>1.0000000000000002</v>
      </c>
      <c r="P53" s="9">
        <v>15</v>
      </c>
      <c r="Q53" s="8">
        <f t="shared" si="10"/>
        <v>4</v>
      </c>
      <c r="R53" s="8">
        <f t="shared" si="11"/>
        <v>6.6666666666666666E-2</v>
      </c>
      <c r="S53" s="6">
        <f t="shared" si="12"/>
        <v>2.3223666666666665</v>
      </c>
    </row>
    <row r="54" spans="1:19">
      <c r="A54" s="2">
        <f t="shared" si="13"/>
        <v>16</v>
      </c>
      <c r="B54" s="1" t="s">
        <v>9</v>
      </c>
      <c r="C54" s="1" t="s">
        <v>17</v>
      </c>
      <c r="D54" s="7">
        <v>0.8</v>
      </c>
      <c r="E54" s="5">
        <v>5</v>
      </c>
      <c r="F54" s="5">
        <f t="shared" si="8"/>
        <v>9.3333333333333339</v>
      </c>
      <c r="G54" s="5">
        <f t="shared" si="15"/>
        <v>3.5451000000000001</v>
      </c>
      <c r="H54" s="1">
        <v>0.3</v>
      </c>
      <c r="I54" s="1" t="s">
        <v>54</v>
      </c>
      <c r="J54" s="7">
        <v>0</v>
      </c>
      <c r="K54" s="7">
        <v>0.5</v>
      </c>
      <c r="L54" s="7">
        <v>0.2</v>
      </c>
      <c r="M54" s="7">
        <v>0</v>
      </c>
      <c r="N54" s="7">
        <v>0.3</v>
      </c>
      <c r="O54" s="7">
        <f t="shared" si="9"/>
        <v>1</v>
      </c>
      <c r="P54" s="9">
        <v>10</v>
      </c>
      <c r="Q54" s="8">
        <f t="shared" si="10"/>
        <v>6</v>
      </c>
      <c r="R54" s="8">
        <f t="shared" si="11"/>
        <v>0.1</v>
      </c>
      <c r="S54" s="6">
        <f t="shared" si="12"/>
        <v>4.3882333333333339</v>
      </c>
    </row>
    <row r="55" spans="1:19">
      <c r="A55" s="2">
        <f t="shared" si="13"/>
        <v>17</v>
      </c>
      <c r="B55" s="1" t="s">
        <v>9</v>
      </c>
      <c r="C55" s="1" t="s">
        <v>18</v>
      </c>
      <c r="D55" s="7">
        <v>0.8</v>
      </c>
      <c r="E55" s="5">
        <v>5</v>
      </c>
      <c r="F55" s="5">
        <f t="shared" si="8"/>
        <v>9.3333333333333339</v>
      </c>
      <c r="G55" s="5">
        <f t="shared" si="15"/>
        <v>3.6305999999999998</v>
      </c>
      <c r="H55" s="1">
        <v>0.3</v>
      </c>
      <c r="I55" s="1" t="s">
        <v>54</v>
      </c>
      <c r="J55" s="7">
        <v>0.1</v>
      </c>
      <c r="K55" s="7">
        <v>0.5</v>
      </c>
      <c r="L55" s="7">
        <v>0.2</v>
      </c>
      <c r="M55" s="7">
        <v>0</v>
      </c>
      <c r="N55" s="7">
        <v>0.2</v>
      </c>
      <c r="O55" s="7">
        <f t="shared" si="9"/>
        <v>1</v>
      </c>
      <c r="P55" s="9">
        <v>10</v>
      </c>
      <c r="Q55" s="8">
        <f t="shared" si="10"/>
        <v>6</v>
      </c>
      <c r="R55" s="8">
        <f t="shared" si="11"/>
        <v>0.1</v>
      </c>
      <c r="S55" s="6">
        <f t="shared" si="12"/>
        <v>4.3027333333333342</v>
      </c>
    </row>
    <row r="56" spans="1:19">
      <c r="A56" s="2">
        <f t="shared" si="13"/>
        <v>18</v>
      </c>
      <c r="B56" s="1" t="s">
        <v>19</v>
      </c>
      <c r="C56" s="1" t="s">
        <v>20</v>
      </c>
      <c r="D56" s="7">
        <v>0.5</v>
      </c>
      <c r="E56" s="5">
        <v>3</v>
      </c>
      <c r="F56" s="5">
        <f t="shared" si="8"/>
        <v>5.6000000000000005</v>
      </c>
      <c r="G56" s="5">
        <f t="shared" si="15"/>
        <v>1.5847500000000001</v>
      </c>
      <c r="H56" s="1">
        <v>0.15</v>
      </c>
      <c r="I56" s="1" t="s">
        <v>53</v>
      </c>
      <c r="J56" s="7">
        <v>0.2</v>
      </c>
      <c r="K56" s="7">
        <v>0</v>
      </c>
      <c r="L56" s="7">
        <v>0.5</v>
      </c>
      <c r="M56" s="7">
        <v>0</v>
      </c>
      <c r="N56" s="7">
        <v>0.3</v>
      </c>
      <c r="O56" s="7">
        <f t="shared" si="9"/>
        <v>1</v>
      </c>
      <c r="P56" s="9">
        <v>20</v>
      </c>
      <c r="Q56" s="8">
        <f t="shared" si="10"/>
        <v>3</v>
      </c>
      <c r="R56" s="8">
        <f t="shared" si="11"/>
        <v>0.05</v>
      </c>
      <c r="S56" s="6">
        <f t="shared" si="12"/>
        <v>3.3152499999999998</v>
      </c>
    </row>
    <row r="57" spans="1:19">
      <c r="A57" s="2">
        <f t="shared" si="13"/>
        <v>19</v>
      </c>
      <c r="B57" s="1" t="s">
        <v>19</v>
      </c>
      <c r="C57" s="1" t="s">
        <v>21</v>
      </c>
      <c r="D57" s="7">
        <v>0.5</v>
      </c>
      <c r="E57" s="5">
        <v>3</v>
      </c>
      <c r="F57" s="5">
        <f t="shared" si="8"/>
        <v>5.6000000000000005</v>
      </c>
      <c r="G57" s="5">
        <f t="shared" si="15"/>
        <v>1.5847500000000001</v>
      </c>
      <c r="H57" s="1">
        <v>0.15</v>
      </c>
      <c r="I57" s="1" t="s">
        <v>53</v>
      </c>
      <c r="J57" s="7">
        <v>0.2</v>
      </c>
      <c r="K57" s="7">
        <v>0</v>
      </c>
      <c r="L57" s="7">
        <v>0.5</v>
      </c>
      <c r="M57" s="7">
        <v>0</v>
      </c>
      <c r="N57" s="7">
        <v>0.3</v>
      </c>
      <c r="O57" s="7">
        <f t="shared" si="9"/>
        <v>1</v>
      </c>
      <c r="P57" s="9">
        <v>20</v>
      </c>
      <c r="Q57" s="8">
        <f t="shared" si="10"/>
        <v>3</v>
      </c>
      <c r="R57" s="8">
        <f t="shared" si="11"/>
        <v>0.05</v>
      </c>
      <c r="S57" s="6">
        <f t="shared" si="12"/>
        <v>3.3152499999999998</v>
      </c>
    </row>
    <row r="58" spans="1:19">
      <c r="A58" s="2">
        <f t="shared" si="13"/>
        <v>20</v>
      </c>
      <c r="B58" s="1" t="s">
        <v>19</v>
      </c>
      <c r="C58" s="1" t="s">
        <v>22</v>
      </c>
      <c r="D58" s="7">
        <v>0.5</v>
      </c>
      <c r="E58" s="5">
        <v>1.5</v>
      </c>
      <c r="F58" s="5">
        <f t="shared" si="8"/>
        <v>2.8000000000000003</v>
      </c>
      <c r="G58" s="5">
        <f t="shared" si="15"/>
        <v>1.0565000000000002</v>
      </c>
      <c r="H58" s="1">
        <v>0.1</v>
      </c>
      <c r="I58" s="1" t="s">
        <v>53</v>
      </c>
      <c r="J58" s="7">
        <v>0.2</v>
      </c>
      <c r="K58" s="7">
        <v>0</v>
      </c>
      <c r="L58" s="7">
        <v>0.5</v>
      </c>
      <c r="M58" s="7">
        <v>0</v>
      </c>
      <c r="N58" s="7">
        <v>0.3</v>
      </c>
      <c r="O58" s="7">
        <f t="shared" si="9"/>
        <v>1</v>
      </c>
      <c r="P58" s="9">
        <v>60</v>
      </c>
      <c r="Q58" s="8">
        <f t="shared" si="10"/>
        <v>1</v>
      </c>
      <c r="R58" s="8">
        <f t="shared" si="11"/>
        <v>1.6666666666666666E-2</v>
      </c>
      <c r="S58" s="6">
        <f t="shared" si="12"/>
        <v>1.5101666666666667</v>
      </c>
    </row>
    <row r="59" spans="1:19">
      <c r="A59" s="2">
        <f t="shared" si="13"/>
        <v>21</v>
      </c>
      <c r="B59" s="1" t="s">
        <v>35</v>
      </c>
      <c r="C59" s="1" t="s">
        <v>25</v>
      </c>
      <c r="D59" s="7">
        <v>0.95</v>
      </c>
      <c r="E59" s="5">
        <v>1.5</v>
      </c>
      <c r="F59" s="5">
        <f t="shared" si="8"/>
        <v>2.8000000000000003</v>
      </c>
      <c r="G59" s="5">
        <f t="shared" si="15"/>
        <v>1.6480000000000001</v>
      </c>
      <c r="H59" s="1">
        <v>0.2</v>
      </c>
      <c r="I59" s="1" t="s">
        <v>53</v>
      </c>
      <c r="J59" s="7">
        <v>0</v>
      </c>
      <c r="K59" s="7">
        <v>0</v>
      </c>
      <c r="L59" s="7">
        <v>0</v>
      </c>
      <c r="M59" s="7">
        <v>1</v>
      </c>
      <c r="N59" s="7">
        <v>0</v>
      </c>
      <c r="O59" s="7">
        <f t="shared" si="9"/>
        <v>1</v>
      </c>
      <c r="P59" s="9">
        <v>120</v>
      </c>
      <c r="Q59" s="8">
        <f t="shared" si="10"/>
        <v>0.5</v>
      </c>
      <c r="R59" s="8">
        <f t="shared" si="11"/>
        <v>8.3333333333333332E-3</v>
      </c>
      <c r="S59" s="6">
        <f t="shared" si="12"/>
        <v>1.0353333333333334</v>
      </c>
    </row>
    <row r="60" spans="1:19">
      <c r="A60" s="2">
        <f t="shared" si="13"/>
        <v>22</v>
      </c>
      <c r="B60" s="1" t="s">
        <v>35</v>
      </c>
      <c r="C60" s="1" t="s">
        <v>26</v>
      </c>
      <c r="D60" s="7">
        <v>0.95</v>
      </c>
      <c r="E60" s="5">
        <v>1.5</v>
      </c>
      <c r="F60" s="5">
        <f t="shared" si="8"/>
        <v>2.8000000000000003</v>
      </c>
      <c r="G60" s="5">
        <f t="shared" si="15"/>
        <v>1.6480000000000001</v>
      </c>
      <c r="H60" s="1">
        <v>0.2</v>
      </c>
      <c r="I60" s="1" t="s">
        <v>53</v>
      </c>
      <c r="J60" s="7">
        <v>0</v>
      </c>
      <c r="K60" s="7">
        <v>0</v>
      </c>
      <c r="L60" s="7">
        <v>0</v>
      </c>
      <c r="M60" s="7">
        <v>1</v>
      </c>
      <c r="N60" s="7">
        <v>0</v>
      </c>
      <c r="O60" s="7">
        <f t="shared" si="9"/>
        <v>1</v>
      </c>
      <c r="P60" s="9">
        <v>120</v>
      </c>
      <c r="Q60" s="8">
        <f t="shared" si="10"/>
        <v>0.5</v>
      </c>
      <c r="R60" s="8">
        <f t="shared" si="11"/>
        <v>8.3333333333333332E-3</v>
      </c>
      <c r="S60" s="6">
        <f t="shared" si="12"/>
        <v>1.0353333333333334</v>
      </c>
    </row>
    <row r="61" spans="1:19">
      <c r="A61" s="2">
        <f t="shared" si="13"/>
        <v>23</v>
      </c>
      <c r="B61" s="1" t="s">
        <v>35</v>
      </c>
      <c r="C61" s="1" t="s">
        <v>27</v>
      </c>
      <c r="D61" s="7">
        <v>0.95</v>
      </c>
      <c r="E61" s="5">
        <v>2</v>
      </c>
      <c r="F61" s="5">
        <f t="shared" si="8"/>
        <v>3.7333333333333338</v>
      </c>
      <c r="G61" s="5">
        <f t="shared" si="15"/>
        <v>1.8604000000000003</v>
      </c>
      <c r="H61" s="1">
        <v>0.2</v>
      </c>
      <c r="I61" s="1" t="s">
        <v>53</v>
      </c>
      <c r="J61" s="7">
        <v>0</v>
      </c>
      <c r="K61" s="7">
        <v>0</v>
      </c>
      <c r="L61" s="7">
        <v>0.2</v>
      </c>
      <c r="M61" s="7">
        <v>0.8</v>
      </c>
      <c r="N61" s="7">
        <v>0</v>
      </c>
      <c r="O61" s="7">
        <f t="shared" si="9"/>
        <v>1</v>
      </c>
      <c r="P61" s="9">
        <v>60</v>
      </c>
      <c r="Q61" s="8">
        <f t="shared" si="10"/>
        <v>1</v>
      </c>
      <c r="R61" s="8">
        <f t="shared" si="11"/>
        <v>1.6666666666666666E-2</v>
      </c>
      <c r="S61" s="6">
        <f t="shared" si="12"/>
        <v>1.6396000000000002</v>
      </c>
    </row>
    <row r="62" spans="1:19">
      <c r="A62" s="2">
        <f t="shared" si="13"/>
        <v>24</v>
      </c>
      <c r="B62" s="1" t="s">
        <v>35</v>
      </c>
      <c r="C62" s="1" t="s">
        <v>28</v>
      </c>
      <c r="D62" s="7">
        <v>0.95</v>
      </c>
      <c r="E62" s="5">
        <v>2</v>
      </c>
      <c r="F62" s="5">
        <f t="shared" si="8"/>
        <v>3.7333333333333338</v>
      </c>
      <c r="G62" s="5">
        <f t="shared" si="15"/>
        <v>1.8604000000000003</v>
      </c>
      <c r="H62" s="1">
        <v>0.2</v>
      </c>
      <c r="I62" s="1" t="s">
        <v>53</v>
      </c>
      <c r="J62" s="7">
        <v>0</v>
      </c>
      <c r="K62" s="7">
        <v>0</v>
      </c>
      <c r="L62" s="7">
        <v>0.2</v>
      </c>
      <c r="M62" s="7">
        <v>0.8</v>
      </c>
      <c r="N62" s="7">
        <v>0</v>
      </c>
      <c r="O62" s="7">
        <f t="shared" si="9"/>
        <v>1</v>
      </c>
      <c r="P62" s="9">
        <v>60</v>
      </c>
      <c r="Q62" s="8">
        <f t="shared" si="10"/>
        <v>1</v>
      </c>
      <c r="R62" s="8">
        <f t="shared" si="11"/>
        <v>1.6666666666666666E-2</v>
      </c>
      <c r="S62" s="6">
        <f t="shared" si="12"/>
        <v>1.6396000000000002</v>
      </c>
    </row>
    <row r="63" spans="1:19">
      <c r="A63" s="2">
        <f t="shared" si="13"/>
        <v>25</v>
      </c>
      <c r="B63" s="1" t="s">
        <v>35</v>
      </c>
      <c r="C63" s="1" t="s">
        <v>29</v>
      </c>
      <c r="D63" s="7">
        <v>0.95</v>
      </c>
      <c r="E63" s="5">
        <v>1.5</v>
      </c>
      <c r="F63" s="5">
        <f t="shared" si="8"/>
        <v>2.8000000000000003</v>
      </c>
      <c r="G63" s="5">
        <f t="shared" si="15"/>
        <v>1.6480000000000001</v>
      </c>
      <c r="H63" s="1">
        <v>0.2</v>
      </c>
      <c r="I63" s="1" t="s">
        <v>53</v>
      </c>
      <c r="J63" s="7">
        <v>0</v>
      </c>
      <c r="K63" s="7">
        <v>0</v>
      </c>
      <c r="L63" s="7">
        <v>0</v>
      </c>
      <c r="M63" s="7">
        <v>1</v>
      </c>
      <c r="N63" s="7">
        <v>0</v>
      </c>
      <c r="O63" s="7">
        <f t="shared" si="9"/>
        <v>1</v>
      </c>
      <c r="P63" s="9">
        <v>40</v>
      </c>
      <c r="Q63" s="8">
        <f t="shared" si="10"/>
        <v>1.5</v>
      </c>
      <c r="R63" s="8">
        <f t="shared" si="11"/>
        <v>2.5000000000000001E-2</v>
      </c>
      <c r="S63" s="6">
        <f t="shared" si="12"/>
        <v>0.80200000000000005</v>
      </c>
    </row>
    <row r="64" spans="1:19">
      <c r="A64" s="2">
        <f t="shared" si="13"/>
        <v>26</v>
      </c>
      <c r="B64" s="1" t="s">
        <v>35</v>
      </c>
      <c r="C64" s="1" t="s">
        <v>30</v>
      </c>
      <c r="D64" s="7">
        <v>0.95</v>
      </c>
      <c r="E64" s="5">
        <v>1.5</v>
      </c>
      <c r="F64" s="5">
        <f t="shared" si="8"/>
        <v>2.8000000000000003</v>
      </c>
      <c r="G64" s="5">
        <f t="shared" si="15"/>
        <v>1.7542000000000002</v>
      </c>
      <c r="H64" s="1">
        <v>0.2</v>
      </c>
      <c r="I64" s="1" t="s">
        <v>53</v>
      </c>
      <c r="J64" s="7">
        <v>0</v>
      </c>
      <c r="K64" s="7">
        <v>0</v>
      </c>
      <c r="L64" s="7">
        <v>0.1</v>
      </c>
      <c r="M64" s="7">
        <v>0.9</v>
      </c>
      <c r="N64" s="7">
        <v>0</v>
      </c>
      <c r="O64" s="7">
        <f t="shared" si="9"/>
        <v>1</v>
      </c>
      <c r="P64" s="9">
        <v>40</v>
      </c>
      <c r="Q64" s="8">
        <f t="shared" si="10"/>
        <v>1.5</v>
      </c>
      <c r="R64" s="8">
        <f t="shared" si="11"/>
        <v>2.5000000000000001E-2</v>
      </c>
      <c r="S64" s="6">
        <f t="shared" si="12"/>
        <v>0.69579999999999997</v>
      </c>
    </row>
  </sheetData>
  <conditionalFormatting sqref="S7:S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{20067D04-95C7-4222-AF89-C5E6EDAB5150}</x14:id>
        </ext>
      </extLst>
    </cfRule>
  </conditionalFormatting>
  <conditionalFormatting sqref="S39:S6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{2010D64A-9D3C-4A7E-BAFB-86F440908FAA}</x14:id>
        </ext>
      </extLst>
    </cfRule>
  </conditionalFormatting>
  <hyperlinks>
    <hyperlink ref="A1" location="INDEX!A1" display="Back to INDEX" xr:uid="{65AA74DC-8E42-4E0A-AA81-7A6D48797771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067D04-95C7-4222-AF89-C5E6EDAB51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S7:S32</xm:sqref>
        </x14:conditionalFormatting>
        <x14:conditionalFormatting xmlns:xm="http://schemas.microsoft.com/office/excel/2006/main">
          <x14:cfRule type="dataBar" id="{2010D64A-9D3C-4A7E-BAFB-86F440908F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S39:S64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CC695-0A4C-493A-829B-581E9094CF5B}">
  <dimension ref="A1:S64"/>
  <sheetViews>
    <sheetView zoomScale="70" zoomScaleNormal="70" workbookViewId="0">
      <selection activeCell="D2" sqref="D2"/>
    </sheetView>
  </sheetViews>
  <sheetFormatPr defaultRowHeight="15.6"/>
  <cols>
    <col min="2" max="2" width="9.3984375" bestFit="1" customWidth="1"/>
    <col min="3" max="3" width="11.69921875" bestFit="1" customWidth="1"/>
    <col min="18" max="18" width="10.8984375" style="46" customWidth="1"/>
    <col min="19" max="19" width="12.09765625" customWidth="1"/>
  </cols>
  <sheetData>
    <row r="1" spans="1:19" ht="25.8">
      <c r="A1" s="37" t="s">
        <v>94</v>
      </c>
      <c r="B1" s="1"/>
      <c r="C1" s="1"/>
      <c r="D1" s="39" t="s">
        <v>113</v>
      </c>
      <c r="E1" s="1"/>
      <c r="F1" s="39"/>
      <c r="G1" s="1"/>
      <c r="H1" s="39"/>
      <c r="I1" s="39" t="s">
        <v>112</v>
      </c>
      <c r="J1" s="1"/>
      <c r="K1" s="1"/>
      <c r="L1" s="1"/>
      <c r="M1" s="1"/>
      <c r="N1" s="1"/>
      <c r="O1" s="1"/>
      <c r="P1" s="1"/>
      <c r="Q1" s="1"/>
      <c r="R1" s="2"/>
      <c r="S1" s="1"/>
    </row>
    <row r="2" spans="1:19" ht="18">
      <c r="A2" s="27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  <c r="S2" s="1"/>
    </row>
    <row r="3" spans="1:19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1"/>
    </row>
    <row r="4" spans="1:19" ht="31.2">
      <c r="A4" s="2"/>
      <c r="B4" s="1"/>
      <c r="C4" s="1"/>
      <c r="D4" s="40" t="s">
        <v>96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"/>
      <c r="S4" s="1"/>
    </row>
    <row r="5" spans="1:19">
      <c r="A5" s="2"/>
      <c r="B5" s="1"/>
      <c r="C5" s="1"/>
      <c r="D5" s="1"/>
      <c r="E5" s="1"/>
      <c r="F5" s="1"/>
      <c r="G5" s="1"/>
      <c r="H5" s="1"/>
      <c r="I5" s="1"/>
      <c r="J5" s="5">
        <v>9.6199999999999992</v>
      </c>
      <c r="K5" s="5">
        <v>14.79</v>
      </c>
      <c r="L5" s="5">
        <v>14.44</v>
      </c>
      <c r="M5" s="5">
        <v>8.6999999999999993</v>
      </c>
      <c r="N5" s="5">
        <v>8.0399999999999991</v>
      </c>
      <c r="O5" s="5"/>
      <c r="P5" s="5"/>
      <c r="Q5" s="5"/>
      <c r="R5" s="64">
        <v>10</v>
      </c>
      <c r="S5" s="1"/>
    </row>
    <row r="6" spans="1:19">
      <c r="A6" s="3" t="s">
        <v>0</v>
      </c>
      <c r="B6" s="4" t="s">
        <v>2</v>
      </c>
      <c r="C6" s="4" t="s">
        <v>1</v>
      </c>
      <c r="D6" s="14" t="s">
        <v>59</v>
      </c>
      <c r="E6" s="4" t="s">
        <v>58</v>
      </c>
      <c r="F6" s="14" t="s">
        <v>57</v>
      </c>
      <c r="G6" s="4" t="s">
        <v>33</v>
      </c>
      <c r="H6" s="4" t="s">
        <v>38</v>
      </c>
      <c r="I6" s="22" t="s">
        <v>52</v>
      </c>
      <c r="J6" s="4" t="s">
        <v>31</v>
      </c>
      <c r="K6" s="4" t="s">
        <v>34</v>
      </c>
      <c r="L6" s="4" t="s">
        <v>39</v>
      </c>
      <c r="M6" s="4" t="s">
        <v>35</v>
      </c>
      <c r="N6" s="4" t="s">
        <v>36</v>
      </c>
      <c r="O6" s="4" t="s">
        <v>40</v>
      </c>
      <c r="P6" s="4" t="s">
        <v>43</v>
      </c>
      <c r="Q6" s="4" t="s">
        <v>42</v>
      </c>
      <c r="R6" s="3" t="s">
        <v>41</v>
      </c>
      <c r="S6" s="4" t="s">
        <v>37</v>
      </c>
    </row>
    <row r="7" spans="1:19">
      <c r="A7" s="2">
        <v>1</v>
      </c>
      <c r="B7" s="1" t="s">
        <v>3</v>
      </c>
      <c r="C7" s="1" t="s">
        <v>4</v>
      </c>
      <c r="D7" s="7">
        <v>0.2</v>
      </c>
      <c r="E7" s="5">
        <v>3</v>
      </c>
      <c r="F7" s="5">
        <f>(($R$5/3)*0.4)*E7</f>
        <v>4</v>
      </c>
      <c r="G7" s="5">
        <f>SUMPRODUCT(J7:N7,J$5:N$5)*H7</f>
        <v>2.7600000000000002</v>
      </c>
      <c r="H7" s="1">
        <v>0.2</v>
      </c>
      <c r="I7" s="1" t="s">
        <v>53</v>
      </c>
      <c r="J7" s="7">
        <v>0</v>
      </c>
      <c r="K7" s="7">
        <v>0</v>
      </c>
      <c r="L7" s="7">
        <v>0.9</v>
      </c>
      <c r="M7" s="7">
        <v>0</v>
      </c>
      <c r="N7" s="7">
        <v>0.1</v>
      </c>
      <c r="O7" s="7">
        <f>SUM(J7:N7)</f>
        <v>1</v>
      </c>
      <c r="P7" s="9">
        <v>20</v>
      </c>
      <c r="Q7" s="8">
        <f>60/P7</f>
        <v>3</v>
      </c>
      <c r="R7" s="65">
        <f>Q7/60</f>
        <v>0.05</v>
      </c>
      <c r="S7" s="6">
        <f>F7-G7-R7*R$5</f>
        <v>0.73999999999999977</v>
      </c>
    </row>
    <row r="8" spans="1:19">
      <c r="A8" s="2">
        <f>A7+1</f>
        <v>2</v>
      </c>
      <c r="B8" s="1" t="s">
        <v>3</v>
      </c>
      <c r="C8" s="1" t="s">
        <v>5</v>
      </c>
      <c r="D8" s="7">
        <v>0.2</v>
      </c>
      <c r="E8" s="5">
        <v>3</v>
      </c>
      <c r="F8" s="5">
        <f t="shared" ref="F8:F32" si="0">(($R$5/3)*0.4)*E8</f>
        <v>4</v>
      </c>
      <c r="G8" s="5">
        <f>SUMPRODUCT(J8:N8,J$5:N$5)*H8</f>
        <v>2.774</v>
      </c>
      <c r="H8" s="1">
        <v>0.2</v>
      </c>
      <c r="I8" s="1" t="s">
        <v>54</v>
      </c>
      <c r="J8" s="7">
        <v>0</v>
      </c>
      <c r="K8" s="7">
        <v>0.2</v>
      </c>
      <c r="L8" s="7">
        <v>0.7</v>
      </c>
      <c r="M8" s="7">
        <v>0</v>
      </c>
      <c r="N8" s="7">
        <v>0.1</v>
      </c>
      <c r="O8" s="7">
        <f t="shared" ref="O8:O32" si="1">SUM(J8:N8)</f>
        <v>0.99999999999999989</v>
      </c>
      <c r="P8" s="9">
        <v>20</v>
      </c>
      <c r="Q8" s="8">
        <f t="shared" ref="Q8:Q32" si="2">60/P8</f>
        <v>3</v>
      </c>
      <c r="R8" s="65">
        <f t="shared" ref="R8:R32" si="3">Q8/60</f>
        <v>0.05</v>
      </c>
      <c r="S8" s="6">
        <f t="shared" ref="S8:S32" si="4">F8-G8-R8*R$5</f>
        <v>0.72599999999999998</v>
      </c>
    </row>
    <row r="9" spans="1:19">
      <c r="A9" s="2">
        <f t="shared" ref="A9:A32" si="5">A8+1</f>
        <v>3</v>
      </c>
      <c r="B9" s="1" t="s">
        <v>3</v>
      </c>
      <c r="C9" s="1" t="s">
        <v>6</v>
      </c>
      <c r="D9" s="7">
        <v>0.2</v>
      </c>
      <c r="E9" s="5">
        <v>3</v>
      </c>
      <c r="F9" s="5">
        <f t="shared" si="0"/>
        <v>4</v>
      </c>
      <c r="G9" s="5">
        <f t="shared" ref="G9:G11" si="6">SUMPRODUCT(J9:N9,J$5:N$5)*H9</f>
        <v>2.7949999999999999</v>
      </c>
      <c r="H9" s="1">
        <v>0.2</v>
      </c>
      <c r="I9" s="1" t="s">
        <v>54</v>
      </c>
      <c r="J9" s="7">
        <v>0</v>
      </c>
      <c r="K9" s="7">
        <v>0.5</v>
      </c>
      <c r="L9" s="7">
        <v>0.4</v>
      </c>
      <c r="M9" s="7">
        <v>0</v>
      </c>
      <c r="N9" s="7">
        <v>0.1</v>
      </c>
      <c r="O9" s="7">
        <f t="shared" si="1"/>
        <v>1</v>
      </c>
      <c r="P9" s="9">
        <v>20</v>
      </c>
      <c r="Q9" s="8">
        <f t="shared" si="2"/>
        <v>3</v>
      </c>
      <c r="R9" s="65">
        <f t="shared" si="3"/>
        <v>0.05</v>
      </c>
      <c r="S9" s="6">
        <f t="shared" si="4"/>
        <v>0.70500000000000007</v>
      </c>
    </row>
    <row r="10" spans="1:19">
      <c r="A10" s="2">
        <f t="shared" si="5"/>
        <v>4</v>
      </c>
      <c r="B10" s="1" t="s">
        <v>3</v>
      </c>
      <c r="C10" s="1" t="s">
        <v>7</v>
      </c>
      <c r="D10" s="7">
        <v>0.2</v>
      </c>
      <c r="E10" s="5">
        <v>2</v>
      </c>
      <c r="F10" s="5">
        <f t="shared" si="0"/>
        <v>2.666666666666667</v>
      </c>
      <c r="G10" s="5">
        <f t="shared" si="6"/>
        <v>2.1648000000000001</v>
      </c>
      <c r="H10" s="1">
        <v>0.2</v>
      </c>
      <c r="I10" s="1" t="s">
        <v>53</v>
      </c>
      <c r="J10" s="7">
        <v>0.1</v>
      </c>
      <c r="K10" s="7">
        <v>0</v>
      </c>
      <c r="L10" s="7">
        <v>0.4</v>
      </c>
      <c r="M10" s="7">
        <v>0.1</v>
      </c>
      <c r="N10" s="7">
        <v>0.4</v>
      </c>
      <c r="O10" s="7">
        <f t="shared" si="1"/>
        <v>1</v>
      </c>
      <c r="P10" s="9">
        <v>60</v>
      </c>
      <c r="Q10" s="8">
        <f t="shared" si="2"/>
        <v>1</v>
      </c>
      <c r="R10" s="65">
        <f t="shared" si="3"/>
        <v>1.6666666666666666E-2</v>
      </c>
      <c r="S10" s="6">
        <f t="shared" si="4"/>
        <v>0.33520000000000028</v>
      </c>
    </row>
    <row r="11" spans="1:19">
      <c r="A11" s="2">
        <f t="shared" si="5"/>
        <v>5</v>
      </c>
      <c r="B11" s="1" t="s">
        <v>3</v>
      </c>
      <c r="C11" s="1" t="s">
        <v>8</v>
      </c>
      <c r="D11" s="7">
        <v>0.2</v>
      </c>
      <c r="E11" s="5">
        <v>2</v>
      </c>
      <c r="F11" s="5">
        <f t="shared" si="0"/>
        <v>2.666666666666667</v>
      </c>
      <c r="G11" s="5">
        <f t="shared" si="6"/>
        <v>2.3067999999999995</v>
      </c>
      <c r="H11" s="1">
        <v>0.2</v>
      </c>
      <c r="I11" s="1" t="s">
        <v>54</v>
      </c>
      <c r="J11" s="7">
        <v>0.1</v>
      </c>
      <c r="K11" s="7">
        <v>0.2</v>
      </c>
      <c r="L11" s="7">
        <v>0.3</v>
      </c>
      <c r="M11" s="7">
        <v>0.1</v>
      </c>
      <c r="N11" s="7">
        <v>0.3</v>
      </c>
      <c r="O11" s="7">
        <f t="shared" si="1"/>
        <v>1</v>
      </c>
      <c r="P11" s="9">
        <v>60</v>
      </c>
      <c r="Q11" s="8">
        <f t="shared" si="2"/>
        <v>1</v>
      </c>
      <c r="R11" s="65">
        <f t="shared" si="3"/>
        <v>1.6666666666666666E-2</v>
      </c>
      <c r="S11" s="6">
        <f t="shared" si="4"/>
        <v>0.19320000000000079</v>
      </c>
    </row>
    <row r="12" spans="1:19">
      <c r="A12" s="2">
        <f t="shared" si="5"/>
        <v>6</v>
      </c>
      <c r="B12" s="15" t="s">
        <v>3</v>
      </c>
      <c r="C12" s="15" t="s">
        <v>23</v>
      </c>
      <c r="D12" s="7">
        <v>0.2</v>
      </c>
      <c r="E12" s="5">
        <v>1</v>
      </c>
      <c r="F12" s="5">
        <f t="shared" si="0"/>
        <v>1.3333333333333335</v>
      </c>
      <c r="G12" s="5">
        <f>SUMPRODUCT(J12:N12,J$5:N$5)*H12</f>
        <v>1.3031000000000001</v>
      </c>
      <c r="H12" s="1">
        <v>0.1</v>
      </c>
      <c r="I12" s="1" t="s">
        <v>53</v>
      </c>
      <c r="J12" s="7">
        <v>0.1</v>
      </c>
      <c r="K12" s="7">
        <v>0</v>
      </c>
      <c r="L12" s="7">
        <v>0.75</v>
      </c>
      <c r="M12" s="7">
        <v>0.05</v>
      </c>
      <c r="N12" s="7">
        <v>0.1</v>
      </c>
      <c r="O12" s="7">
        <f t="shared" si="1"/>
        <v>1</v>
      </c>
      <c r="P12" s="9">
        <v>30</v>
      </c>
      <c r="Q12" s="8">
        <f t="shared" si="2"/>
        <v>2</v>
      </c>
      <c r="R12" s="65">
        <f t="shared" si="3"/>
        <v>3.3333333333333333E-2</v>
      </c>
      <c r="S12" s="6">
        <f t="shared" si="4"/>
        <v>-0.30309999999999998</v>
      </c>
    </row>
    <row r="13" spans="1:19">
      <c r="A13" s="2">
        <f t="shared" si="5"/>
        <v>7</v>
      </c>
      <c r="B13" s="15" t="s">
        <v>3</v>
      </c>
      <c r="C13" s="15" t="s">
        <v>24</v>
      </c>
      <c r="D13" s="7">
        <v>0.2</v>
      </c>
      <c r="E13" s="5">
        <v>1</v>
      </c>
      <c r="F13" s="5">
        <f t="shared" si="0"/>
        <v>1.3333333333333335</v>
      </c>
      <c r="G13" s="5">
        <f t="shared" ref="G13:G32" si="7">SUMPRODUCT(J13:N13,J$5:N$5)*H13</f>
        <v>1.3206</v>
      </c>
      <c r="H13" s="1">
        <v>0.1</v>
      </c>
      <c r="I13" s="1" t="s">
        <v>54</v>
      </c>
      <c r="J13" s="7">
        <v>0.1</v>
      </c>
      <c r="K13" s="7">
        <v>0.5</v>
      </c>
      <c r="L13" s="7">
        <v>0.25</v>
      </c>
      <c r="M13" s="7">
        <v>0.05</v>
      </c>
      <c r="N13" s="7">
        <v>0.1</v>
      </c>
      <c r="O13" s="7">
        <f t="shared" si="1"/>
        <v>1</v>
      </c>
      <c r="P13" s="9">
        <v>30</v>
      </c>
      <c r="Q13" s="8">
        <f t="shared" si="2"/>
        <v>2</v>
      </c>
      <c r="R13" s="65">
        <f t="shared" si="3"/>
        <v>3.3333333333333333E-2</v>
      </c>
      <c r="S13" s="6">
        <f t="shared" si="4"/>
        <v>-0.32059999999999983</v>
      </c>
    </row>
    <row r="14" spans="1:19">
      <c r="A14" s="2">
        <f t="shared" si="5"/>
        <v>8</v>
      </c>
      <c r="B14" s="1" t="s">
        <v>9</v>
      </c>
      <c r="C14" s="1" t="s">
        <v>10</v>
      </c>
      <c r="D14" s="7">
        <v>0.65</v>
      </c>
      <c r="E14" s="5">
        <v>3</v>
      </c>
      <c r="F14" s="5">
        <f t="shared" si="0"/>
        <v>4</v>
      </c>
      <c r="G14" s="5">
        <f t="shared" si="7"/>
        <v>2.6062000000000003</v>
      </c>
      <c r="H14" s="1">
        <v>0.2</v>
      </c>
      <c r="I14" s="1" t="s">
        <v>53</v>
      </c>
      <c r="J14" s="7">
        <v>0.1</v>
      </c>
      <c r="K14" s="7">
        <v>0</v>
      </c>
      <c r="L14" s="7">
        <v>0.75</v>
      </c>
      <c r="M14" s="7">
        <v>0.05</v>
      </c>
      <c r="N14" s="7">
        <v>0.1</v>
      </c>
      <c r="O14" s="7">
        <f t="shared" si="1"/>
        <v>1</v>
      </c>
      <c r="P14" s="9">
        <v>15</v>
      </c>
      <c r="Q14" s="8">
        <f t="shared" si="2"/>
        <v>4</v>
      </c>
      <c r="R14" s="65">
        <f t="shared" si="3"/>
        <v>6.6666666666666666E-2</v>
      </c>
      <c r="S14" s="6">
        <f t="shared" si="4"/>
        <v>0.72713333333333308</v>
      </c>
    </row>
    <row r="15" spans="1:19">
      <c r="A15" s="2">
        <f t="shared" si="5"/>
        <v>9</v>
      </c>
      <c r="B15" s="15" t="s">
        <v>9</v>
      </c>
      <c r="C15" s="15" t="s">
        <v>11</v>
      </c>
      <c r="D15" s="7">
        <v>0.65</v>
      </c>
      <c r="E15" s="5">
        <v>3</v>
      </c>
      <c r="F15" s="5">
        <f t="shared" si="0"/>
        <v>4</v>
      </c>
      <c r="G15" s="5">
        <f t="shared" si="7"/>
        <v>3.6200999999999999</v>
      </c>
      <c r="H15" s="1">
        <v>0.3</v>
      </c>
      <c r="I15" s="1" t="s">
        <v>53</v>
      </c>
      <c r="J15" s="7">
        <v>0.3</v>
      </c>
      <c r="K15" s="7">
        <v>0</v>
      </c>
      <c r="L15" s="7">
        <v>0.55000000000000004</v>
      </c>
      <c r="M15" s="7">
        <v>0.05</v>
      </c>
      <c r="N15" s="7">
        <v>0.1</v>
      </c>
      <c r="O15" s="7">
        <f t="shared" si="1"/>
        <v>1.0000000000000002</v>
      </c>
      <c r="P15" s="9">
        <v>15</v>
      </c>
      <c r="Q15" s="8">
        <f t="shared" si="2"/>
        <v>4</v>
      </c>
      <c r="R15" s="65">
        <f t="shared" si="3"/>
        <v>6.6666666666666666E-2</v>
      </c>
      <c r="S15" s="6">
        <f t="shared" si="4"/>
        <v>-0.2867666666666665</v>
      </c>
    </row>
    <row r="16" spans="1:19">
      <c r="A16" s="2">
        <f t="shared" si="5"/>
        <v>10</v>
      </c>
      <c r="B16" s="15" t="s">
        <v>9</v>
      </c>
      <c r="C16" s="15" t="s">
        <v>12</v>
      </c>
      <c r="D16" s="7">
        <v>0.65</v>
      </c>
      <c r="E16" s="5">
        <v>3</v>
      </c>
      <c r="F16" s="5">
        <f t="shared" si="0"/>
        <v>4</v>
      </c>
      <c r="G16" s="5">
        <f t="shared" si="7"/>
        <v>3.9355500000000001</v>
      </c>
      <c r="H16" s="1">
        <v>0.3</v>
      </c>
      <c r="I16" s="1" t="s">
        <v>54</v>
      </c>
      <c r="J16" s="7">
        <v>0.1</v>
      </c>
      <c r="K16" s="7">
        <v>0.25</v>
      </c>
      <c r="L16" s="7">
        <v>0.5</v>
      </c>
      <c r="M16" s="7">
        <v>0.05</v>
      </c>
      <c r="N16" s="7">
        <v>0.1</v>
      </c>
      <c r="O16" s="7">
        <f t="shared" si="1"/>
        <v>1</v>
      </c>
      <c r="P16" s="9">
        <v>15</v>
      </c>
      <c r="Q16" s="8">
        <f t="shared" si="2"/>
        <v>4</v>
      </c>
      <c r="R16" s="65">
        <f t="shared" si="3"/>
        <v>6.6666666666666666E-2</v>
      </c>
      <c r="S16" s="6">
        <f t="shared" si="4"/>
        <v>-0.60221666666666673</v>
      </c>
    </row>
    <row r="17" spans="1:19">
      <c r="A17" s="2">
        <f t="shared" si="5"/>
        <v>11</v>
      </c>
      <c r="B17" s="1" t="s">
        <v>9</v>
      </c>
      <c r="C17" s="1" t="s">
        <v>13</v>
      </c>
      <c r="D17" s="7">
        <v>0.65</v>
      </c>
      <c r="E17" s="5">
        <v>3</v>
      </c>
      <c r="F17" s="5">
        <f t="shared" si="0"/>
        <v>4</v>
      </c>
      <c r="G17" s="5">
        <f t="shared" si="7"/>
        <v>2.5378000000000003</v>
      </c>
      <c r="H17" s="1">
        <v>0.2</v>
      </c>
      <c r="I17" s="1" t="s">
        <v>54</v>
      </c>
      <c r="J17" s="7">
        <v>0.2</v>
      </c>
      <c r="K17" s="7">
        <v>0.4</v>
      </c>
      <c r="L17" s="7">
        <v>0.25</v>
      </c>
      <c r="M17" s="7">
        <v>0.05</v>
      </c>
      <c r="N17" s="7">
        <v>0.1</v>
      </c>
      <c r="O17" s="7">
        <f t="shared" si="1"/>
        <v>1.0000000000000002</v>
      </c>
      <c r="P17" s="9">
        <v>10</v>
      </c>
      <c r="Q17" s="8">
        <f t="shared" si="2"/>
        <v>6</v>
      </c>
      <c r="R17" s="65">
        <f t="shared" si="3"/>
        <v>0.1</v>
      </c>
      <c r="S17" s="6">
        <f t="shared" si="4"/>
        <v>0.46219999999999972</v>
      </c>
    </row>
    <row r="18" spans="1:19">
      <c r="A18" s="2">
        <f t="shared" si="5"/>
        <v>12</v>
      </c>
      <c r="B18" s="1" t="s">
        <v>9</v>
      </c>
      <c r="C18" s="1" t="s">
        <v>14</v>
      </c>
      <c r="D18" s="7">
        <v>0.65</v>
      </c>
      <c r="E18" s="5">
        <v>4</v>
      </c>
      <c r="F18" s="5">
        <f t="shared" si="0"/>
        <v>5.3333333333333339</v>
      </c>
      <c r="G18" s="5">
        <f t="shared" si="7"/>
        <v>3.8276999999999992</v>
      </c>
      <c r="H18" s="1">
        <v>0.3</v>
      </c>
      <c r="I18" s="1" t="s">
        <v>54</v>
      </c>
      <c r="J18" s="7">
        <v>0.2</v>
      </c>
      <c r="K18" s="7">
        <v>0.6</v>
      </c>
      <c r="L18" s="7">
        <v>0.05</v>
      </c>
      <c r="M18" s="7">
        <v>0.05</v>
      </c>
      <c r="N18" s="7">
        <v>0.1</v>
      </c>
      <c r="O18" s="7">
        <f t="shared" si="1"/>
        <v>1.0000000000000002</v>
      </c>
      <c r="P18" s="9">
        <v>10</v>
      </c>
      <c r="Q18" s="8">
        <f t="shared" si="2"/>
        <v>6</v>
      </c>
      <c r="R18" s="65">
        <f t="shared" si="3"/>
        <v>0.1</v>
      </c>
      <c r="S18" s="6">
        <f t="shared" si="4"/>
        <v>0.50563333333333471</v>
      </c>
    </row>
    <row r="19" spans="1:19">
      <c r="A19" s="2">
        <f t="shared" si="5"/>
        <v>13</v>
      </c>
      <c r="B19" s="1" t="s">
        <v>9</v>
      </c>
      <c r="C19" s="1" t="s">
        <v>15</v>
      </c>
      <c r="D19" s="7">
        <v>0.65</v>
      </c>
      <c r="E19" s="5">
        <v>4</v>
      </c>
      <c r="F19" s="5">
        <f t="shared" si="0"/>
        <v>5.3333333333333339</v>
      </c>
      <c r="G19" s="5">
        <f t="shared" si="7"/>
        <v>3.8171999999999997</v>
      </c>
      <c r="H19" s="1">
        <v>0.3</v>
      </c>
      <c r="I19" s="1" t="s">
        <v>54</v>
      </c>
      <c r="J19" s="7">
        <v>0.2</v>
      </c>
      <c r="K19" s="7">
        <v>0.5</v>
      </c>
      <c r="L19" s="7">
        <v>0.15</v>
      </c>
      <c r="M19" s="7">
        <v>0.05</v>
      </c>
      <c r="N19" s="7">
        <v>0.1</v>
      </c>
      <c r="O19" s="7">
        <f t="shared" si="1"/>
        <v>1</v>
      </c>
      <c r="P19" s="9">
        <v>10</v>
      </c>
      <c r="Q19" s="8">
        <f t="shared" si="2"/>
        <v>6</v>
      </c>
      <c r="R19" s="65">
        <f t="shared" si="3"/>
        <v>0.1</v>
      </c>
      <c r="S19" s="6">
        <f t="shared" si="4"/>
        <v>0.51613333333333422</v>
      </c>
    </row>
    <row r="20" spans="1:19">
      <c r="A20" s="2">
        <f t="shared" si="5"/>
        <v>14</v>
      </c>
      <c r="B20" s="1" t="s">
        <v>9</v>
      </c>
      <c r="C20" s="1" t="s">
        <v>16</v>
      </c>
      <c r="D20" s="7">
        <v>0.65</v>
      </c>
      <c r="E20" s="5">
        <v>3</v>
      </c>
      <c r="F20" s="5">
        <f t="shared" si="0"/>
        <v>4</v>
      </c>
      <c r="G20" s="5">
        <f t="shared" si="7"/>
        <v>2.6062000000000003</v>
      </c>
      <c r="H20" s="1">
        <v>0.2</v>
      </c>
      <c r="I20" s="1" t="s">
        <v>53</v>
      </c>
      <c r="J20" s="7">
        <v>0.1</v>
      </c>
      <c r="K20" s="7">
        <v>0</v>
      </c>
      <c r="L20" s="7">
        <v>0.75</v>
      </c>
      <c r="M20" s="7">
        <v>0.05</v>
      </c>
      <c r="N20" s="7">
        <v>0.1</v>
      </c>
      <c r="O20" s="7">
        <f t="shared" si="1"/>
        <v>1</v>
      </c>
      <c r="P20" s="9">
        <v>15</v>
      </c>
      <c r="Q20" s="8">
        <f t="shared" si="2"/>
        <v>4</v>
      </c>
      <c r="R20" s="65">
        <f t="shared" si="3"/>
        <v>6.6666666666666666E-2</v>
      </c>
      <c r="S20" s="6">
        <f t="shared" si="4"/>
        <v>0.72713333333333308</v>
      </c>
    </row>
    <row r="21" spans="1:19">
      <c r="A21" s="2">
        <f t="shared" si="5"/>
        <v>15</v>
      </c>
      <c r="B21" s="1" t="s">
        <v>9</v>
      </c>
      <c r="C21" s="1" t="s">
        <v>44</v>
      </c>
      <c r="D21" s="7">
        <v>0.65</v>
      </c>
      <c r="E21" s="5">
        <v>3</v>
      </c>
      <c r="F21" s="5">
        <f t="shared" si="0"/>
        <v>4</v>
      </c>
      <c r="G21" s="5">
        <f t="shared" si="7"/>
        <v>2.5098000000000003</v>
      </c>
      <c r="H21" s="1">
        <v>0.2</v>
      </c>
      <c r="I21" s="1" t="s">
        <v>53</v>
      </c>
      <c r="J21" s="7">
        <v>0.2</v>
      </c>
      <c r="K21" s="7">
        <v>0</v>
      </c>
      <c r="L21" s="7">
        <v>0.65</v>
      </c>
      <c r="M21" s="7">
        <v>0.05</v>
      </c>
      <c r="N21" s="7">
        <v>0.1</v>
      </c>
      <c r="O21" s="7">
        <f t="shared" si="1"/>
        <v>1.0000000000000002</v>
      </c>
      <c r="P21" s="9">
        <v>15</v>
      </c>
      <c r="Q21" s="8">
        <f t="shared" si="2"/>
        <v>4</v>
      </c>
      <c r="R21" s="65">
        <f t="shared" si="3"/>
        <v>6.6666666666666666E-2</v>
      </c>
      <c r="S21" s="6">
        <f t="shared" si="4"/>
        <v>0.82353333333333312</v>
      </c>
    </row>
    <row r="22" spans="1:19">
      <c r="A22" s="2">
        <f t="shared" si="5"/>
        <v>16</v>
      </c>
      <c r="B22" s="1" t="s">
        <v>9</v>
      </c>
      <c r="C22" s="1" t="s">
        <v>17</v>
      </c>
      <c r="D22" s="7">
        <v>0.65</v>
      </c>
      <c r="E22" s="5">
        <v>5</v>
      </c>
      <c r="F22" s="5">
        <f t="shared" si="0"/>
        <v>6.6666666666666679</v>
      </c>
      <c r="G22" s="5">
        <f t="shared" si="7"/>
        <v>3.8084999999999996</v>
      </c>
      <c r="H22" s="1">
        <v>0.3</v>
      </c>
      <c r="I22" s="1" t="s">
        <v>54</v>
      </c>
      <c r="J22" s="7">
        <v>0</v>
      </c>
      <c r="K22" s="7">
        <v>0.5</v>
      </c>
      <c r="L22" s="7">
        <v>0.2</v>
      </c>
      <c r="M22" s="7">
        <v>0</v>
      </c>
      <c r="N22" s="7">
        <v>0.3</v>
      </c>
      <c r="O22" s="7">
        <f t="shared" si="1"/>
        <v>1</v>
      </c>
      <c r="P22" s="9">
        <v>10</v>
      </c>
      <c r="Q22" s="8">
        <f t="shared" si="2"/>
        <v>6</v>
      </c>
      <c r="R22" s="65">
        <f t="shared" si="3"/>
        <v>0.1</v>
      </c>
      <c r="S22" s="6">
        <f t="shared" si="4"/>
        <v>1.8581666666666683</v>
      </c>
    </row>
    <row r="23" spans="1:19">
      <c r="A23" s="2">
        <f t="shared" si="5"/>
        <v>17</v>
      </c>
      <c r="B23" s="1" t="s">
        <v>9</v>
      </c>
      <c r="C23" s="1" t="s">
        <v>18</v>
      </c>
      <c r="D23" s="7">
        <v>0.65</v>
      </c>
      <c r="E23" s="5">
        <v>5</v>
      </c>
      <c r="F23" s="5">
        <f t="shared" si="0"/>
        <v>6.6666666666666679</v>
      </c>
      <c r="G23" s="5">
        <f t="shared" si="7"/>
        <v>3.8558999999999997</v>
      </c>
      <c r="H23" s="1">
        <v>0.3</v>
      </c>
      <c r="I23" s="1" t="s">
        <v>54</v>
      </c>
      <c r="J23" s="7">
        <v>0.1</v>
      </c>
      <c r="K23" s="7">
        <v>0.5</v>
      </c>
      <c r="L23" s="7">
        <v>0.2</v>
      </c>
      <c r="M23" s="7">
        <v>0</v>
      </c>
      <c r="N23" s="7">
        <v>0.2</v>
      </c>
      <c r="O23" s="7">
        <f t="shared" si="1"/>
        <v>1</v>
      </c>
      <c r="P23" s="9">
        <v>10</v>
      </c>
      <c r="Q23" s="8">
        <f t="shared" si="2"/>
        <v>6</v>
      </c>
      <c r="R23" s="65">
        <f t="shared" si="3"/>
        <v>0.1</v>
      </c>
      <c r="S23" s="6">
        <f t="shared" si="4"/>
        <v>1.8107666666666682</v>
      </c>
    </row>
    <row r="24" spans="1:19">
      <c r="A24" s="2">
        <f t="shared" si="5"/>
        <v>18</v>
      </c>
      <c r="B24" s="1" t="s">
        <v>19</v>
      </c>
      <c r="C24" s="1" t="s">
        <v>20</v>
      </c>
      <c r="D24" s="7">
        <v>0.45</v>
      </c>
      <c r="E24" s="5">
        <v>3</v>
      </c>
      <c r="F24" s="5">
        <f t="shared" si="0"/>
        <v>4</v>
      </c>
      <c r="G24" s="5">
        <f t="shared" si="7"/>
        <v>1.7333999999999998</v>
      </c>
      <c r="H24" s="1">
        <v>0.15</v>
      </c>
      <c r="I24" s="1" t="s">
        <v>53</v>
      </c>
      <c r="J24" s="7">
        <v>0.2</v>
      </c>
      <c r="K24" s="7">
        <v>0</v>
      </c>
      <c r="L24" s="7">
        <v>0.5</v>
      </c>
      <c r="M24" s="7">
        <v>0</v>
      </c>
      <c r="N24" s="7">
        <v>0.3</v>
      </c>
      <c r="O24" s="7">
        <f t="shared" si="1"/>
        <v>1</v>
      </c>
      <c r="P24" s="9">
        <v>20</v>
      </c>
      <c r="Q24" s="8">
        <f t="shared" si="2"/>
        <v>3</v>
      </c>
      <c r="R24" s="65">
        <f t="shared" si="3"/>
        <v>0.05</v>
      </c>
      <c r="S24" s="6">
        <f t="shared" si="4"/>
        <v>1.7666000000000004</v>
      </c>
    </row>
    <row r="25" spans="1:19">
      <c r="A25" s="2">
        <f t="shared" si="5"/>
        <v>19</v>
      </c>
      <c r="B25" s="1" t="s">
        <v>19</v>
      </c>
      <c r="C25" s="1" t="s">
        <v>21</v>
      </c>
      <c r="D25" s="7">
        <v>0.45</v>
      </c>
      <c r="E25" s="5">
        <v>3</v>
      </c>
      <c r="F25" s="5">
        <f t="shared" si="0"/>
        <v>4</v>
      </c>
      <c r="G25" s="5">
        <f t="shared" si="7"/>
        <v>1.7333999999999998</v>
      </c>
      <c r="H25" s="1">
        <v>0.15</v>
      </c>
      <c r="I25" s="1" t="s">
        <v>53</v>
      </c>
      <c r="J25" s="7">
        <v>0.2</v>
      </c>
      <c r="K25" s="7">
        <v>0</v>
      </c>
      <c r="L25" s="7">
        <v>0.5</v>
      </c>
      <c r="M25" s="7">
        <v>0</v>
      </c>
      <c r="N25" s="7">
        <v>0.3</v>
      </c>
      <c r="O25" s="7">
        <f t="shared" si="1"/>
        <v>1</v>
      </c>
      <c r="P25" s="9">
        <v>20</v>
      </c>
      <c r="Q25" s="8">
        <f t="shared" si="2"/>
        <v>3</v>
      </c>
      <c r="R25" s="65">
        <f t="shared" si="3"/>
        <v>0.05</v>
      </c>
      <c r="S25" s="6">
        <f t="shared" si="4"/>
        <v>1.7666000000000004</v>
      </c>
    </row>
    <row r="26" spans="1:19">
      <c r="A26" s="2">
        <f t="shared" si="5"/>
        <v>20</v>
      </c>
      <c r="B26" s="1" t="s">
        <v>19</v>
      </c>
      <c r="C26" s="1" t="s">
        <v>22</v>
      </c>
      <c r="D26" s="7">
        <v>0.45</v>
      </c>
      <c r="E26" s="5">
        <v>1.5</v>
      </c>
      <c r="F26" s="5">
        <f t="shared" si="0"/>
        <v>2</v>
      </c>
      <c r="G26" s="5">
        <f t="shared" si="7"/>
        <v>1.1556</v>
      </c>
      <c r="H26" s="1">
        <v>0.1</v>
      </c>
      <c r="I26" s="1" t="s">
        <v>53</v>
      </c>
      <c r="J26" s="7">
        <v>0.2</v>
      </c>
      <c r="K26" s="7">
        <v>0</v>
      </c>
      <c r="L26" s="7">
        <v>0.5</v>
      </c>
      <c r="M26" s="7">
        <v>0</v>
      </c>
      <c r="N26" s="7">
        <v>0.3</v>
      </c>
      <c r="O26" s="7">
        <f t="shared" si="1"/>
        <v>1</v>
      </c>
      <c r="P26" s="9">
        <v>60</v>
      </c>
      <c r="Q26" s="8">
        <f t="shared" si="2"/>
        <v>1</v>
      </c>
      <c r="R26" s="65">
        <f t="shared" si="3"/>
        <v>1.6666666666666666E-2</v>
      </c>
      <c r="S26" s="6">
        <f t="shared" si="4"/>
        <v>0.67773333333333341</v>
      </c>
    </row>
    <row r="27" spans="1:19">
      <c r="A27" s="2">
        <f t="shared" si="5"/>
        <v>21</v>
      </c>
      <c r="B27" s="1" t="s">
        <v>35</v>
      </c>
      <c r="C27" s="1" t="s">
        <v>25</v>
      </c>
      <c r="D27" s="7">
        <v>0.75</v>
      </c>
      <c r="E27" s="5">
        <v>1.5</v>
      </c>
      <c r="F27" s="5">
        <f t="shared" si="0"/>
        <v>2</v>
      </c>
      <c r="G27" s="5">
        <f t="shared" si="7"/>
        <v>1.74</v>
      </c>
      <c r="H27" s="1">
        <v>0.2</v>
      </c>
      <c r="I27" s="1" t="s">
        <v>53</v>
      </c>
      <c r="J27" s="7">
        <v>0</v>
      </c>
      <c r="K27" s="7">
        <v>0</v>
      </c>
      <c r="L27" s="7">
        <v>0</v>
      </c>
      <c r="M27" s="7">
        <v>1</v>
      </c>
      <c r="N27" s="7">
        <v>0</v>
      </c>
      <c r="O27" s="7">
        <f t="shared" si="1"/>
        <v>1</v>
      </c>
      <c r="P27" s="9">
        <v>120</v>
      </c>
      <c r="Q27" s="8">
        <f t="shared" si="2"/>
        <v>0.5</v>
      </c>
      <c r="R27" s="65">
        <f t="shared" si="3"/>
        <v>8.3333333333333332E-3</v>
      </c>
      <c r="S27" s="6">
        <f t="shared" si="4"/>
        <v>0.17666666666666669</v>
      </c>
    </row>
    <row r="28" spans="1:19">
      <c r="A28" s="2">
        <f t="shared" si="5"/>
        <v>22</v>
      </c>
      <c r="B28" s="1" t="s">
        <v>35</v>
      </c>
      <c r="C28" s="1" t="s">
        <v>26</v>
      </c>
      <c r="D28" s="7">
        <v>0.75</v>
      </c>
      <c r="E28" s="5">
        <v>1.5</v>
      </c>
      <c r="F28" s="5">
        <f t="shared" si="0"/>
        <v>2</v>
      </c>
      <c r="G28" s="5">
        <f t="shared" si="7"/>
        <v>1.74</v>
      </c>
      <c r="H28" s="1">
        <v>0.2</v>
      </c>
      <c r="I28" s="1" t="s">
        <v>53</v>
      </c>
      <c r="J28" s="7">
        <v>0</v>
      </c>
      <c r="K28" s="7">
        <v>0</v>
      </c>
      <c r="L28" s="7">
        <v>0</v>
      </c>
      <c r="M28" s="7">
        <v>1</v>
      </c>
      <c r="N28" s="7">
        <v>0</v>
      </c>
      <c r="O28" s="7">
        <f t="shared" si="1"/>
        <v>1</v>
      </c>
      <c r="P28" s="9">
        <v>120</v>
      </c>
      <c r="Q28" s="8">
        <f t="shared" si="2"/>
        <v>0.5</v>
      </c>
      <c r="R28" s="65">
        <f t="shared" si="3"/>
        <v>8.3333333333333332E-3</v>
      </c>
      <c r="S28" s="6">
        <f t="shared" si="4"/>
        <v>0.17666666666666669</v>
      </c>
    </row>
    <row r="29" spans="1:19">
      <c r="A29" s="2">
        <f t="shared" si="5"/>
        <v>23</v>
      </c>
      <c r="B29" s="1" t="s">
        <v>35</v>
      </c>
      <c r="C29" s="1" t="s">
        <v>27</v>
      </c>
      <c r="D29" s="7">
        <v>0.75</v>
      </c>
      <c r="E29" s="5">
        <v>2</v>
      </c>
      <c r="F29" s="5">
        <f t="shared" si="0"/>
        <v>2.666666666666667</v>
      </c>
      <c r="G29" s="5">
        <f t="shared" si="7"/>
        <v>1.9695999999999998</v>
      </c>
      <c r="H29" s="1">
        <v>0.2</v>
      </c>
      <c r="I29" s="1" t="s">
        <v>53</v>
      </c>
      <c r="J29" s="7">
        <v>0</v>
      </c>
      <c r="K29" s="7">
        <v>0</v>
      </c>
      <c r="L29" s="7">
        <v>0.2</v>
      </c>
      <c r="M29" s="7">
        <v>0.8</v>
      </c>
      <c r="N29" s="7">
        <v>0</v>
      </c>
      <c r="O29" s="7">
        <f t="shared" si="1"/>
        <v>1</v>
      </c>
      <c r="P29" s="9">
        <v>60</v>
      </c>
      <c r="Q29" s="8">
        <f t="shared" si="2"/>
        <v>1</v>
      </c>
      <c r="R29" s="65">
        <f t="shared" si="3"/>
        <v>1.6666666666666666E-2</v>
      </c>
      <c r="S29" s="6">
        <f t="shared" si="4"/>
        <v>0.53040000000000054</v>
      </c>
    </row>
    <row r="30" spans="1:19">
      <c r="A30" s="2">
        <f t="shared" si="5"/>
        <v>24</v>
      </c>
      <c r="B30" s="1" t="s">
        <v>35</v>
      </c>
      <c r="C30" s="1" t="s">
        <v>28</v>
      </c>
      <c r="D30" s="7">
        <v>0.75</v>
      </c>
      <c r="E30" s="5">
        <v>2</v>
      </c>
      <c r="F30" s="5">
        <f t="shared" si="0"/>
        <v>2.666666666666667</v>
      </c>
      <c r="G30" s="5">
        <f t="shared" si="7"/>
        <v>1.9695999999999998</v>
      </c>
      <c r="H30" s="1">
        <v>0.2</v>
      </c>
      <c r="I30" s="1" t="s">
        <v>53</v>
      </c>
      <c r="J30" s="7">
        <v>0</v>
      </c>
      <c r="K30" s="7">
        <v>0</v>
      </c>
      <c r="L30" s="7">
        <v>0.2</v>
      </c>
      <c r="M30" s="7">
        <v>0.8</v>
      </c>
      <c r="N30" s="7">
        <v>0</v>
      </c>
      <c r="O30" s="7">
        <f t="shared" si="1"/>
        <v>1</v>
      </c>
      <c r="P30" s="9">
        <v>60</v>
      </c>
      <c r="Q30" s="8">
        <f t="shared" si="2"/>
        <v>1</v>
      </c>
      <c r="R30" s="65">
        <f t="shared" si="3"/>
        <v>1.6666666666666666E-2</v>
      </c>
      <c r="S30" s="6">
        <f t="shared" si="4"/>
        <v>0.53040000000000054</v>
      </c>
    </row>
    <row r="31" spans="1:19">
      <c r="A31" s="2">
        <f t="shared" si="5"/>
        <v>25</v>
      </c>
      <c r="B31" s="1" t="s">
        <v>35</v>
      </c>
      <c r="C31" s="1" t="s">
        <v>29</v>
      </c>
      <c r="D31" s="7">
        <v>0.75</v>
      </c>
      <c r="E31" s="5">
        <v>1.5</v>
      </c>
      <c r="F31" s="5">
        <f t="shared" si="0"/>
        <v>2</v>
      </c>
      <c r="G31" s="5">
        <f t="shared" si="7"/>
        <v>1.74</v>
      </c>
      <c r="H31" s="1">
        <v>0.2</v>
      </c>
      <c r="I31" s="1" t="s">
        <v>53</v>
      </c>
      <c r="J31" s="7">
        <v>0</v>
      </c>
      <c r="K31" s="7">
        <v>0</v>
      </c>
      <c r="L31" s="7">
        <v>0</v>
      </c>
      <c r="M31" s="7">
        <v>1</v>
      </c>
      <c r="N31" s="7">
        <v>0</v>
      </c>
      <c r="O31" s="7">
        <f t="shared" si="1"/>
        <v>1</v>
      </c>
      <c r="P31" s="9">
        <v>40</v>
      </c>
      <c r="Q31" s="8">
        <f t="shared" si="2"/>
        <v>1.5</v>
      </c>
      <c r="R31" s="65">
        <f t="shared" si="3"/>
        <v>2.5000000000000001E-2</v>
      </c>
      <c r="S31" s="6">
        <f t="shared" si="4"/>
        <v>1.0000000000000009E-2</v>
      </c>
    </row>
    <row r="32" spans="1:19">
      <c r="A32" s="2">
        <f t="shared" si="5"/>
        <v>26</v>
      </c>
      <c r="B32" s="15" t="s">
        <v>35</v>
      </c>
      <c r="C32" s="15" t="s">
        <v>30</v>
      </c>
      <c r="D32" s="7">
        <v>0.75</v>
      </c>
      <c r="E32" s="5">
        <v>1.5</v>
      </c>
      <c r="F32" s="5">
        <f t="shared" si="0"/>
        <v>2</v>
      </c>
      <c r="G32" s="5">
        <f t="shared" si="7"/>
        <v>1.8548</v>
      </c>
      <c r="H32" s="1">
        <v>0.2</v>
      </c>
      <c r="I32" s="1" t="s">
        <v>53</v>
      </c>
      <c r="J32" s="7">
        <v>0</v>
      </c>
      <c r="K32" s="7">
        <v>0</v>
      </c>
      <c r="L32" s="7">
        <v>0.1</v>
      </c>
      <c r="M32" s="7">
        <v>0.9</v>
      </c>
      <c r="N32" s="7">
        <v>0</v>
      </c>
      <c r="O32" s="7">
        <f t="shared" si="1"/>
        <v>1</v>
      </c>
      <c r="P32" s="9">
        <v>40</v>
      </c>
      <c r="Q32" s="8">
        <f t="shared" si="2"/>
        <v>1.5</v>
      </c>
      <c r="R32" s="65">
        <f t="shared" si="3"/>
        <v>2.5000000000000001E-2</v>
      </c>
      <c r="S32" s="6">
        <f t="shared" si="4"/>
        <v>-0.1048</v>
      </c>
    </row>
    <row r="33" spans="1:19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8"/>
      <c r="R33" s="2"/>
      <c r="S33" s="1"/>
    </row>
    <row r="34" spans="1:19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8"/>
      <c r="R34" s="2"/>
      <c r="S34" s="1"/>
    </row>
    <row r="35" spans="1:19" ht="31.2">
      <c r="A35" s="2"/>
      <c r="B35" s="1"/>
      <c r="C35" s="1"/>
      <c r="D35" s="40" t="s">
        <v>97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8"/>
      <c r="R35" s="2"/>
      <c r="S35" s="1"/>
    </row>
    <row r="36" spans="1:19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8"/>
      <c r="R36" s="2"/>
      <c r="S36" s="1"/>
    </row>
    <row r="37" spans="1:19">
      <c r="A37" s="2"/>
      <c r="B37" s="1"/>
      <c r="C37" s="1"/>
      <c r="D37" s="1"/>
      <c r="E37" s="1"/>
      <c r="F37" s="1"/>
      <c r="G37" s="1"/>
      <c r="H37" s="1"/>
      <c r="I37" s="1"/>
      <c r="J37" s="5">
        <v>9.6199999999999992</v>
      </c>
      <c r="K37" s="5">
        <v>14.79</v>
      </c>
      <c r="L37" s="5">
        <v>14.44</v>
      </c>
      <c r="M37" s="5">
        <v>8.6999999999999993</v>
      </c>
      <c r="N37" s="5">
        <v>8.0399999999999991</v>
      </c>
      <c r="O37" s="5"/>
      <c r="P37" s="5"/>
      <c r="Q37" s="5"/>
      <c r="R37" s="64">
        <v>10</v>
      </c>
      <c r="S37" s="1"/>
    </row>
    <row r="38" spans="1:19">
      <c r="A38" s="3" t="s">
        <v>0</v>
      </c>
      <c r="B38" s="4" t="s">
        <v>2</v>
      </c>
      <c r="C38" s="4" t="s">
        <v>1</v>
      </c>
      <c r="D38" s="14" t="s">
        <v>59</v>
      </c>
      <c r="E38" s="4" t="s">
        <v>58</v>
      </c>
      <c r="F38" s="14" t="s">
        <v>57</v>
      </c>
      <c r="G38" s="4" t="s">
        <v>33</v>
      </c>
      <c r="H38" s="4" t="s">
        <v>38</v>
      </c>
      <c r="I38" s="22" t="s">
        <v>52</v>
      </c>
      <c r="J38" s="4" t="s">
        <v>31</v>
      </c>
      <c r="K38" s="4" t="s">
        <v>34</v>
      </c>
      <c r="L38" s="4" t="s">
        <v>39</v>
      </c>
      <c r="M38" s="4" t="s">
        <v>35</v>
      </c>
      <c r="N38" s="4" t="s">
        <v>36</v>
      </c>
      <c r="O38" s="4" t="s">
        <v>40</v>
      </c>
      <c r="P38" s="4" t="s">
        <v>43</v>
      </c>
      <c r="Q38" s="4" t="s">
        <v>42</v>
      </c>
      <c r="R38" s="3" t="s">
        <v>41</v>
      </c>
      <c r="S38" s="4" t="s">
        <v>37</v>
      </c>
    </row>
    <row r="39" spans="1:19">
      <c r="A39" s="2">
        <v>1</v>
      </c>
      <c r="B39" s="1" t="s">
        <v>3</v>
      </c>
      <c r="C39" s="1" t="s">
        <v>4</v>
      </c>
      <c r="D39" s="7">
        <v>0.2</v>
      </c>
      <c r="E39" s="5">
        <v>3</v>
      </c>
      <c r="F39" s="5">
        <f>(($R$5/3)*0.4)*E39</f>
        <v>4</v>
      </c>
      <c r="G39" s="5">
        <f>SUMPRODUCT(J39:N39,J$5:N$5)*H39</f>
        <v>2.7600000000000002</v>
      </c>
      <c r="H39" s="1">
        <v>0.2</v>
      </c>
      <c r="I39" s="1" t="s">
        <v>53</v>
      </c>
      <c r="J39" s="7">
        <v>0</v>
      </c>
      <c r="K39" s="7">
        <v>0</v>
      </c>
      <c r="L39" s="7">
        <v>0.9</v>
      </c>
      <c r="M39" s="7">
        <v>0</v>
      </c>
      <c r="N39" s="7">
        <v>0.1</v>
      </c>
      <c r="O39" s="7">
        <f>SUM(J39:N39)</f>
        <v>1</v>
      </c>
      <c r="P39" s="9">
        <v>20</v>
      </c>
      <c r="Q39" s="8">
        <f>60/P39</f>
        <v>3</v>
      </c>
      <c r="R39" s="65">
        <f>Q39/60</f>
        <v>0.05</v>
      </c>
      <c r="S39" s="6">
        <f>F39-G39-R39*R$5</f>
        <v>0.73999999999999977</v>
      </c>
    </row>
    <row r="40" spans="1:19">
      <c r="A40" s="2">
        <f>A39+1</f>
        <v>2</v>
      </c>
      <c r="B40" s="1" t="s">
        <v>3</v>
      </c>
      <c r="C40" s="1" t="s">
        <v>5</v>
      </c>
      <c r="D40" s="7">
        <v>0.2</v>
      </c>
      <c r="E40" s="5">
        <v>3</v>
      </c>
      <c r="F40" s="5">
        <f t="shared" ref="F40:F59" si="8">(($R$5/3)*0.4)*E40</f>
        <v>4</v>
      </c>
      <c r="G40" s="5">
        <f>SUMPRODUCT(J40:N40,J$5:N$5)*H40</f>
        <v>2.774</v>
      </c>
      <c r="H40" s="1">
        <v>0.2</v>
      </c>
      <c r="I40" s="1" t="s">
        <v>54</v>
      </c>
      <c r="J40" s="7">
        <v>0</v>
      </c>
      <c r="K40" s="7">
        <v>0.2</v>
      </c>
      <c r="L40" s="7">
        <v>0.7</v>
      </c>
      <c r="M40" s="7">
        <v>0</v>
      </c>
      <c r="N40" s="7">
        <v>0.1</v>
      </c>
      <c r="O40" s="7">
        <f t="shared" ref="O40:O59" si="9">SUM(J40:N40)</f>
        <v>0.99999999999999989</v>
      </c>
      <c r="P40" s="9">
        <v>20</v>
      </c>
      <c r="Q40" s="8">
        <f t="shared" ref="Q40:Q59" si="10">60/P40</f>
        <v>3</v>
      </c>
      <c r="R40" s="65">
        <f t="shared" ref="R40:R59" si="11">Q40/60</f>
        <v>0.05</v>
      </c>
      <c r="S40" s="6">
        <f t="shared" ref="S40:S59" si="12">F40-G40-R40*R$5</f>
        <v>0.72599999999999998</v>
      </c>
    </row>
    <row r="41" spans="1:19">
      <c r="A41" s="2">
        <f t="shared" ref="A41:A64" si="13">A40+1</f>
        <v>3</v>
      </c>
      <c r="B41" s="1" t="s">
        <v>3</v>
      </c>
      <c r="C41" s="1" t="s">
        <v>6</v>
      </c>
      <c r="D41" s="7">
        <v>0.2</v>
      </c>
      <c r="E41" s="5">
        <v>3</v>
      </c>
      <c r="F41" s="5">
        <f t="shared" si="8"/>
        <v>4</v>
      </c>
      <c r="G41" s="5">
        <f t="shared" ref="G41:G43" si="14">SUMPRODUCT(J41:N41,J$5:N$5)*H41</f>
        <v>2.7949999999999999</v>
      </c>
      <c r="H41" s="1">
        <v>0.2</v>
      </c>
      <c r="I41" s="1" t="s">
        <v>54</v>
      </c>
      <c r="J41" s="7">
        <v>0</v>
      </c>
      <c r="K41" s="7">
        <v>0.5</v>
      </c>
      <c r="L41" s="7">
        <v>0.4</v>
      </c>
      <c r="M41" s="7">
        <v>0</v>
      </c>
      <c r="N41" s="7">
        <v>0.1</v>
      </c>
      <c r="O41" s="7">
        <f t="shared" si="9"/>
        <v>1</v>
      </c>
      <c r="P41" s="9">
        <v>20</v>
      </c>
      <c r="Q41" s="8">
        <f t="shared" si="10"/>
        <v>3</v>
      </c>
      <c r="R41" s="65">
        <f t="shared" si="11"/>
        <v>0.05</v>
      </c>
      <c r="S41" s="6">
        <f t="shared" si="12"/>
        <v>0.70500000000000007</v>
      </c>
    </row>
    <row r="42" spans="1:19">
      <c r="A42" s="2">
        <f t="shared" si="13"/>
        <v>4</v>
      </c>
      <c r="B42" s="1" t="s">
        <v>3</v>
      </c>
      <c r="C42" s="1" t="s">
        <v>7</v>
      </c>
      <c r="D42" s="7">
        <v>0.2</v>
      </c>
      <c r="E42" s="5">
        <v>2</v>
      </c>
      <c r="F42" s="5">
        <f t="shared" si="8"/>
        <v>2.666666666666667</v>
      </c>
      <c r="G42" s="5">
        <f t="shared" si="14"/>
        <v>2.1648000000000001</v>
      </c>
      <c r="H42" s="1">
        <v>0.2</v>
      </c>
      <c r="I42" s="1" t="s">
        <v>53</v>
      </c>
      <c r="J42" s="7">
        <v>0.1</v>
      </c>
      <c r="K42" s="7">
        <v>0</v>
      </c>
      <c r="L42" s="7">
        <v>0.4</v>
      </c>
      <c r="M42" s="7">
        <v>0.1</v>
      </c>
      <c r="N42" s="7">
        <v>0.4</v>
      </c>
      <c r="O42" s="7">
        <f t="shared" si="9"/>
        <v>1</v>
      </c>
      <c r="P42" s="9">
        <v>60</v>
      </c>
      <c r="Q42" s="8">
        <f t="shared" si="10"/>
        <v>1</v>
      </c>
      <c r="R42" s="65">
        <f t="shared" si="11"/>
        <v>1.6666666666666666E-2</v>
      </c>
      <c r="S42" s="6">
        <f t="shared" si="12"/>
        <v>0.33520000000000028</v>
      </c>
    </row>
    <row r="43" spans="1:19">
      <c r="A43" s="2">
        <f t="shared" si="13"/>
        <v>5</v>
      </c>
      <c r="B43" s="1" t="s">
        <v>3</v>
      </c>
      <c r="C43" s="1" t="s">
        <v>8</v>
      </c>
      <c r="D43" s="7">
        <v>0.2</v>
      </c>
      <c r="E43" s="5">
        <v>2</v>
      </c>
      <c r="F43" s="5">
        <f t="shared" si="8"/>
        <v>2.666666666666667</v>
      </c>
      <c r="G43" s="5">
        <f t="shared" si="14"/>
        <v>2.3067999999999995</v>
      </c>
      <c r="H43" s="1">
        <v>0.2</v>
      </c>
      <c r="I43" s="1" t="s">
        <v>54</v>
      </c>
      <c r="J43" s="7">
        <v>0.1</v>
      </c>
      <c r="K43" s="7">
        <v>0.2</v>
      </c>
      <c r="L43" s="7">
        <v>0.3</v>
      </c>
      <c r="M43" s="7">
        <v>0.1</v>
      </c>
      <c r="N43" s="7">
        <v>0.3</v>
      </c>
      <c r="O43" s="7">
        <f t="shared" si="9"/>
        <v>1</v>
      </c>
      <c r="P43" s="9">
        <v>60</v>
      </c>
      <c r="Q43" s="8">
        <f t="shared" si="10"/>
        <v>1</v>
      </c>
      <c r="R43" s="65">
        <f t="shared" si="11"/>
        <v>1.6666666666666666E-2</v>
      </c>
      <c r="S43" s="6">
        <f t="shared" si="12"/>
        <v>0.19320000000000079</v>
      </c>
    </row>
    <row r="44" spans="1:19">
      <c r="A44" s="2">
        <f t="shared" si="13"/>
        <v>6</v>
      </c>
      <c r="B44" s="1" t="s">
        <v>9</v>
      </c>
      <c r="C44" s="1" t="s">
        <v>10</v>
      </c>
      <c r="D44" s="7">
        <v>0.65</v>
      </c>
      <c r="E44" s="5">
        <v>3</v>
      </c>
      <c r="F44" s="5">
        <f t="shared" si="8"/>
        <v>4</v>
      </c>
      <c r="G44" s="5">
        <f t="shared" ref="G44:G59" si="15">SUMPRODUCT(J44:N44,J$5:N$5)*H44</f>
        <v>2.6062000000000003</v>
      </c>
      <c r="H44" s="1">
        <v>0.2</v>
      </c>
      <c r="I44" s="1" t="s">
        <v>53</v>
      </c>
      <c r="J44" s="7">
        <v>0.1</v>
      </c>
      <c r="K44" s="7">
        <v>0</v>
      </c>
      <c r="L44" s="7">
        <v>0.75</v>
      </c>
      <c r="M44" s="7">
        <v>0.05</v>
      </c>
      <c r="N44" s="7">
        <v>0.1</v>
      </c>
      <c r="O44" s="7">
        <f t="shared" si="9"/>
        <v>1</v>
      </c>
      <c r="P44" s="9">
        <v>15</v>
      </c>
      <c r="Q44" s="8">
        <f t="shared" si="10"/>
        <v>4</v>
      </c>
      <c r="R44" s="65">
        <f t="shared" si="11"/>
        <v>6.6666666666666666E-2</v>
      </c>
      <c r="S44" s="6">
        <f t="shared" si="12"/>
        <v>0.72713333333333308</v>
      </c>
    </row>
    <row r="45" spans="1:19">
      <c r="A45" s="2">
        <f t="shared" si="13"/>
        <v>7</v>
      </c>
      <c r="B45" s="1" t="s">
        <v>9</v>
      </c>
      <c r="C45" s="1" t="s">
        <v>13</v>
      </c>
      <c r="D45" s="7">
        <v>0.65</v>
      </c>
      <c r="E45" s="5">
        <v>3</v>
      </c>
      <c r="F45" s="5">
        <f t="shared" si="8"/>
        <v>4</v>
      </c>
      <c r="G45" s="5">
        <f t="shared" si="15"/>
        <v>2.5378000000000003</v>
      </c>
      <c r="H45" s="1">
        <v>0.2</v>
      </c>
      <c r="I45" s="1" t="s">
        <v>54</v>
      </c>
      <c r="J45" s="7">
        <v>0.2</v>
      </c>
      <c r="K45" s="7">
        <v>0.4</v>
      </c>
      <c r="L45" s="7">
        <v>0.25</v>
      </c>
      <c r="M45" s="7">
        <v>0.05</v>
      </c>
      <c r="N45" s="7">
        <v>0.1</v>
      </c>
      <c r="O45" s="7">
        <f t="shared" si="9"/>
        <v>1.0000000000000002</v>
      </c>
      <c r="P45" s="9">
        <v>10</v>
      </c>
      <c r="Q45" s="8">
        <f t="shared" si="10"/>
        <v>6</v>
      </c>
      <c r="R45" s="65">
        <f t="shared" si="11"/>
        <v>0.1</v>
      </c>
      <c r="S45" s="6">
        <f t="shared" si="12"/>
        <v>0.46219999999999972</v>
      </c>
    </row>
    <row r="46" spans="1:19">
      <c r="A46" s="2">
        <f t="shared" si="13"/>
        <v>8</v>
      </c>
      <c r="B46" s="1" t="s">
        <v>9</v>
      </c>
      <c r="C46" s="1" t="s">
        <v>14</v>
      </c>
      <c r="D46" s="7">
        <v>0.65</v>
      </c>
      <c r="E46" s="5">
        <v>4</v>
      </c>
      <c r="F46" s="5">
        <f t="shared" si="8"/>
        <v>5.3333333333333339</v>
      </c>
      <c r="G46" s="5">
        <f t="shared" si="15"/>
        <v>3.8276999999999992</v>
      </c>
      <c r="H46" s="1">
        <v>0.3</v>
      </c>
      <c r="I46" s="1" t="s">
        <v>54</v>
      </c>
      <c r="J46" s="7">
        <v>0.2</v>
      </c>
      <c r="K46" s="7">
        <v>0.6</v>
      </c>
      <c r="L46" s="7">
        <v>0.05</v>
      </c>
      <c r="M46" s="7">
        <v>0.05</v>
      </c>
      <c r="N46" s="7">
        <v>0.1</v>
      </c>
      <c r="O46" s="7">
        <f t="shared" si="9"/>
        <v>1.0000000000000002</v>
      </c>
      <c r="P46" s="9">
        <v>10</v>
      </c>
      <c r="Q46" s="8">
        <f t="shared" si="10"/>
        <v>6</v>
      </c>
      <c r="R46" s="65">
        <f t="shared" si="11"/>
        <v>0.1</v>
      </c>
      <c r="S46" s="6">
        <f t="shared" si="12"/>
        <v>0.50563333333333471</v>
      </c>
    </row>
    <row r="47" spans="1:19">
      <c r="A47" s="2">
        <f t="shared" si="13"/>
        <v>9</v>
      </c>
      <c r="B47" s="1" t="s">
        <v>9</v>
      </c>
      <c r="C47" s="1" t="s">
        <v>15</v>
      </c>
      <c r="D47" s="7">
        <v>0.65</v>
      </c>
      <c r="E47" s="5">
        <v>4</v>
      </c>
      <c r="F47" s="5">
        <f t="shared" si="8"/>
        <v>5.3333333333333339</v>
      </c>
      <c r="G47" s="5">
        <f t="shared" si="15"/>
        <v>3.8171999999999997</v>
      </c>
      <c r="H47" s="1">
        <v>0.3</v>
      </c>
      <c r="I47" s="1" t="s">
        <v>54</v>
      </c>
      <c r="J47" s="7">
        <v>0.2</v>
      </c>
      <c r="K47" s="7">
        <v>0.5</v>
      </c>
      <c r="L47" s="7">
        <v>0.15</v>
      </c>
      <c r="M47" s="7">
        <v>0.05</v>
      </c>
      <c r="N47" s="7">
        <v>0.1</v>
      </c>
      <c r="O47" s="7">
        <f t="shared" si="9"/>
        <v>1</v>
      </c>
      <c r="P47" s="9">
        <v>10</v>
      </c>
      <c r="Q47" s="8">
        <f t="shared" si="10"/>
        <v>6</v>
      </c>
      <c r="R47" s="65">
        <f t="shared" si="11"/>
        <v>0.1</v>
      </c>
      <c r="S47" s="6">
        <f t="shared" si="12"/>
        <v>0.51613333333333422</v>
      </c>
    </row>
    <row r="48" spans="1:19">
      <c r="A48" s="2">
        <f t="shared" si="13"/>
        <v>10</v>
      </c>
      <c r="B48" s="1" t="s">
        <v>9</v>
      </c>
      <c r="C48" s="1" t="s">
        <v>16</v>
      </c>
      <c r="D48" s="7">
        <v>0.65</v>
      </c>
      <c r="E48" s="5">
        <v>3</v>
      </c>
      <c r="F48" s="5">
        <f t="shared" si="8"/>
        <v>4</v>
      </c>
      <c r="G48" s="5">
        <f t="shared" si="15"/>
        <v>2.6062000000000003</v>
      </c>
      <c r="H48" s="1">
        <v>0.2</v>
      </c>
      <c r="I48" s="1" t="s">
        <v>53</v>
      </c>
      <c r="J48" s="7">
        <v>0.1</v>
      </c>
      <c r="K48" s="7">
        <v>0</v>
      </c>
      <c r="L48" s="7">
        <v>0.75</v>
      </c>
      <c r="M48" s="7">
        <v>0.05</v>
      </c>
      <c r="N48" s="7">
        <v>0.1</v>
      </c>
      <c r="O48" s="7">
        <f t="shared" si="9"/>
        <v>1</v>
      </c>
      <c r="P48" s="9">
        <v>15</v>
      </c>
      <c r="Q48" s="8">
        <f t="shared" si="10"/>
        <v>4</v>
      </c>
      <c r="R48" s="65">
        <f t="shared" si="11"/>
        <v>6.6666666666666666E-2</v>
      </c>
      <c r="S48" s="6">
        <f t="shared" si="12"/>
        <v>0.72713333333333308</v>
      </c>
    </row>
    <row r="49" spans="1:19">
      <c r="A49" s="2">
        <f t="shared" si="13"/>
        <v>11</v>
      </c>
      <c r="B49" s="1" t="s">
        <v>9</v>
      </c>
      <c r="C49" s="1" t="s">
        <v>44</v>
      </c>
      <c r="D49" s="7">
        <v>0.65</v>
      </c>
      <c r="E49" s="5">
        <v>3</v>
      </c>
      <c r="F49" s="5">
        <f t="shared" si="8"/>
        <v>4</v>
      </c>
      <c r="G49" s="5">
        <f t="shared" si="15"/>
        <v>2.5098000000000003</v>
      </c>
      <c r="H49" s="1">
        <v>0.2</v>
      </c>
      <c r="I49" s="1" t="s">
        <v>53</v>
      </c>
      <c r="J49" s="7">
        <v>0.2</v>
      </c>
      <c r="K49" s="7">
        <v>0</v>
      </c>
      <c r="L49" s="7">
        <v>0.65</v>
      </c>
      <c r="M49" s="7">
        <v>0.05</v>
      </c>
      <c r="N49" s="7">
        <v>0.1</v>
      </c>
      <c r="O49" s="7">
        <f t="shared" si="9"/>
        <v>1.0000000000000002</v>
      </c>
      <c r="P49" s="9">
        <v>15</v>
      </c>
      <c r="Q49" s="8">
        <f t="shared" si="10"/>
        <v>4</v>
      </c>
      <c r="R49" s="65">
        <f t="shared" si="11"/>
        <v>6.6666666666666666E-2</v>
      </c>
      <c r="S49" s="6">
        <f t="shared" si="12"/>
        <v>0.82353333333333312</v>
      </c>
    </row>
    <row r="50" spans="1:19">
      <c r="A50" s="2">
        <f t="shared" si="13"/>
        <v>12</v>
      </c>
      <c r="B50" s="1" t="s">
        <v>9</v>
      </c>
      <c r="C50" s="1" t="s">
        <v>17</v>
      </c>
      <c r="D50" s="7">
        <v>0.65</v>
      </c>
      <c r="E50" s="5">
        <v>5</v>
      </c>
      <c r="F50" s="5">
        <f t="shared" si="8"/>
        <v>6.6666666666666679</v>
      </c>
      <c r="G50" s="5">
        <f t="shared" si="15"/>
        <v>3.8084999999999996</v>
      </c>
      <c r="H50" s="1">
        <v>0.3</v>
      </c>
      <c r="I50" s="1" t="s">
        <v>54</v>
      </c>
      <c r="J50" s="7">
        <v>0</v>
      </c>
      <c r="K50" s="7">
        <v>0.5</v>
      </c>
      <c r="L50" s="7">
        <v>0.2</v>
      </c>
      <c r="M50" s="7">
        <v>0</v>
      </c>
      <c r="N50" s="7">
        <v>0.3</v>
      </c>
      <c r="O50" s="7">
        <f t="shared" si="9"/>
        <v>1</v>
      </c>
      <c r="P50" s="9">
        <v>10</v>
      </c>
      <c r="Q50" s="8">
        <f t="shared" si="10"/>
        <v>6</v>
      </c>
      <c r="R50" s="65">
        <f t="shared" si="11"/>
        <v>0.1</v>
      </c>
      <c r="S50" s="6">
        <f t="shared" si="12"/>
        <v>1.8581666666666683</v>
      </c>
    </row>
    <row r="51" spans="1:19">
      <c r="A51" s="2">
        <f t="shared" si="13"/>
        <v>13</v>
      </c>
      <c r="B51" s="1" t="s">
        <v>9</v>
      </c>
      <c r="C51" s="1" t="s">
        <v>18</v>
      </c>
      <c r="D51" s="7">
        <v>0.65</v>
      </c>
      <c r="E51" s="5">
        <v>5</v>
      </c>
      <c r="F51" s="5">
        <f t="shared" si="8"/>
        <v>6.6666666666666679</v>
      </c>
      <c r="G51" s="5">
        <f t="shared" si="15"/>
        <v>3.8558999999999997</v>
      </c>
      <c r="H51" s="1">
        <v>0.3</v>
      </c>
      <c r="I51" s="1" t="s">
        <v>54</v>
      </c>
      <c r="J51" s="7">
        <v>0.1</v>
      </c>
      <c r="K51" s="7">
        <v>0.5</v>
      </c>
      <c r="L51" s="7">
        <v>0.2</v>
      </c>
      <c r="M51" s="7">
        <v>0</v>
      </c>
      <c r="N51" s="7">
        <v>0.2</v>
      </c>
      <c r="O51" s="7">
        <f t="shared" si="9"/>
        <v>1</v>
      </c>
      <c r="P51" s="9">
        <v>10</v>
      </c>
      <c r="Q51" s="8">
        <f t="shared" si="10"/>
        <v>6</v>
      </c>
      <c r="R51" s="65">
        <f t="shared" si="11"/>
        <v>0.1</v>
      </c>
      <c r="S51" s="6">
        <f t="shared" si="12"/>
        <v>1.8107666666666682</v>
      </c>
    </row>
    <row r="52" spans="1:19">
      <c r="A52" s="2">
        <f t="shared" si="13"/>
        <v>14</v>
      </c>
      <c r="B52" s="1" t="s">
        <v>19</v>
      </c>
      <c r="C52" s="1" t="s">
        <v>20</v>
      </c>
      <c r="D52" s="7">
        <v>0.45</v>
      </c>
      <c r="E52" s="5">
        <v>3</v>
      </c>
      <c r="F52" s="5">
        <f t="shared" si="8"/>
        <v>4</v>
      </c>
      <c r="G52" s="5">
        <f t="shared" si="15"/>
        <v>1.7333999999999998</v>
      </c>
      <c r="H52" s="1">
        <v>0.15</v>
      </c>
      <c r="I52" s="1" t="s">
        <v>53</v>
      </c>
      <c r="J52" s="7">
        <v>0.2</v>
      </c>
      <c r="K52" s="7">
        <v>0</v>
      </c>
      <c r="L52" s="7">
        <v>0.5</v>
      </c>
      <c r="M52" s="7">
        <v>0</v>
      </c>
      <c r="N52" s="7">
        <v>0.3</v>
      </c>
      <c r="O52" s="7">
        <f t="shared" si="9"/>
        <v>1</v>
      </c>
      <c r="P52" s="9">
        <v>20</v>
      </c>
      <c r="Q52" s="8">
        <f t="shared" si="10"/>
        <v>3</v>
      </c>
      <c r="R52" s="65">
        <f t="shared" si="11"/>
        <v>0.05</v>
      </c>
      <c r="S52" s="6">
        <f t="shared" si="12"/>
        <v>1.7666000000000004</v>
      </c>
    </row>
    <row r="53" spans="1:19">
      <c r="A53" s="2">
        <f t="shared" si="13"/>
        <v>15</v>
      </c>
      <c r="B53" s="1" t="s">
        <v>19</v>
      </c>
      <c r="C53" s="1" t="s">
        <v>21</v>
      </c>
      <c r="D53" s="7">
        <v>0.45</v>
      </c>
      <c r="E53" s="5">
        <v>3</v>
      </c>
      <c r="F53" s="5">
        <f t="shared" si="8"/>
        <v>4</v>
      </c>
      <c r="G53" s="5">
        <f t="shared" si="15"/>
        <v>1.7333999999999998</v>
      </c>
      <c r="H53" s="1">
        <v>0.15</v>
      </c>
      <c r="I53" s="1" t="s">
        <v>53</v>
      </c>
      <c r="J53" s="7">
        <v>0.2</v>
      </c>
      <c r="K53" s="7">
        <v>0</v>
      </c>
      <c r="L53" s="7">
        <v>0.5</v>
      </c>
      <c r="M53" s="7">
        <v>0</v>
      </c>
      <c r="N53" s="7">
        <v>0.3</v>
      </c>
      <c r="O53" s="7">
        <f t="shared" si="9"/>
        <v>1</v>
      </c>
      <c r="P53" s="9">
        <v>20</v>
      </c>
      <c r="Q53" s="8">
        <f t="shared" si="10"/>
        <v>3</v>
      </c>
      <c r="R53" s="65">
        <f t="shared" si="11"/>
        <v>0.05</v>
      </c>
      <c r="S53" s="6">
        <f t="shared" si="12"/>
        <v>1.7666000000000004</v>
      </c>
    </row>
    <row r="54" spans="1:19">
      <c r="A54" s="2">
        <f t="shared" si="13"/>
        <v>16</v>
      </c>
      <c r="B54" s="1" t="s">
        <v>19</v>
      </c>
      <c r="C54" s="1" t="s">
        <v>22</v>
      </c>
      <c r="D54" s="7">
        <v>0.45</v>
      </c>
      <c r="E54" s="5">
        <v>1.5</v>
      </c>
      <c r="F54" s="5">
        <f t="shared" si="8"/>
        <v>2</v>
      </c>
      <c r="G54" s="5">
        <f t="shared" si="15"/>
        <v>1.1556</v>
      </c>
      <c r="H54" s="1">
        <v>0.1</v>
      </c>
      <c r="I54" s="1" t="s">
        <v>53</v>
      </c>
      <c r="J54" s="7">
        <v>0.2</v>
      </c>
      <c r="K54" s="7">
        <v>0</v>
      </c>
      <c r="L54" s="7">
        <v>0.5</v>
      </c>
      <c r="M54" s="7">
        <v>0</v>
      </c>
      <c r="N54" s="7">
        <v>0.3</v>
      </c>
      <c r="O54" s="7">
        <f t="shared" si="9"/>
        <v>1</v>
      </c>
      <c r="P54" s="9">
        <v>60</v>
      </c>
      <c r="Q54" s="8">
        <f t="shared" si="10"/>
        <v>1</v>
      </c>
      <c r="R54" s="65">
        <f t="shared" si="11"/>
        <v>1.6666666666666666E-2</v>
      </c>
      <c r="S54" s="6">
        <f t="shared" si="12"/>
        <v>0.67773333333333341</v>
      </c>
    </row>
    <row r="55" spans="1:19">
      <c r="A55" s="2">
        <f t="shared" si="13"/>
        <v>17</v>
      </c>
      <c r="B55" s="1" t="s">
        <v>35</v>
      </c>
      <c r="C55" s="1" t="s">
        <v>25</v>
      </c>
      <c r="D55" s="7">
        <v>0.75</v>
      </c>
      <c r="E55" s="5">
        <v>1.5</v>
      </c>
      <c r="F55" s="5">
        <f t="shared" si="8"/>
        <v>2</v>
      </c>
      <c r="G55" s="5">
        <f t="shared" si="15"/>
        <v>1.74</v>
      </c>
      <c r="H55" s="1">
        <v>0.2</v>
      </c>
      <c r="I55" s="1" t="s">
        <v>53</v>
      </c>
      <c r="J55" s="7">
        <v>0</v>
      </c>
      <c r="K55" s="7">
        <v>0</v>
      </c>
      <c r="L55" s="7">
        <v>0</v>
      </c>
      <c r="M55" s="7">
        <v>1</v>
      </c>
      <c r="N55" s="7">
        <v>0</v>
      </c>
      <c r="O55" s="7">
        <f t="shared" si="9"/>
        <v>1</v>
      </c>
      <c r="P55" s="9">
        <v>120</v>
      </c>
      <c r="Q55" s="8">
        <f t="shared" si="10"/>
        <v>0.5</v>
      </c>
      <c r="R55" s="65">
        <f t="shared" si="11"/>
        <v>8.3333333333333332E-3</v>
      </c>
      <c r="S55" s="6">
        <f t="shared" si="12"/>
        <v>0.17666666666666669</v>
      </c>
    </row>
    <row r="56" spans="1:19">
      <c r="A56" s="2">
        <f t="shared" si="13"/>
        <v>18</v>
      </c>
      <c r="B56" s="1" t="s">
        <v>35</v>
      </c>
      <c r="C56" s="1" t="s">
        <v>26</v>
      </c>
      <c r="D56" s="7">
        <v>0.75</v>
      </c>
      <c r="E56" s="5">
        <v>1.5</v>
      </c>
      <c r="F56" s="5">
        <f t="shared" si="8"/>
        <v>2</v>
      </c>
      <c r="G56" s="5">
        <f t="shared" si="15"/>
        <v>1.74</v>
      </c>
      <c r="H56" s="1">
        <v>0.2</v>
      </c>
      <c r="I56" s="1" t="s">
        <v>53</v>
      </c>
      <c r="J56" s="7">
        <v>0</v>
      </c>
      <c r="K56" s="7">
        <v>0</v>
      </c>
      <c r="L56" s="7">
        <v>0</v>
      </c>
      <c r="M56" s="7">
        <v>1</v>
      </c>
      <c r="N56" s="7">
        <v>0</v>
      </c>
      <c r="O56" s="7">
        <f t="shared" si="9"/>
        <v>1</v>
      </c>
      <c r="P56" s="9">
        <v>120</v>
      </c>
      <c r="Q56" s="8">
        <f t="shared" si="10"/>
        <v>0.5</v>
      </c>
      <c r="R56" s="65">
        <f t="shared" si="11"/>
        <v>8.3333333333333332E-3</v>
      </c>
      <c r="S56" s="6">
        <f t="shared" si="12"/>
        <v>0.17666666666666669</v>
      </c>
    </row>
    <row r="57" spans="1:19">
      <c r="A57" s="2">
        <f t="shared" si="13"/>
        <v>19</v>
      </c>
      <c r="B57" s="1" t="s">
        <v>35</v>
      </c>
      <c r="C57" s="1" t="s">
        <v>27</v>
      </c>
      <c r="D57" s="7">
        <v>0.75</v>
      </c>
      <c r="E57" s="5">
        <v>2</v>
      </c>
      <c r="F57" s="5">
        <f t="shared" si="8"/>
        <v>2.666666666666667</v>
      </c>
      <c r="G57" s="5">
        <f t="shared" si="15"/>
        <v>1.9695999999999998</v>
      </c>
      <c r="H57" s="1">
        <v>0.2</v>
      </c>
      <c r="I57" s="1" t="s">
        <v>53</v>
      </c>
      <c r="J57" s="7">
        <v>0</v>
      </c>
      <c r="K57" s="7">
        <v>0</v>
      </c>
      <c r="L57" s="7">
        <v>0.2</v>
      </c>
      <c r="M57" s="7">
        <v>0.8</v>
      </c>
      <c r="N57" s="7">
        <v>0</v>
      </c>
      <c r="O57" s="7">
        <f t="shared" si="9"/>
        <v>1</v>
      </c>
      <c r="P57" s="9">
        <v>60</v>
      </c>
      <c r="Q57" s="8">
        <f t="shared" si="10"/>
        <v>1</v>
      </c>
      <c r="R57" s="65">
        <f t="shared" si="11"/>
        <v>1.6666666666666666E-2</v>
      </c>
      <c r="S57" s="6">
        <f t="shared" si="12"/>
        <v>0.53040000000000054</v>
      </c>
    </row>
    <row r="58" spans="1:19">
      <c r="A58" s="2">
        <f t="shared" si="13"/>
        <v>20</v>
      </c>
      <c r="B58" s="1" t="s">
        <v>35</v>
      </c>
      <c r="C58" s="1" t="s">
        <v>28</v>
      </c>
      <c r="D58" s="7">
        <v>0.75</v>
      </c>
      <c r="E58" s="5">
        <v>2</v>
      </c>
      <c r="F58" s="5">
        <f t="shared" si="8"/>
        <v>2.666666666666667</v>
      </c>
      <c r="G58" s="5">
        <f t="shared" si="15"/>
        <v>1.9695999999999998</v>
      </c>
      <c r="H58" s="1">
        <v>0.2</v>
      </c>
      <c r="I58" s="1" t="s">
        <v>53</v>
      </c>
      <c r="J58" s="7">
        <v>0</v>
      </c>
      <c r="K58" s="7">
        <v>0</v>
      </c>
      <c r="L58" s="7">
        <v>0.2</v>
      </c>
      <c r="M58" s="7">
        <v>0.8</v>
      </c>
      <c r="N58" s="7">
        <v>0</v>
      </c>
      <c r="O58" s="7">
        <f t="shared" si="9"/>
        <v>1</v>
      </c>
      <c r="P58" s="9">
        <v>60</v>
      </c>
      <c r="Q58" s="8">
        <f t="shared" si="10"/>
        <v>1</v>
      </c>
      <c r="R58" s="65">
        <f t="shared" si="11"/>
        <v>1.6666666666666666E-2</v>
      </c>
      <c r="S58" s="6">
        <f t="shared" si="12"/>
        <v>0.53040000000000054</v>
      </c>
    </row>
    <row r="59" spans="1:19">
      <c r="A59" s="2">
        <f t="shared" si="13"/>
        <v>21</v>
      </c>
      <c r="B59" s="1" t="s">
        <v>35</v>
      </c>
      <c r="C59" s="1" t="s">
        <v>29</v>
      </c>
      <c r="D59" s="7">
        <v>0.75</v>
      </c>
      <c r="E59" s="5">
        <v>1.5</v>
      </c>
      <c r="F59" s="5">
        <f t="shared" si="8"/>
        <v>2</v>
      </c>
      <c r="G59" s="5">
        <f t="shared" si="15"/>
        <v>1.74</v>
      </c>
      <c r="H59" s="1">
        <v>0.2</v>
      </c>
      <c r="I59" s="1" t="s">
        <v>53</v>
      </c>
      <c r="J59" s="7">
        <v>0</v>
      </c>
      <c r="K59" s="7">
        <v>0</v>
      </c>
      <c r="L59" s="7">
        <v>0</v>
      </c>
      <c r="M59" s="7">
        <v>1</v>
      </c>
      <c r="N59" s="7">
        <v>0</v>
      </c>
      <c r="O59" s="7">
        <f t="shared" si="9"/>
        <v>1</v>
      </c>
      <c r="P59" s="9">
        <v>40</v>
      </c>
      <c r="Q59" s="8">
        <f t="shared" si="10"/>
        <v>1.5</v>
      </c>
      <c r="R59" s="65">
        <f t="shared" si="11"/>
        <v>2.5000000000000001E-2</v>
      </c>
      <c r="S59" s="6">
        <f t="shared" si="12"/>
        <v>1.0000000000000009E-2</v>
      </c>
    </row>
    <row r="60" spans="1:19">
      <c r="A60" s="2">
        <f t="shared" si="13"/>
        <v>22</v>
      </c>
    </row>
    <row r="61" spans="1:19">
      <c r="A61" s="2">
        <f t="shared" si="13"/>
        <v>23</v>
      </c>
    </row>
    <row r="62" spans="1:19">
      <c r="A62" s="2">
        <f t="shared" si="13"/>
        <v>24</v>
      </c>
    </row>
    <row r="63" spans="1:19">
      <c r="A63" s="2">
        <f t="shared" si="13"/>
        <v>25</v>
      </c>
    </row>
    <row r="64" spans="1:19">
      <c r="A64" s="2">
        <f t="shared" si="13"/>
        <v>26</v>
      </c>
    </row>
  </sheetData>
  <conditionalFormatting sqref="S7:S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{ABA5CC43-CB9A-4AB9-A958-61379CCEC9E1}</x14:id>
        </ext>
      </extLst>
    </cfRule>
  </conditionalFormatting>
  <conditionalFormatting sqref="S39:S59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{F9A35409-7107-4C6F-AD33-CAA613E61D61}</x14:id>
        </ext>
      </extLst>
    </cfRule>
  </conditionalFormatting>
  <hyperlinks>
    <hyperlink ref="A1" location="INDEX!A1" display="Back to INDEX" xr:uid="{810DA806-7EE8-4FC5-9F18-2C596F32020C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A5CC43-CB9A-4AB9-A958-61379CCEC9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S7:S32</xm:sqref>
        </x14:conditionalFormatting>
        <x14:conditionalFormatting xmlns:xm="http://schemas.microsoft.com/office/excel/2006/main">
          <x14:cfRule type="dataBar" id="{F9A35409-7107-4C6F-AD33-CAA613E61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S39:S59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BF624-6E27-442C-8730-C3DE48C2811B}">
  <dimension ref="A1:S64"/>
  <sheetViews>
    <sheetView zoomScale="70" zoomScaleNormal="70" workbookViewId="0">
      <selection activeCell="D1" sqref="D1:D1048576"/>
    </sheetView>
  </sheetViews>
  <sheetFormatPr defaultRowHeight="15.6"/>
  <cols>
    <col min="1" max="1" width="22.69921875" customWidth="1"/>
    <col min="2" max="2" width="9.3984375" bestFit="1" customWidth="1"/>
    <col min="3" max="3" width="11.69921875" bestFit="1" customWidth="1"/>
    <col min="9" max="9" width="10.59765625" customWidth="1"/>
  </cols>
  <sheetData>
    <row r="1" spans="1:19" ht="25.8">
      <c r="A1" s="37" t="s">
        <v>94</v>
      </c>
      <c r="B1" s="1"/>
      <c r="C1" s="1"/>
      <c r="D1" s="39" t="s">
        <v>114</v>
      </c>
      <c r="E1" s="1"/>
      <c r="F1" s="39"/>
      <c r="G1" s="1"/>
      <c r="H1" s="39"/>
      <c r="I1" s="39" t="s">
        <v>115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8">
      <c r="A2" s="27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31.2">
      <c r="A4" s="2"/>
      <c r="B4" s="1"/>
      <c r="C4" s="1"/>
      <c r="D4" s="40" t="s">
        <v>96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2"/>
      <c r="B5" s="1"/>
      <c r="C5" s="1"/>
      <c r="D5" s="1"/>
      <c r="E5" s="1"/>
      <c r="F5" s="1"/>
      <c r="G5" s="1"/>
      <c r="H5" s="1"/>
      <c r="I5" s="1"/>
      <c r="J5" s="5">
        <v>8.35</v>
      </c>
      <c r="K5" s="5">
        <v>14.13</v>
      </c>
      <c r="L5" s="5">
        <v>12.83</v>
      </c>
      <c r="M5" s="5">
        <v>5.93</v>
      </c>
      <c r="N5" s="5">
        <v>5.89</v>
      </c>
      <c r="O5" s="5"/>
      <c r="P5" s="5"/>
      <c r="Q5" s="5"/>
      <c r="R5" s="6">
        <v>8</v>
      </c>
      <c r="S5" s="1"/>
    </row>
    <row r="6" spans="1:19">
      <c r="A6" s="3" t="s">
        <v>0</v>
      </c>
      <c r="B6" s="4" t="s">
        <v>2</v>
      </c>
      <c r="C6" s="4" t="s">
        <v>1</v>
      </c>
      <c r="D6" s="14" t="s">
        <v>59</v>
      </c>
      <c r="E6" s="4" t="s">
        <v>58</v>
      </c>
      <c r="F6" s="14" t="s">
        <v>57</v>
      </c>
      <c r="G6" s="4" t="s">
        <v>33</v>
      </c>
      <c r="H6" s="4" t="s">
        <v>38</v>
      </c>
      <c r="I6" s="22" t="s">
        <v>52</v>
      </c>
      <c r="J6" s="4" t="s">
        <v>31</v>
      </c>
      <c r="K6" s="4" t="s">
        <v>34</v>
      </c>
      <c r="L6" s="4" t="s">
        <v>39</v>
      </c>
      <c r="M6" s="4" t="s">
        <v>35</v>
      </c>
      <c r="N6" s="4" t="s">
        <v>36</v>
      </c>
      <c r="O6" s="4" t="s">
        <v>40</v>
      </c>
      <c r="P6" s="4" t="s">
        <v>43</v>
      </c>
      <c r="Q6" s="4" t="s">
        <v>42</v>
      </c>
      <c r="R6" s="4" t="s">
        <v>41</v>
      </c>
      <c r="S6" s="4" t="s">
        <v>37</v>
      </c>
    </row>
    <row r="7" spans="1:19">
      <c r="A7" s="2">
        <v>1</v>
      </c>
      <c r="B7" s="1" t="s">
        <v>3</v>
      </c>
      <c r="C7" s="1" t="s">
        <v>4</v>
      </c>
      <c r="D7" s="7">
        <v>0.4</v>
      </c>
      <c r="E7" s="5">
        <v>3</v>
      </c>
      <c r="F7" s="5">
        <f>(($R$5/3)*0.4)*E7</f>
        <v>3.2</v>
      </c>
      <c r="G7" s="5">
        <f>SUMPRODUCT(J7:N7,J$5:N$5)*H7</f>
        <v>2.4272000000000005</v>
      </c>
      <c r="H7" s="1">
        <v>0.2</v>
      </c>
      <c r="I7" s="1" t="s">
        <v>53</v>
      </c>
      <c r="J7" s="7">
        <v>0</v>
      </c>
      <c r="K7" s="7">
        <v>0</v>
      </c>
      <c r="L7" s="7">
        <v>0.9</v>
      </c>
      <c r="M7" s="7">
        <v>0</v>
      </c>
      <c r="N7" s="7">
        <v>0.1</v>
      </c>
      <c r="O7" s="7">
        <f>SUM(J7:N7)</f>
        <v>1</v>
      </c>
      <c r="P7" s="9">
        <v>20</v>
      </c>
      <c r="Q7" s="8">
        <f>60/P7</f>
        <v>3</v>
      </c>
      <c r="R7" s="8">
        <f>Q7/60</f>
        <v>0.05</v>
      </c>
      <c r="S7" s="6">
        <f>F7-G7-R7*R$5</f>
        <v>0.37279999999999969</v>
      </c>
    </row>
    <row r="8" spans="1:19">
      <c r="A8" s="2">
        <f>A7+1</f>
        <v>2</v>
      </c>
      <c r="B8" s="1" t="s">
        <v>3</v>
      </c>
      <c r="C8" s="1" t="s">
        <v>5</v>
      </c>
      <c r="D8" s="7">
        <v>0.4</v>
      </c>
      <c r="E8" s="5">
        <v>3</v>
      </c>
      <c r="F8" s="5">
        <f t="shared" ref="F8:F32" si="0">(($R$5/3)*0.4)*E8</f>
        <v>3.2</v>
      </c>
      <c r="G8" s="5">
        <f>SUMPRODUCT(J8:N8,J$5:N$5)*H8</f>
        <v>2.4792000000000005</v>
      </c>
      <c r="H8" s="1">
        <v>0.2</v>
      </c>
      <c r="I8" s="1" t="s">
        <v>54</v>
      </c>
      <c r="J8" s="7">
        <v>0</v>
      </c>
      <c r="K8" s="7">
        <v>0.2</v>
      </c>
      <c r="L8" s="7">
        <v>0.7</v>
      </c>
      <c r="M8" s="7">
        <v>0</v>
      </c>
      <c r="N8" s="7">
        <v>0.1</v>
      </c>
      <c r="O8" s="7">
        <f t="shared" ref="O8:O32" si="1">SUM(J8:N8)</f>
        <v>0.99999999999999989</v>
      </c>
      <c r="P8" s="9">
        <v>20</v>
      </c>
      <c r="Q8" s="8">
        <f t="shared" ref="Q8:Q32" si="2">60/P8</f>
        <v>3</v>
      </c>
      <c r="R8" s="8">
        <f t="shared" ref="R8:R32" si="3">Q8/60</f>
        <v>0.05</v>
      </c>
      <c r="S8" s="6">
        <f t="shared" ref="S8:S32" si="4">F8-G8-R8*R$5</f>
        <v>0.32079999999999964</v>
      </c>
    </row>
    <row r="9" spans="1:19">
      <c r="A9" s="2">
        <f t="shared" ref="A9:A32" si="5">A8+1</f>
        <v>3</v>
      </c>
      <c r="B9" s="1" t="s">
        <v>3</v>
      </c>
      <c r="C9" s="1" t="s">
        <v>6</v>
      </c>
      <c r="D9" s="7">
        <v>0.4</v>
      </c>
      <c r="E9" s="5">
        <v>3</v>
      </c>
      <c r="F9" s="5">
        <f t="shared" si="0"/>
        <v>3.2</v>
      </c>
      <c r="G9" s="5">
        <f t="shared" ref="G9:G11" si="6">SUMPRODUCT(J9:N9,J$5:N$5)*H9</f>
        <v>2.5572000000000004</v>
      </c>
      <c r="H9" s="1">
        <v>0.2</v>
      </c>
      <c r="I9" s="1" t="s">
        <v>54</v>
      </c>
      <c r="J9" s="7">
        <v>0</v>
      </c>
      <c r="K9" s="7">
        <v>0.5</v>
      </c>
      <c r="L9" s="7">
        <v>0.4</v>
      </c>
      <c r="M9" s="7">
        <v>0</v>
      </c>
      <c r="N9" s="7">
        <v>0.1</v>
      </c>
      <c r="O9" s="7">
        <f t="shared" si="1"/>
        <v>1</v>
      </c>
      <c r="P9" s="9">
        <v>20</v>
      </c>
      <c r="Q9" s="8">
        <f t="shared" si="2"/>
        <v>3</v>
      </c>
      <c r="R9" s="8">
        <f t="shared" si="3"/>
        <v>0.05</v>
      </c>
      <c r="S9" s="6">
        <f t="shared" si="4"/>
        <v>0.24279999999999979</v>
      </c>
    </row>
    <row r="10" spans="1:19">
      <c r="A10" s="2">
        <f t="shared" si="5"/>
        <v>4</v>
      </c>
      <c r="B10" s="1" t="s">
        <v>3</v>
      </c>
      <c r="C10" s="1" t="s">
        <v>7</v>
      </c>
      <c r="D10" s="7">
        <v>0.4</v>
      </c>
      <c r="E10" s="5">
        <v>2</v>
      </c>
      <c r="F10" s="5">
        <f t="shared" si="0"/>
        <v>2.1333333333333333</v>
      </c>
      <c r="G10" s="5">
        <f t="shared" si="6"/>
        <v>1.7832000000000001</v>
      </c>
      <c r="H10" s="1">
        <v>0.2</v>
      </c>
      <c r="I10" s="1" t="s">
        <v>53</v>
      </c>
      <c r="J10" s="7">
        <v>0.1</v>
      </c>
      <c r="K10" s="7">
        <v>0</v>
      </c>
      <c r="L10" s="7">
        <v>0.4</v>
      </c>
      <c r="M10" s="7">
        <v>0.1</v>
      </c>
      <c r="N10" s="7">
        <v>0.4</v>
      </c>
      <c r="O10" s="7">
        <f t="shared" si="1"/>
        <v>1</v>
      </c>
      <c r="P10" s="9">
        <v>60</v>
      </c>
      <c r="Q10" s="8">
        <f t="shared" si="2"/>
        <v>1</v>
      </c>
      <c r="R10" s="8">
        <f t="shared" si="3"/>
        <v>1.6666666666666666E-2</v>
      </c>
      <c r="S10" s="6">
        <f t="shared" si="4"/>
        <v>0.21679999999999985</v>
      </c>
    </row>
    <row r="11" spans="1:19">
      <c r="A11" s="2">
        <f t="shared" si="5"/>
        <v>5</v>
      </c>
      <c r="B11" s="1" t="s">
        <v>3</v>
      </c>
      <c r="C11" s="1" t="s">
        <v>8</v>
      </c>
      <c r="D11" s="7">
        <v>0.4</v>
      </c>
      <c r="E11" s="5">
        <v>2</v>
      </c>
      <c r="F11" s="5">
        <f t="shared" si="0"/>
        <v>2.1333333333333333</v>
      </c>
      <c r="G11" s="5">
        <f t="shared" si="6"/>
        <v>1.974</v>
      </c>
      <c r="H11" s="1">
        <v>0.2</v>
      </c>
      <c r="I11" s="1" t="s">
        <v>54</v>
      </c>
      <c r="J11" s="7">
        <v>0.1</v>
      </c>
      <c r="K11" s="7">
        <v>0.2</v>
      </c>
      <c r="L11" s="7">
        <v>0.3</v>
      </c>
      <c r="M11" s="7">
        <v>0.1</v>
      </c>
      <c r="N11" s="7">
        <v>0.3</v>
      </c>
      <c r="O11" s="7">
        <f t="shared" si="1"/>
        <v>1</v>
      </c>
      <c r="P11" s="9">
        <v>60</v>
      </c>
      <c r="Q11" s="8">
        <f t="shared" si="2"/>
        <v>1</v>
      </c>
      <c r="R11" s="8">
        <f t="shared" si="3"/>
        <v>1.6666666666666666E-2</v>
      </c>
      <c r="S11" s="6">
        <f t="shared" si="4"/>
        <v>2.5999999999999995E-2</v>
      </c>
    </row>
    <row r="12" spans="1:19">
      <c r="A12" s="2">
        <f t="shared" si="5"/>
        <v>6</v>
      </c>
      <c r="B12" s="15" t="s">
        <v>3</v>
      </c>
      <c r="C12" s="15" t="s">
        <v>23</v>
      </c>
      <c r="D12" s="7">
        <v>0.4</v>
      </c>
      <c r="E12" s="5">
        <v>1</v>
      </c>
      <c r="F12" s="5">
        <f t="shared" si="0"/>
        <v>1.0666666666666667</v>
      </c>
      <c r="G12" s="5">
        <f>SUMPRODUCT(J12:N12,J$5:N$5)*H12</f>
        <v>1.1343000000000001</v>
      </c>
      <c r="H12" s="1">
        <v>0.1</v>
      </c>
      <c r="I12" s="1" t="s">
        <v>53</v>
      </c>
      <c r="J12" s="7">
        <v>0.1</v>
      </c>
      <c r="K12" s="7">
        <v>0</v>
      </c>
      <c r="L12" s="7">
        <v>0.75</v>
      </c>
      <c r="M12" s="7">
        <v>0.05</v>
      </c>
      <c r="N12" s="7">
        <v>0.1</v>
      </c>
      <c r="O12" s="7">
        <f t="shared" si="1"/>
        <v>1</v>
      </c>
      <c r="P12" s="9">
        <v>30</v>
      </c>
      <c r="Q12" s="8">
        <f t="shared" si="2"/>
        <v>2</v>
      </c>
      <c r="R12" s="8">
        <f t="shared" si="3"/>
        <v>3.3333333333333333E-2</v>
      </c>
      <c r="S12" s="6">
        <f t="shared" si="4"/>
        <v>-0.3343000000000001</v>
      </c>
    </row>
    <row r="13" spans="1:19">
      <c r="A13" s="2">
        <f t="shared" si="5"/>
        <v>7</v>
      </c>
      <c r="B13" s="15" t="s">
        <v>3</v>
      </c>
      <c r="C13" s="15" t="s">
        <v>24</v>
      </c>
      <c r="D13" s="7">
        <v>0.4</v>
      </c>
      <c r="E13" s="5">
        <v>1</v>
      </c>
      <c r="F13" s="5">
        <f t="shared" si="0"/>
        <v>1.0666666666666667</v>
      </c>
      <c r="G13" s="5">
        <f t="shared" ref="G13:G32" si="7">SUMPRODUCT(J13:N13,J$5:N$5)*H13</f>
        <v>1.1993</v>
      </c>
      <c r="H13" s="1">
        <v>0.1</v>
      </c>
      <c r="I13" s="1" t="s">
        <v>54</v>
      </c>
      <c r="J13" s="7">
        <v>0.1</v>
      </c>
      <c r="K13" s="7">
        <v>0.5</v>
      </c>
      <c r="L13" s="7">
        <v>0.25</v>
      </c>
      <c r="M13" s="7">
        <v>0.05</v>
      </c>
      <c r="N13" s="7">
        <v>0.1</v>
      </c>
      <c r="O13" s="7">
        <f t="shared" si="1"/>
        <v>1</v>
      </c>
      <c r="P13" s="9">
        <v>30</v>
      </c>
      <c r="Q13" s="8">
        <f t="shared" si="2"/>
        <v>2</v>
      </c>
      <c r="R13" s="8">
        <f t="shared" si="3"/>
        <v>3.3333333333333333E-2</v>
      </c>
      <c r="S13" s="6">
        <f t="shared" si="4"/>
        <v>-0.39930000000000004</v>
      </c>
    </row>
    <row r="14" spans="1:19">
      <c r="A14" s="2">
        <f t="shared" si="5"/>
        <v>8</v>
      </c>
      <c r="B14" s="1" t="s">
        <v>9</v>
      </c>
      <c r="C14" s="1" t="s">
        <v>10</v>
      </c>
      <c r="D14" s="7">
        <v>0.6</v>
      </c>
      <c r="E14" s="5">
        <v>3</v>
      </c>
      <c r="F14" s="5">
        <f t="shared" si="0"/>
        <v>3.2</v>
      </c>
      <c r="G14" s="5">
        <f t="shared" si="7"/>
        <v>2.2686000000000002</v>
      </c>
      <c r="H14" s="1">
        <v>0.2</v>
      </c>
      <c r="I14" s="1" t="s">
        <v>53</v>
      </c>
      <c r="J14" s="7">
        <v>0.1</v>
      </c>
      <c r="K14" s="7">
        <v>0</v>
      </c>
      <c r="L14" s="7">
        <v>0.75</v>
      </c>
      <c r="M14" s="7">
        <v>0.05</v>
      </c>
      <c r="N14" s="7">
        <v>0.1</v>
      </c>
      <c r="O14" s="7">
        <f t="shared" si="1"/>
        <v>1</v>
      </c>
      <c r="P14" s="9">
        <v>15</v>
      </c>
      <c r="Q14" s="8">
        <f t="shared" si="2"/>
        <v>4</v>
      </c>
      <c r="R14" s="8">
        <f t="shared" si="3"/>
        <v>6.6666666666666666E-2</v>
      </c>
      <c r="S14" s="6">
        <f t="shared" si="4"/>
        <v>0.39806666666666668</v>
      </c>
    </row>
    <row r="15" spans="1:19">
      <c r="A15" s="2">
        <f t="shared" si="5"/>
        <v>9</v>
      </c>
      <c r="B15" s="15" t="s">
        <v>9</v>
      </c>
      <c r="C15" s="15" t="s">
        <v>11</v>
      </c>
      <c r="D15" s="7">
        <v>0.6</v>
      </c>
      <c r="E15" s="5">
        <v>3</v>
      </c>
      <c r="F15" s="5">
        <f t="shared" si="0"/>
        <v>3.2</v>
      </c>
      <c r="G15" s="5">
        <f t="shared" si="7"/>
        <v>3.1341000000000001</v>
      </c>
      <c r="H15" s="1">
        <v>0.3</v>
      </c>
      <c r="I15" s="1" t="s">
        <v>53</v>
      </c>
      <c r="J15" s="7">
        <v>0.3</v>
      </c>
      <c r="K15" s="7">
        <v>0</v>
      </c>
      <c r="L15" s="7">
        <v>0.55000000000000004</v>
      </c>
      <c r="M15" s="7">
        <v>0.05</v>
      </c>
      <c r="N15" s="7">
        <v>0.1</v>
      </c>
      <c r="O15" s="7">
        <f t="shared" si="1"/>
        <v>1.0000000000000002</v>
      </c>
      <c r="P15" s="9">
        <v>15</v>
      </c>
      <c r="Q15" s="8">
        <f t="shared" si="2"/>
        <v>4</v>
      </c>
      <c r="R15" s="8">
        <f t="shared" si="3"/>
        <v>6.6666666666666666E-2</v>
      </c>
      <c r="S15" s="6">
        <f t="shared" si="4"/>
        <v>-0.46743333333333326</v>
      </c>
    </row>
    <row r="16" spans="1:19">
      <c r="A16" s="2">
        <f t="shared" si="5"/>
        <v>10</v>
      </c>
      <c r="B16" s="15" t="s">
        <v>9</v>
      </c>
      <c r="C16" s="15" t="s">
        <v>12</v>
      </c>
      <c r="D16" s="7">
        <v>0.6</v>
      </c>
      <c r="E16" s="5">
        <v>3</v>
      </c>
      <c r="F16" s="5">
        <f t="shared" si="0"/>
        <v>3.2</v>
      </c>
      <c r="G16" s="5">
        <f t="shared" si="7"/>
        <v>3.5003999999999995</v>
      </c>
      <c r="H16" s="1">
        <v>0.3</v>
      </c>
      <c r="I16" s="1" t="s">
        <v>54</v>
      </c>
      <c r="J16" s="7">
        <v>0.1</v>
      </c>
      <c r="K16" s="7">
        <v>0.25</v>
      </c>
      <c r="L16" s="7">
        <v>0.5</v>
      </c>
      <c r="M16" s="7">
        <v>0.05</v>
      </c>
      <c r="N16" s="7">
        <v>0.1</v>
      </c>
      <c r="O16" s="7">
        <f t="shared" si="1"/>
        <v>1</v>
      </c>
      <c r="P16" s="9">
        <v>15</v>
      </c>
      <c r="Q16" s="8">
        <f t="shared" si="2"/>
        <v>4</v>
      </c>
      <c r="R16" s="8">
        <f t="shared" si="3"/>
        <v>6.6666666666666666E-2</v>
      </c>
      <c r="S16" s="6">
        <f t="shared" si="4"/>
        <v>-0.83373333333333266</v>
      </c>
    </row>
    <row r="17" spans="1:19">
      <c r="A17" s="2">
        <f t="shared" si="5"/>
        <v>11</v>
      </c>
      <c r="B17" s="1" t="s">
        <v>9</v>
      </c>
      <c r="C17" s="1" t="s">
        <v>13</v>
      </c>
      <c r="D17" s="7">
        <v>0.6</v>
      </c>
      <c r="E17" s="5">
        <v>3</v>
      </c>
      <c r="F17" s="5">
        <f t="shared" si="0"/>
        <v>3.2</v>
      </c>
      <c r="G17" s="5">
        <f t="shared" si="7"/>
        <v>2.2830000000000004</v>
      </c>
      <c r="H17" s="1">
        <v>0.2</v>
      </c>
      <c r="I17" s="1" t="s">
        <v>54</v>
      </c>
      <c r="J17" s="7">
        <v>0.2</v>
      </c>
      <c r="K17" s="7">
        <v>0.4</v>
      </c>
      <c r="L17" s="7">
        <v>0.25</v>
      </c>
      <c r="M17" s="7">
        <v>0.05</v>
      </c>
      <c r="N17" s="7">
        <v>0.1</v>
      </c>
      <c r="O17" s="7">
        <f t="shared" si="1"/>
        <v>1.0000000000000002</v>
      </c>
      <c r="P17" s="9">
        <v>10</v>
      </c>
      <c r="Q17" s="8">
        <f t="shared" si="2"/>
        <v>6</v>
      </c>
      <c r="R17" s="8">
        <f t="shared" si="3"/>
        <v>0.1</v>
      </c>
      <c r="S17" s="6">
        <f t="shared" si="4"/>
        <v>0.11699999999999977</v>
      </c>
    </row>
    <row r="18" spans="1:19">
      <c r="A18" s="2">
        <f t="shared" si="5"/>
        <v>12</v>
      </c>
      <c r="B18" s="15" t="s">
        <v>9</v>
      </c>
      <c r="C18" s="15" t="s">
        <v>14</v>
      </c>
      <c r="D18" s="7">
        <v>0.6</v>
      </c>
      <c r="E18" s="5">
        <v>4</v>
      </c>
      <c r="F18" s="5">
        <f t="shared" si="0"/>
        <v>4.2666666666666666</v>
      </c>
      <c r="G18" s="5">
        <f t="shared" si="7"/>
        <v>3.5024999999999999</v>
      </c>
      <c r="H18" s="1">
        <v>0.3</v>
      </c>
      <c r="I18" s="1" t="s">
        <v>54</v>
      </c>
      <c r="J18" s="7">
        <v>0.2</v>
      </c>
      <c r="K18" s="7">
        <v>0.6</v>
      </c>
      <c r="L18" s="7">
        <v>0.05</v>
      </c>
      <c r="M18" s="7">
        <v>0.05</v>
      </c>
      <c r="N18" s="7">
        <v>0.1</v>
      </c>
      <c r="O18" s="7">
        <f t="shared" si="1"/>
        <v>1.0000000000000002</v>
      </c>
      <c r="P18" s="9">
        <v>10</v>
      </c>
      <c r="Q18" s="8">
        <f t="shared" si="2"/>
        <v>6</v>
      </c>
      <c r="R18" s="8">
        <f t="shared" si="3"/>
        <v>0.1</v>
      </c>
      <c r="S18" s="6">
        <f t="shared" si="4"/>
        <v>-3.5833333333333384E-2</v>
      </c>
    </row>
    <row r="19" spans="1:19">
      <c r="A19" s="2">
        <f t="shared" si="5"/>
        <v>13</v>
      </c>
      <c r="B19" s="1" t="s">
        <v>9</v>
      </c>
      <c r="C19" s="1" t="s">
        <v>15</v>
      </c>
      <c r="D19" s="7">
        <v>0.6</v>
      </c>
      <c r="E19" s="5">
        <v>4</v>
      </c>
      <c r="F19" s="5">
        <f t="shared" si="0"/>
        <v>4.2666666666666666</v>
      </c>
      <c r="G19" s="5">
        <f t="shared" si="7"/>
        <v>3.4634999999999998</v>
      </c>
      <c r="H19" s="1">
        <v>0.3</v>
      </c>
      <c r="I19" s="1" t="s">
        <v>54</v>
      </c>
      <c r="J19" s="7">
        <v>0.2</v>
      </c>
      <c r="K19" s="7">
        <v>0.5</v>
      </c>
      <c r="L19" s="7">
        <v>0.15</v>
      </c>
      <c r="M19" s="7">
        <v>0.05</v>
      </c>
      <c r="N19" s="7">
        <v>0.1</v>
      </c>
      <c r="O19" s="7">
        <f t="shared" si="1"/>
        <v>1</v>
      </c>
      <c r="P19" s="9">
        <v>10</v>
      </c>
      <c r="Q19" s="8">
        <f t="shared" si="2"/>
        <v>6</v>
      </c>
      <c r="R19" s="8">
        <f t="shared" si="3"/>
        <v>0.1</v>
      </c>
      <c r="S19" s="6">
        <f t="shared" si="4"/>
        <v>3.166666666666762E-3</v>
      </c>
    </row>
    <row r="20" spans="1:19">
      <c r="A20" s="2">
        <f t="shared" si="5"/>
        <v>14</v>
      </c>
      <c r="B20" s="1" t="s">
        <v>9</v>
      </c>
      <c r="C20" s="1" t="s">
        <v>16</v>
      </c>
      <c r="D20" s="7">
        <v>0.6</v>
      </c>
      <c r="E20" s="5">
        <v>3</v>
      </c>
      <c r="F20" s="5">
        <f t="shared" si="0"/>
        <v>3.2</v>
      </c>
      <c r="G20" s="5">
        <f t="shared" si="7"/>
        <v>2.2686000000000002</v>
      </c>
      <c r="H20" s="1">
        <v>0.2</v>
      </c>
      <c r="I20" s="1" t="s">
        <v>53</v>
      </c>
      <c r="J20" s="7">
        <v>0.1</v>
      </c>
      <c r="K20" s="7">
        <v>0</v>
      </c>
      <c r="L20" s="7">
        <v>0.75</v>
      </c>
      <c r="M20" s="7">
        <v>0.05</v>
      </c>
      <c r="N20" s="7">
        <v>0.1</v>
      </c>
      <c r="O20" s="7">
        <f t="shared" si="1"/>
        <v>1</v>
      </c>
      <c r="P20" s="9">
        <v>15</v>
      </c>
      <c r="Q20" s="8">
        <f t="shared" si="2"/>
        <v>4</v>
      </c>
      <c r="R20" s="8">
        <f t="shared" si="3"/>
        <v>6.6666666666666666E-2</v>
      </c>
      <c r="S20" s="6">
        <f t="shared" si="4"/>
        <v>0.39806666666666668</v>
      </c>
    </row>
    <row r="21" spans="1:19">
      <c r="A21" s="2">
        <f t="shared" si="5"/>
        <v>15</v>
      </c>
      <c r="B21" s="1" t="s">
        <v>9</v>
      </c>
      <c r="C21" s="1" t="s">
        <v>44</v>
      </c>
      <c r="D21" s="7">
        <v>0.6</v>
      </c>
      <c r="E21" s="5">
        <v>3</v>
      </c>
      <c r="F21" s="5">
        <f t="shared" si="0"/>
        <v>3.2</v>
      </c>
      <c r="G21" s="5">
        <f t="shared" si="7"/>
        <v>2.1790000000000003</v>
      </c>
      <c r="H21" s="1">
        <v>0.2</v>
      </c>
      <c r="I21" s="1" t="s">
        <v>53</v>
      </c>
      <c r="J21" s="7">
        <v>0.2</v>
      </c>
      <c r="K21" s="7">
        <v>0</v>
      </c>
      <c r="L21" s="7">
        <v>0.65</v>
      </c>
      <c r="M21" s="7">
        <v>0.05</v>
      </c>
      <c r="N21" s="7">
        <v>0.1</v>
      </c>
      <c r="O21" s="7">
        <f t="shared" si="1"/>
        <v>1.0000000000000002</v>
      </c>
      <c r="P21" s="9">
        <v>15</v>
      </c>
      <c r="Q21" s="8">
        <f t="shared" si="2"/>
        <v>4</v>
      </c>
      <c r="R21" s="8">
        <f t="shared" si="3"/>
        <v>6.6666666666666666E-2</v>
      </c>
      <c r="S21" s="6">
        <f t="shared" si="4"/>
        <v>0.48766666666666658</v>
      </c>
    </row>
    <row r="22" spans="1:19">
      <c r="A22" s="2">
        <f t="shared" si="5"/>
        <v>16</v>
      </c>
      <c r="B22" s="1" t="s">
        <v>9</v>
      </c>
      <c r="C22" s="1" t="s">
        <v>17</v>
      </c>
      <c r="D22" s="7">
        <v>0.6</v>
      </c>
      <c r="E22" s="5">
        <v>5</v>
      </c>
      <c r="F22" s="5">
        <f t="shared" si="0"/>
        <v>5.333333333333333</v>
      </c>
      <c r="G22" s="5">
        <f t="shared" si="7"/>
        <v>3.4194</v>
      </c>
      <c r="H22" s="1">
        <v>0.3</v>
      </c>
      <c r="I22" s="1" t="s">
        <v>54</v>
      </c>
      <c r="J22" s="7">
        <v>0</v>
      </c>
      <c r="K22" s="7">
        <v>0.5</v>
      </c>
      <c r="L22" s="7">
        <v>0.2</v>
      </c>
      <c r="M22" s="7">
        <v>0</v>
      </c>
      <c r="N22" s="7">
        <v>0.3</v>
      </c>
      <c r="O22" s="7">
        <f t="shared" si="1"/>
        <v>1</v>
      </c>
      <c r="P22" s="9">
        <v>10</v>
      </c>
      <c r="Q22" s="8">
        <f t="shared" si="2"/>
        <v>6</v>
      </c>
      <c r="R22" s="8">
        <f t="shared" si="3"/>
        <v>0.1</v>
      </c>
      <c r="S22" s="6">
        <f t="shared" si="4"/>
        <v>1.113933333333333</v>
      </c>
    </row>
    <row r="23" spans="1:19">
      <c r="A23" s="2">
        <f t="shared" si="5"/>
        <v>17</v>
      </c>
      <c r="B23" s="1" t="s">
        <v>9</v>
      </c>
      <c r="C23" s="1" t="s">
        <v>18</v>
      </c>
      <c r="D23" s="7">
        <v>0.6</v>
      </c>
      <c r="E23" s="5">
        <v>5</v>
      </c>
      <c r="F23" s="5">
        <f t="shared" si="0"/>
        <v>5.333333333333333</v>
      </c>
      <c r="G23" s="5">
        <f t="shared" si="7"/>
        <v>3.4932000000000003</v>
      </c>
      <c r="H23" s="1">
        <v>0.3</v>
      </c>
      <c r="I23" s="1" t="s">
        <v>54</v>
      </c>
      <c r="J23" s="7">
        <v>0.1</v>
      </c>
      <c r="K23" s="7">
        <v>0.5</v>
      </c>
      <c r="L23" s="7">
        <v>0.2</v>
      </c>
      <c r="M23" s="7">
        <v>0</v>
      </c>
      <c r="N23" s="7">
        <v>0.2</v>
      </c>
      <c r="O23" s="7">
        <f t="shared" si="1"/>
        <v>1</v>
      </c>
      <c r="P23" s="9">
        <v>10</v>
      </c>
      <c r="Q23" s="8">
        <f t="shared" si="2"/>
        <v>6</v>
      </c>
      <c r="R23" s="8">
        <f t="shared" si="3"/>
        <v>0.1</v>
      </c>
      <c r="S23" s="6">
        <f t="shared" si="4"/>
        <v>1.0401333333333327</v>
      </c>
    </row>
    <row r="24" spans="1:19">
      <c r="A24" s="2">
        <f t="shared" si="5"/>
        <v>18</v>
      </c>
      <c r="B24" s="1" t="s">
        <v>19</v>
      </c>
      <c r="C24" s="1" t="s">
        <v>20</v>
      </c>
      <c r="D24" s="7">
        <v>0.65</v>
      </c>
      <c r="E24" s="5">
        <v>3</v>
      </c>
      <c r="F24" s="5">
        <f t="shared" si="0"/>
        <v>3.2</v>
      </c>
      <c r="G24" s="5">
        <f t="shared" si="7"/>
        <v>1.4778</v>
      </c>
      <c r="H24" s="1">
        <v>0.15</v>
      </c>
      <c r="I24" s="1" t="s">
        <v>53</v>
      </c>
      <c r="J24" s="7">
        <v>0.2</v>
      </c>
      <c r="K24" s="7">
        <v>0</v>
      </c>
      <c r="L24" s="7">
        <v>0.5</v>
      </c>
      <c r="M24" s="7">
        <v>0</v>
      </c>
      <c r="N24" s="7">
        <v>0.3</v>
      </c>
      <c r="O24" s="7">
        <f t="shared" si="1"/>
        <v>1</v>
      </c>
      <c r="P24" s="9">
        <v>20</v>
      </c>
      <c r="Q24" s="8">
        <f t="shared" si="2"/>
        <v>3</v>
      </c>
      <c r="R24" s="8">
        <f t="shared" si="3"/>
        <v>0.05</v>
      </c>
      <c r="S24" s="6">
        <f t="shared" si="4"/>
        <v>1.3222</v>
      </c>
    </row>
    <row r="25" spans="1:19">
      <c r="A25" s="2">
        <f t="shared" si="5"/>
        <v>19</v>
      </c>
      <c r="B25" s="1" t="s">
        <v>19</v>
      </c>
      <c r="C25" s="1" t="s">
        <v>21</v>
      </c>
      <c r="D25" s="7">
        <v>0.65</v>
      </c>
      <c r="E25" s="5">
        <v>3</v>
      </c>
      <c r="F25" s="5">
        <f t="shared" si="0"/>
        <v>3.2</v>
      </c>
      <c r="G25" s="5">
        <f t="shared" si="7"/>
        <v>1.4778</v>
      </c>
      <c r="H25" s="1">
        <v>0.15</v>
      </c>
      <c r="I25" s="1" t="s">
        <v>53</v>
      </c>
      <c r="J25" s="7">
        <v>0.2</v>
      </c>
      <c r="K25" s="7">
        <v>0</v>
      </c>
      <c r="L25" s="7">
        <v>0.5</v>
      </c>
      <c r="M25" s="7">
        <v>0</v>
      </c>
      <c r="N25" s="7">
        <v>0.3</v>
      </c>
      <c r="O25" s="7">
        <f t="shared" si="1"/>
        <v>1</v>
      </c>
      <c r="P25" s="9">
        <v>20</v>
      </c>
      <c r="Q25" s="8">
        <f t="shared" si="2"/>
        <v>3</v>
      </c>
      <c r="R25" s="8">
        <f t="shared" si="3"/>
        <v>0.05</v>
      </c>
      <c r="S25" s="6">
        <f t="shared" si="4"/>
        <v>1.3222</v>
      </c>
    </row>
    <row r="26" spans="1:19">
      <c r="A26" s="2">
        <f t="shared" si="5"/>
        <v>20</v>
      </c>
      <c r="B26" s="1" t="s">
        <v>19</v>
      </c>
      <c r="C26" s="1" t="s">
        <v>22</v>
      </c>
      <c r="D26" s="7">
        <v>0.65</v>
      </c>
      <c r="E26" s="5">
        <v>1.5</v>
      </c>
      <c r="F26" s="5">
        <f t="shared" si="0"/>
        <v>1.6</v>
      </c>
      <c r="G26" s="5">
        <f t="shared" si="7"/>
        <v>0.98520000000000008</v>
      </c>
      <c r="H26" s="1">
        <v>0.1</v>
      </c>
      <c r="I26" s="1" t="s">
        <v>53</v>
      </c>
      <c r="J26" s="7">
        <v>0.2</v>
      </c>
      <c r="K26" s="7">
        <v>0</v>
      </c>
      <c r="L26" s="7">
        <v>0.5</v>
      </c>
      <c r="M26" s="7">
        <v>0</v>
      </c>
      <c r="N26" s="7">
        <v>0.3</v>
      </c>
      <c r="O26" s="7">
        <f t="shared" si="1"/>
        <v>1</v>
      </c>
      <c r="P26" s="9">
        <v>60</v>
      </c>
      <c r="Q26" s="8">
        <f t="shared" si="2"/>
        <v>1</v>
      </c>
      <c r="R26" s="8">
        <f t="shared" si="3"/>
        <v>1.6666666666666666E-2</v>
      </c>
      <c r="S26" s="6">
        <f t="shared" si="4"/>
        <v>0.48146666666666671</v>
      </c>
    </row>
    <row r="27" spans="1:19">
      <c r="A27" s="2">
        <f t="shared" si="5"/>
        <v>21</v>
      </c>
      <c r="B27" s="1" t="s">
        <v>35</v>
      </c>
      <c r="C27" s="1" t="s">
        <v>25</v>
      </c>
      <c r="D27" s="7">
        <v>0.8</v>
      </c>
      <c r="E27" s="5">
        <v>1.5</v>
      </c>
      <c r="F27" s="5">
        <f t="shared" si="0"/>
        <v>1.6</v>
      </c>
      <c r="G27" s="5">
        <f t="shared" si="7"/>
        <v>1.1859999999999999</v>
      </c>
      <c r="H27" s="1">
        <v>0.2</v>
      </c>
      <c r="I27" s="1" t="s">
        <v>53</v>
      </c>
      <c r="J27" s="7">
        <v>0</v>
      </c>
      <c r="K27" s="7">
        <v>0</v>
      </c>
      <c r="L27" s="7">
        <v>0</v>
      </c>
      <c r="M27" s="7">
        <v>1</v>
      </c>
      <c r="N27" s="7">
        <v>0</v>
      </c>
      <c r="O27" s="7">
        <f t="shared" si="1"/>
        <v>1</v>
      </c>
      <c r="P27" s="9">
        <v>120</v>
      </c>
      <c r="Q27" s="8">
        <f t="shared" si="2"/>
        <v>0.5</v>
      </c>
      <c r="R27" s="8">
        <f t="shared" si="3"/>
        <v>8.3333333333333332E-3</v>
      </c>
      <c r="S27" s="6">
        <f t="shared" si="4"/>
        <v>0.34733333333333349</v>
      </c>
    </row>
    <row r="28" spans="1:19">
      <c r="A28" s="2">
        <f t="shared" si="5"/>
        <v>22</v>
      </c>
      <c r="B28" s="1" t="s">
        <v>35</v>
      </c>
      <c r="C28" s="1" t="s">
        <v>26</v>
      </c>
      <c r="D28" s="7">
        <v>0.8</v>
      </c>
      <c r="E28" s="5">
        <v>1.5</v>
      </c>
      <c r="F28" s="5">
        <f t="shared" si="0"/>
        <v>1.6</v>
      </c>
      <c r="G28" s="5">
        <f t="shared" si="7"/>
        <v>1.1859999999999999</v>
      </c>
      <c r="H28" s="1">
        <v>0.2</v>
      </c>
      <c r="I28" s="1" t="s">
        <v>53</v>
      </c>
      <c r="J28" s="7">
        <v>0</v>
      </c>
      <c r="K28" s="7">
        <v>0</v>
      </c>
      <c r="L28" s="7">
        <v>0</v>
      </c>
      <c r="M28" s="7">
        <v>1</v>
      </c>
      <c r="N28" s="7">
        <v>0</v>
      </c>
      <c r="O28" s="7">
        <f t="shared" si="1"/>
        <v>1</v>
      </c>
      <c r="P28" s="9">
        <v>120</v>
      </c>
      <c r="Q28" s="8">
        <f t="shared" si="2"/>
        <v>0.5</v>
      </c>
      <c r="R28" s="8">
        <f t="shared" si="3"/>
        <v>8.3333333333333332E-3</v>
      </c>
      <c r="S28" s="6">
        <f t="shared" si="4"/>
        <v>0.34733333333333349</v>
      </c>
    </row>
    <row r="29" spans="1:19">
      <c r="A29" s="2">
        <f t="shared" si="5"/>
        <v>23</v>
      </c>
      <c r="B29" s="1" t="s">
        <v>35</v>
      </c>
      <c r="C29" s="1" t="s">
        <v>27</v>
      </c>
      <c r="D29" s="7">
        <v>0.8</v>
      </c>
      <c r="E29" s="5">
        <v>2</v>
      </c>
      <c r="F29" s="5">
        <f t="shared" si="0"/>
        <v>2.1333333333333333</v>
      </c>
      <c r="G29" s="5">
        <f t="shared" si="7"/>
        <v>1.4620000000000002</v>
      </c>
      <c r="H29" s="1">
        <v>0.2</v>
      </c>
      <c r="I29" s="1" t="s">
        <v>53</v>
      </c>
      <c r="J29" s="7">
        <v>0</v>
      </c>
      <c r="K29" s="7">
        <v>0</v>
      </c>
      <c r="L29" s="7">
        <v>0.2</v>
      </c>
      <c r="M29" s="7">
        <v>0.8</v>
      </c>
      <c r="N29" s="7">
        <v>0</v>
      </c>
      <c r="O29" s="7">
        <f t="shared" si="1"/>
        <v>1</v>
      </c>
      <c r="P29" s="9">
        <v>60</v>
      </c>
      <c r="Q29" s="8">
        <f t="shared" si="2"/>
        <v>1</v>
      </c>
      <c r="R29" s="8">
        <f t="shared" si="3"/>
        <v>1.6666666666666666E-2</v>
      </c>
      <c r="S29" s="6">
        <f t="shared" si="4"/>
        <v>0.53799999999999981</v>
      </c>
    </row>
    <row r="30" spans="1:19">
      <c r="A30" s="2">
        <f t="shared" si="5"/>
        <v>24</v>
      </c>
      <c r="B30" s="1" t="s">
        <v>35</v>
      </c>
      <c r="C30" s="1" t="s">
        <v>28</v>
      </c>
      <c r="D30" s="7">
        <v>0.8</v>
      </c>
      <c r="E30" s="5">
        <v>2</v>
      </c>
      <c r="F30" s="5">
        <f t="shared" si="0"/>
        <v>2.1333333333333333</v>
      </c>
      <c r="G30" s="5">
        <f t="shared" si="7"/>
        <v>1.4620000000000002</v>
      </c>
      <c r="H30" s="1">
        <v>0.2</v>
      </c>
      <c r="I30" s="1" t="s">
        <v>53</v>
      </c>
      <c r="J30" s="7">
        <v>0</v>
      </c>
      <c r="K30" s="7">
        <v>0</v>
      </c>
      <c r="L30" s="7">
        <v>0.2</v>
      </c>
      <c r="M30" s="7">
        <v>0.8</v>
      </c>
      <c r="N30" s="7">
        <v>0</v>
      </c>
      <c r="O30" s="7">
        <f t="shared" si="1"/>
        <v>1</v>
      </c>
      <c r="P30" s="9">
        <v>60</v>
      </c>
      <c r="Q30" s="8">
        <f t="shared" si="2"/>
        <v>1</v>
      </c>
      <c r="R30" s="8">
        <f t="shared" si="3"/>
        <v>1.6666666666666666E-2</v>
      </c>
      <c r="S30" s="6">
        <f t="shared" si="4"/>
        <v>0.53799999999999981</v>
      </c>
    </row>
    <row r="31" spans="1:19">
      <c r="A31" s="2">
        <f t="shared" si="5"/>
        <v>25</v>
      </c>
      <c r="B31" s="1" t="s">
        <v>35</v>
      </c>
      <c r="C31" s="1" t="s">
        <v>29</v>
      </c>
      <c r="D31" s="7">
        <v>0.8</v>
      </c>
      <c r="E31" s="5">
        <v>1.5</v>
      </c>
      <c r="F31" s="5">
        <f t="shared" si="0"/>
        <v>1.6</v>
      </c>
      <c r="G31" s="5">
        <f t="shared" si="7"/>
        <v>1.1859999999999999</v>
      </c>
      <c r="H31" s="1">
        <v>0.2</v>
      </c>
      <c r="I31" s="1" t="s">
        <v>53</v>
      </c>
      <c r="J31" s="7">
        <v>0</v>
      </c>
      <c r="K31" s="7">
        <v>0</v>
      </c>
      <c r="L31" s="7">
        <v>0</v>
      </c>
      <c r="M31" s="7">
        <v>1</v>
      </c>
      <c r="N31" s="7">
        <v>0</v>
      </c>
      <c r="O31" s="7">
        <f t="shared" si="1"/>
        <v>1</v>
      </c>
      <c r="P31" s="9">
        <v>40</v>
      </c>
      <c r="Q31" s="8">
        <f t="shared" si="2"/>
        <v>1.5</v>
      </c>
      <c r="R31" s="8">
        <f t="shared" si="3"/>
        <v>2.5000000000000001E-2</v>
      </c>
      <c r="S31" s="6">
        <f t="shared" si="4"/>
        <v>0.21400000000000013</v>
      </c>
    </row>
    <row r="32" spans="1:19">
      <c r="A32" s="2">
        <f t="shared" si="5"/>
        <v>26</v>
      </c>
      <c r="B32" s="1" t="s">
        <v>35</v>
      </c>
      <c r="C32" s="1" t="s">
        <v>30</v>
      </c>
      <c r="D32" s="7">
        <v>0.8</v>
      </c>
      <c r="E32" s="5">
        <v>1.5</v>
      </c>
      <c r="F32" s="5">
        <f t="shared" si="0"/>
        <v>1.6</v>
      </c>
      <c r="G32" s="5">
        <f t="shared" si="7"/>
        <v>1.3240000000000001</v>
      </c>
      <c r="H32" s="1">
        <v>0.2</v>
      </c>
      <c r="I32" s="1" t="s">
        <v>53</v>
      </c>
      <c r="J32" s="7">
        <v>0</v>
      </c>
      <c r="K32" s="7">
        <v>0</v>
      </c>
      <c r="L32" s="7">
        <v>0.1</v>
      </c>
      <c r="M32" s="7">
        <v>0.9</v>
      </c>
      <c r="N32" s="7">
        <v>0</v>
      </c>
      <c r="O32" s="7">
        <f t="shared" si="1"/>
        <v>1</v>
      </c>
      <c r="P32" s="9">
        <v>40</v>
      </c>
      <c r="Q32" s="8">
        <f t="shared" si="2"/>
        <v>1.5</v>
      </c>
      <c r="R32" s="8">
        <f t="shared" si="3"/>
        <v>2.5000000000000001E-2</v>
      </c>
      <c r="S32" s="6">
        <f t="shared" si="4"/>
        <v>7.6000000000000012E-2</v>
      </c>
    </row>
    <row r="33" spans="1:19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8"/>
      <c r="R33" s="1"/>
      <c r="S33" s="1"/>
    </row>
    <row r="34" spans="1:19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8"/>
      <c r="R34" s="1"/>
      <c r="S34" s="1"/>
    </row>
    <row r="35" spans="1:19" ht="31.2">
      <c r="A35" s="2"/>
      <c r="B35" s="1"/>
      <c r="C35" s="1"/>
      <c r="D35" s="40" t="s">
        <v>97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8"/>
      <c r="R35" s="1"/>
      <c r="S35" s="1"/>
    </row>
    <row r="36" spans="1:19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8"/>
      <c r="R36" s="1"/>
      <c r="S36" s="1"/>
    </row>
    <row r="37" spans="1:19">
      <c r="A37" s="2"/>
      <c r="B37" s="1"/>
      <c r="C37" s="1"/>
      <c r="D37" s="1"/>
      <c r="E37" s="1"/>
      <c r="F37" s="1"/>
      <c r="G37" s="1"/>
      <c r="H37" s="1"/>
      <c r="I37" s="1"/>
      <c r="J37" s="5">
        <v>8.35</v>
      </c>
      <c r="K37" s="5">
        <v>14.13</v>
      </c>
      <c r="L37" s="5">
        <v>12.83</v>
      </c>
      <c r="M37" s="5">
        <v>5.93</v>
      </c>
      <c r="N37" s="5">
        <v>5.89</v>
      </c>
      <c r="O37" s="5"/>
      <c r="P37" s="5"/>
      <c r="Q37" s="5"/>
      <c r="R37" s="6">
        <v>8</v>
      </c>
      <c r="S37" s="1"/>
    </row>
    <row r="38" spans="1:19">
      <c r="A38" s="3" t="s">
        <v>0</v>
      </c>
      <c r="B38" s="4" t="s">
        <v>2</v>
      </c>
      <c r="C38" s="4" t="s">
        <v>1</v>
      </c>
      <c r="D38" s="14" t="s">
        <v>59</v>
      </c>
      <c r="E38" s="4" t="s">
        <v>58</v>
      </c>
      <c r="F38" s="14" t="s">
        <v>57</v>
      </c>
      <c r="G38" s="4" t="s">
        <v>33</v>
      </c>
      <c r="H38" s="4" t="s">
        <v>38</v>
      </c>
      <c r="I38" s="22" t="s">
        <v>52</v>
      </c>
      <c r="J38" s="4" t="s">
        <v>31</v>
      </c>
      <c r="K38" s="4" t="s">
        <v>34</v>
      </c>
      <c r="L38" s="4" t="s">
        <v>39</v>
      </c>
      <c r="M38" s="4" t="s">
        <v>35</v>
      </c>
      <c r="N38" s="4" t="s">
        <v>36</v>
      </c>
      <c r="O38" s="4" t="s">
        <v>40</v>
      </c>
      <c r="P38" s="4" t="s">
        <v>43</v>
      </c>
      <c r="Q38" s="4" t="s">
        <v>42</v>
      </c>
      <c r="R38" s="4" t="s">
        <v>41</v>
      </c>
      <c r="S38" s="4" t="s">
        <v>37</v>
      </c>
    </row>
    <row r="39" spans="1:19">
      <c r="A39" s="2">
        <v>1</v>
      </c>
      <c r="B39" s="1" t="s">
        <v>3</v>
      </c>
      <c r="C39" s="1" t="s">
        <v>4</v>
      </c>
      <c r="D39" s="7">
        <v>0.4</v>
      </c>
      <c r="E39" s="5">
        <v>3</v>
      </c>
      <c r="F39" s="5">
        <f>(($R$5/3)*0.4)*E39</f>
        <v>3.2</v>
      </c>
      <c r="G39" s="5">
        <f>SUMPRODUCT(J39:N39,J$5:N$5)*H39</f>
        <v>2.4272000000000005</v>
      </c>
      <c r="H39" s="1">
        <v>0.2</v>
      </c>
      <c r="I39" s="1" t="s">
        <v>53</v>
      </c>
      <c r="J39" s="7">
        <v>0</v>
      </c>
      <c r="K39" s="7">
        <v>0</v>
      </c>
      <c r="L39" s="7">
        <v>0.9</v>
      </c>
      <c r="M39" s="7">
        <v>0</v>
      </c>
      <c r="N39" s="7">
        <v>0.1</v>
      </c>
      <c r="O39" s="7">
        <f>SUM(J39:N39)</f>
        <v>1</v>
      </c>
      <c r="P39" s="9">
        <v>20</v>
      </c>
      <c r="Q39" s="8">
        <f>60/P39</f>
        <v>3</v>
      </c>
      <c r="R39" s="8">
        <f>Q39/60</f>
        <v>0.05</v>
      </c>
      <c r="S39" s="6">
        <f>F39-G39-R39*R$5</f>
        <v>0.37279999999999969</v>
      </c>
    </row>
    <row r="40" spans="1:19">
      <c r="A40" s="2">
        <f>A39+1</f>
        <v>2</v>
      </c>
      <c r="B40" s="1" t="s">
        <v>3</v>
      </c>
      <c r="C40" s="1" t="s">
        <v>5</v>
      </c>
      <c r="D40" s="7">
        <v>0.4</v>
      </c>
      <c r="E40" s="5">
        <v>3</v>
      </c>
      <c r="F40" s="5">
        <f t="shared" ref="F40:F59" si="8">(($R$5/3)*0.4)*E40</f>
        <v>3.2</v>
      </c>
      <c r="G40" s="5">
        <f>SUMPRODUCT(J40:N40,J$5:N$5)*H40</f>
        <v>2.4792000000000005</v>
      </c>
      <c r="H40" s="1">
        <v>0.2</v>
      </c>
      <c r="I40" s="1" t="s">
        <v>54</v>
      </c>
      <c r="J40" s="7">
        <v>0</v>
      </c>
      <c r="K40" s="7">
        <v>0.2</v>
      </c>
      <c r="L40" s="7">
        <v>0.7</v>
      </c>
      <c r="M40" s="7">
        <v>0</v>
      </c>
      <c r="N40" s="7">
        <v>0.1</v>
      </c>
      <c r="O40" s="7">
        <f t="shared" ref="O40:O59" si="9">SUM(J40:N40)</f>
        <v>0.99999999999999989</v>
      </c>
      <c r="P40" s="9">
        <v>20</v>
      </c>
      <c r="Q40" s="8">
        <f t="shared" ref="Q40:Q59" si="10">60/P40</f>
        <v>3</v>
      </c>
      <c r="R40" s="8">
        <f t="shared" ref="R40:R59" si="11">Q40/60</f>
        <v>0.05</v>
      </c>
      <c r="S40" s="6">
        <f t="shared" ref="S40:S59" si="12">F40-G40-R40*R$5</f>
        <v>0.32079999999999964</v>
      </c>
    </row>
    <row r="41" spans="1:19">
      <c r="A41" s="2">
        <f t="shared" ref="A41:A64" si="13">A40+1</f>
        <v>3</v>
      </c>
      <c r="B41" s="1" t="s">
        <v>3</v>
      </c>
      <c r="C41" s="1" t="s">
        <v>6</v>
      </c>
      <c r="D41" s="7">
        <v>0.4</v>
      </c>
      <c r="E41" s="5">
        <v>3</v>
      </c>
      <c r="F41" s="5">
        <f t="shared" si="8"/>
        <v>3.2</v>
      </c>
      <c r="G41" s="5">
        <f t="shared" ref="G41:G43" si="14">SUMPRODUCT(J41:N41,J$5:N$5)*H41</f>
        <v>2.5572000000000004</v>
      </c>
      <c r="H41" s="1">
        <v>0.2</v>
      </c>
      <c r="I41" s="1" t="s">
        <v>54</v>
      </c>
      <c r="J41" s="7">
        <v>0</v>
      </c>
      <c r="K41" s="7">
        <v>0.5</v>
      </c>
      <c r="L41" s="7">
        <v>0.4</v>
      </c>
      <c r="M41" s="7">
        <v>0</v>
      </c>
      <c r="N41" s="7">
        <v>0.1</v>
      </c>
      <c r="O41" s="7">
        <f t="shared" si="9"/>
        <v>1</v>
      </c>
      <c r="P41" s="9">
        <v>20</v>
      </c>
      <c r="Q41" s="8">
        <f t="shared" si="10"/>
        <v>3</v>
      </c>
      <c r="R41" s="8">
        <f t="shared" si="11"/>
        <v>0.05</v>
      </c>
      <c r="S41" s="6">
        <f t="shared" si="12"/>
        <v>0.24279999999999979</v>
      </c>
    </row>
    <row r="42" spans="1:19">
      <c r="A42" s="2">
        <f t="shared" si="13"/>
        <v>4</v>
      </c>
      <c r="B42" s="1" t="s">
        <v>3</v>
      </c>
      <c r="C42" s="1" t="s">
        <v>7</v>
      </c>
      <c r="D42" s="7">
        <v>0.4</v>
      </c>
      <c r="E42" s="5">
        <v>2</v>
      </c>
      <c r="F42" s="5">
        <f t="shared" si="8"/>
        <v>2.1333333333333333</v>
      </c>
      <c r="G42" s="5">
        <f t="shared" si="14"/>
        <v>1.7832000000000001</v>
      </c>
      <c r="H42" s="1">
        <v>0.2</v>
      </c>
      <c r="I42" s="1" t="s">
        <v>53</v>
      </c>
      <c r="J42" s="7">
        <v>0.1</v>
      </c>
      <c r="K42" s="7">
        <v>0</v>
      </c>
      <c r="L42" s="7">
        <v>0.4</v>
      </c>
      <c r="M42" s="7">
        <v>0.1</v>
      </c>
      <c r="N42" s="7">
        <v>0.4</v>
      </c>
      <c r="O42" s="7">
        <f t="shared" si="9"/>
        <v>1</v>
      </c>
      <c r="P42" s="9">
        <v>60</v>
      </c>
      <c r="Q42" s="8">
        <f t="shared" si="10"/>
        <v>1</v>
      </c>
      <c r="R42" s="8">
        <f t="shared" si="11"/>
        <v>1.6666666666666666E-2</v>
      </c>
      <c r="S42" s="6">
        <f t="shared" si="12"/>
        <v>0.21679999999999985</v>
      </c>
    </row>
    <row r="43" spans="1:19">
      <c r="A43" s="2">
        <f t="shared" si="13"/>
        <v>5</v>
      </c>
      <c r="B43" s="1" t="s">
        <v>3</v>
      </c>
      <c r="C43" s="1" t="s">
        <v>8</v>
      </c>
      <c r="D43" s="7">
        <v>0.4</v>
      </c>
      <c r="E43" s="5">
        <v>2</v>
      </c>
      <c r="F43" s="5">
        <f t="shared" si="8"/>
        <v>2.1333333333333333</v>
      </c>
      <c r="G43" s="5">
        <f t="shared" si="14"/>
        <v>1.974</v>
      </c>
      <c r="H43" s="1">
        <v>0.2</v>
      </c>
      <c r="I43" s="1" t="s">
        <v>54</v>
      </c>
      <c r="J43" s="7">
        <v>0.1</v>
      </c>
      <c r="K43" s="7">
        <v>0.2</v>
      </c>
      <c r="L43" s="7">
        <v>0.3</v>
      </c>
      <c r="M43" s="7">
        <v>0.1</v>
      </c>
      <c r="N43" s="7">
        <v>0.3</v>
      </c>
      <c r="O43" s="7">
        <f t="shared" si="9"/>
        <v>1</v>
      </c>
      <c r="P43" s="9">
        <v>60</v>
      </c>
      <c r="Q43" s="8">
        <f t="shared" si="10"/>
        <v>1</v>
      </c>
      <c r="R43" s="8">
        <f t="shared" si="11"/>
        <v>1.6666666666666666E-2</v>
      </c>
      <c r="S43" s="6">
        <f t="shared" si="12"/>
        <v>2.5999999999999995E-2</v>
      </c>
    </row>
    <row r="44" spans="1:19">
      <c r="A44" s="2">
        <f t="shared" si="13"/>
        <v>6</v>
      </c>
      <c r="B44" s="1" t="s">
        <v>9</v>
      </c>
      <c r="C44" s="1" t="s">
        <v>10</v>
      </c>
      <c r="D44" s="7">
        <v>0.6</v>
      </c>
      <c r="E44" s="5">
        <v>3</v>
      </c>
      <c r="F44" s="5">
        <f t="shared" si="8"/>
        <v>3.2</v>
      </c>
      <c r="G44" s="5">
        <f t="shared" ref="G44:G59" si="15">SUMPRODUCT(J44:N44,J$5:N$5)*H44</f>
        <v>2.2686000000000002</v>
      </c>
      <c r="H44" s="1">
        <v>0.2</v>
      </c>
      <c r="I44" s="1" t="s">
        <v>53</v>
      </c>
      <c r="J44" s="7">
        <v>0.1</v>
      </c>
      <c r="K44" s="7">
        <v>0</v>
      </c>
      <c r="L44" s="7">
        <v>0.75</v>
      </c>
      <c r="M44" s="7">
        <v>0.05</v>
      </c>
      <c r="N44" s="7">
        <v>0.1</v>
      </c>
      <c r="O44" s="7">
        <f t="shared" si="9"/>
        <v>1</v>
      </c>
      <c r="P44" s="9">
        <v>15</v>
      </c>
      <c r="Q44" s="8">
        <f t="shared" si="10"/>
        <v>4</v>
      </c>
      <c r="R44" s="8">
        <f t="shared" si="11"/>
        <v>6.6666666666666666E-2</v>
      </c>
      <c r="S44" s="6">
        <f t="shared" si="12"/>
        <v>0.39806666666666668</v>
      </c>
    </row>
    <row r="45" spans="1:19">
      <c r="A45" s="2">
        <f t="shared" si="13"/>
        <v>7</v>
      </c>
      <c r="B45" s="1" t="s">
        <v>9</v>
      </c>
      <c r="C45" s="1" t="s">
        <v>13</v>
      </c>
      <c r="D45" s="7">
        <v>0.6</v>
      </c>
      <c r="E45" s="5">
        <v>3</v>
      </c>
      <c r="F45" s="5">
        <f t="shared" si="8"/>
        <v>3.2</v>
      </c>
      <c r="G45" s="5">
        <f t="shared" si="15"/>
        <v>2.2830000000000004</v>
      </c>
      <c r="H45" s="1">
        <v>0.2</v>
      </c>
      <c r="I45" s="1" t="s">
        <v>54</v>
      </c>
      <c r="J45" s="7">
        <v>0.2</v>
      </c>
      <c r="K45" s="7">
        <v>0.4</v>
      </c>
      <c r="L45" s="7">
        <v>0.25</v>
      </c>
      <c r="M45" s="7">
        <v>0.05</v>
      </c>
      <c r="N45" s="7">
        <v>0.1</v>
      </c>
      <c r="O45" s="7">
        <f t="shared" si="9"/>
        <v>1.0000000000000002</v>
      </c>
      <c r="P45" s="9">
        <v>10</v>
      </c>
      <c r="Q45" s="8">
        <f t="shared" si="10"/>
        <v>6</v>
      </c>
      <c r="R45" s="8">
        <f t="shared" si="11"/>
        <v>0.1</v>
      </c>
      <c r="S45" s="6">
        <f t="shared" si="12"/>
        <v>0.11699999999999977</v>
      </c>
    </row>
    <row r="46" spans="1:19">
      <c r="A46" s="2">
        <f t="shared" si="13"/>
        <v>8</v>
      </c>
      <c r="B46" s="1" t="s">
        <v>9</v>
      </c>
      <c r="C46" s="1" t="s">
        <v>15</v>
      </c>
      <c r="D46" s="7">
        <v>0.6</v>
      </c>
      <c r="E46" s="5">
        <v>4</v>
      </c>
      <c r="F46" s="5">
        <f t="shared" si="8"/>
        <v>4.2666666666666666</v>
      </c>
      <c r="G46" s="5">
        <f t="shared" si="15"/>
        <v>3.4634999999999998</v>
      </c>
      <c r="H46" s="1">
        <v>0.3</v>
      </c>
      <c r="I46" s="1" t="s">
        <v>54</v>
      </c>
      <c r="J46" s="7">
        <v>0.2</v>
      </c>
      <c r="K46" s="7">
        <v>0.5</v>
      </c>
      <c r="L46" s="7">
        <v>0.15</v>
      </c>
      <c r="M46" s="7">
        <v>0.05</v>
      </c>
      <c r="N46" s="7">
        <v>0.1</v>
      </c>
      <c r="O46" s="7">
        <f t="shared" si="9"/>
        <v>1</v>
      </c>
      <c r="P46" s="9">
        <v>10</v>
      </c>
      <c r="Q46" s="8">
        <f t="shared" si="10"/>
        <v>6</v>
      </c>
      <c r="R46" s="8">
        <f t="shared" si="11"/>
        <v>0.1</v>
      </c>
      <c r="S46" s="6">
        <f t="shared" si="12"/>
        <v>3.166666666666762E-3</v>
      </c>
    </row>
    <row r="47" spans="1:19">
      <c r="A47" s="2">
        <f t="shared" si="13"/>
        <v>9</v>
      </c>
      <c r="B47" s="1" t="s">
        <v>9</v>
      </c>
      <c r="C47" s="1" t="s">
        <v>16</v>
      </c>
      <c r="D47" s="7">
        <v>0.6</v>
      </c>
      <c r="E47" s="5">
        <v>3</v>
      </c>
      <c r="F47" s="5">
        <f t="shared" si="8"/>
        <v>3.2</v>
      </c>
      <c r="G47" s="5">
        <f t="shared" si="15"/>
        <v>2.2686000000000002</v>
      </c>
      <c r="H47" s="1">
        <v>0.2</v>
      </c>
      <c r="I47" s="1" t="s">
        <v>53</v>
      </c>
      <c r="J47" s="7">
        <v>0.1</v>
      </c>
      <c r="K47" s="7">
        <v>0</v>
      </c>
      <c r="L47" s="7">
        <v>0.75</v>
      </c>
      <c r="M47" s="7">
        <v>0.05</v>
      </c>
      <c r="N47" s="7">
        <v>0.1</v>
      </c>
      <c r="O47" s="7">
        <f t="shared" si="9"/>
        <v>1</v>
      </c>
      <c r="P47" s="9">
        <v>15</v>
      </c>
      <c r="Q47" s="8">
        <f t="shared" si="10"/>
        <v>4</v>
      </c>
      <c r="R47" s="8">
        <f t="shared" si="11"/>
        <v>6.6666666666666666E-2</v>
      </c>
      <c r="S47" s="6">
        <f t="shared" si="12"/>
        <v>0.39806666666666668</v>
      </c>
    </row>
    <row r="48" spans="1:19">
      <c r="A48" s="2">
        <f t="shared" si="13"/>
        <v>10</v>
      </c>
      <c r="B48" s="1" t="s">
        <v>9</v>
      </c>
      <c r="C48" s="1" t="s">
        <v>44</v>
      </c>
      <c r="D48" s="7">
        <v>0.6</v>
      </c>
      <c r="E48" s="5">
        <v>3</v>
      </c>
      <c r="F48" s="5">
        <f t="shared" si="8"/>
        <v>3.2</v>
      </c>
      <c r="G48" s="5">
        <f t="shared" si="15"/>
        <v>2.1790000000000003</v>
      </c>
      <c r="H48" s="1">
        <v>0.2</v>
      </c>
      <c r="I48" s="1" t="s">
        <v>53</v>
      </c>
      <c r="J48" s="7">
        <v>0.2</v>
      </c>
      <c r="K48" s="7">
        <v>0</v>
      </c>
      <c r="L48" s="7">
        <v>0.65</v>
      </c>
      <c r="M48" s="7">
        <v>0.05</v>
      </c>
      <c r="N48" s="7">
        <v>0.1</v>
      </c>
      <c r="O48" s="7">
        <f t="shared" si="9"/>
        <v>1.0000000000000002</v>
      </c>
      <c r="P48" s="9">
        <v>15</v>
      </c>
      <c r="Q48" s="8">
        <f t="shared" si="10"/>
        <v>4</v>
      </c>
      <c r="R48" s="8">
        <f t="shared" si="11"/>
        <v>6.6666666666666666E-2</v>
      </c>
      <c r="S48" s="6">
        <f t="shared" si="12"/>
        <v>0.48766666666666658</v>
      </c>
    </row>
    <row r="49" spans="1:19">
      <c r="A49" s="2">
        <f t="shared" si="13"/>
        <v>11</v>
      </c>
      <c r="B49" s="1" t="s">
        <v>9</v>
      </c>
      <c r="C49" s="1" t="s">
        <v>17</v>
      </c>
      <c r="D49" s="7">
        <v>0.6</v>
      </c>
      <c r="E49" s="5">
        <v>5</v>
      </c>
      <c r="F49" s="5">
        <f t="shared" si="8"/>
        <v>5.333333333333333</v>
      </c>
      <c r="G49" s="5">
        <f t="shared" si="15"/>
        <v>3.4194</v>
      </c>
      <c r="H49" s="1">
        <v>0.3</v>
      </c>
      <c r="I49" s="1" t="s">
        <v>54</v>
      </c>
      <c r="J49" s="7">
        <v>0</v>
      </c>
      <c r="K49" s="7">
        <v>0.5</v>
      </c>
      <c r="L49" s="7">
        <v>0.2</v>
      </c>
      <c r="M49" s="7">
        <v>0</v>
      </c>
      <c r="N49" s="7">
        <v>0.3</v>
      </c>
      <c r="O49" s="7">
        <f t="shared" si="9"/>
        <v>1</v>
      </c>
      <c r="P49" s="9">
        <v>10</v>
      </c>
      <c r="Q49" s="8">
        <f t="shared" si="10"/>
        <v>6</v>
      </c>
      <c r="R49" s="8">
        <f t="shared" si="11"/>
        <v>0.1</v>
      </c>
      <c r="S49" s="6">
        <f t="shared" si="12"/>
        <v>1.113933333333333</v>
      </c>
    </row>
    <row r="50" spans="1:19">
      <c r="A50" s="2">
        <f t="shared" si="13"/>
        <v>12</v>
      </c>
      <c r="B50" s="1" t="s">
        <v>9</v>
      </c>
      <c r="C50" s="1" t="s">
        <v>18</v>
      </c>
      <c r="D50" s="7">
        <v>0.6</v>
      </c>
      <c r="E50" s="5">
        <v>5</v>
      </c>
      <c r="F50" s="5">
        <f t="shared" si="8"/>
        <v>5.333333333333333</v>
      </c>
      <c r="G50" s="5">
        <f t="shared" si="15"/>
        <v>3.4932000000000003</v>
      </c>
      <c r="H50" s="1">
        <v>0.3</v>
      </c>
      <c r="I50" s="1" t="s">
        <v>54</v>
      </c>
      <c r="J50" s="7">
        <v>0.1</v>
      </c>
      <c r="K50" s="7">
        <v>0.5</v>
      </c>
      <c r="L50" s="7">
        <v>0.2</v>
      </c>
      <c r="M50" s="7">
        <v>0</v>
      </c>
      <c r="N50" s="7">
        <v>0.2</v>
      </c>
      <c r="O50" s="7">
        <f t="shared" si="9"/>
        <v>1</v>
      </c>
      <c r="P50" s="9">
        <v>10</v>
      </c>
      <c r="Q50" s="8">
        <f t="shared" si="10"/>
        <v>6</v>
      </c>
      <c r="R50" s="8">
        <f t="shared" si="11"/>
        <v>0.1</v>
      </c>
      <c r="S50" s="6">
        <f t="shared" si="12"/>
        <v>1.0401333333333327</v>
      </c>
    </row>
    <row r="51" spans="1:19">
      <c r="A51" s="2">
        <f t="shared" si="13"/>
        <v>13</v>
      </c>
      <c r="B51" s="1" t="s">
        <v>19</v>
      </c>
      <c r="C51" s="1" t="s">
        <v>20</v>
      </c>
      <c r="D51" s="7">
        <v>0.65</v>
      </c>
      <c r="E51" s="5">
        <v>3</v>
      </c>
      <c r="F51" s="5">
        <f t="shared" si="8"/>
        <v>3.2</v>
      </c>
      <c r="G51" s="5">
        <f t="shared" si="15"/>
        <v>1.4778</v>
      </c>
      <c r="H51" s="1">
        <v>0.15</v>
      </c>
      <c r="I51" s="1" t="s">
        <v>53</v>
      </c>
      <c r="J51" s="7">
        <v>0.2</v>
      </c>
      <c r="K51" s="7">
        <v>0</v>
      </c>
      <c r="L51" s="7">
        <v>0.5</v>
      </c>
      <c r="M51" s="7">
        <v>0</v>
      </c>
      <c r="N51" s="7">
        <v>0.3</v>
      </c>
      <c r="O51" s="7">
        <f t="shared" si="9"/>
        <v>1</v>
      </c>
      <c r="P51" s="9">
        <v>20</v>
      </c>
      <c r="Q51" s="8">
        <f t="shared" si="10"/>
        <v>3</v>
      </c>
      <c r="R51" s="8">
        <f t="shared" si="11"/>
        <v>0.05</v>
      </c>
      <c r="S51" s="6">
        <f t="shared" si="12"/>
        <v>1.3222</v>
      </c>
    </row>
    <row r="52" spans="1:19">
      <c r="A52" s="2">
        <f t="shared" si="13"/>
        <v>14</v>
      </c>
      <c r="B52" s="1" t="s">
        <v>19</v>
      </c>
      <c r="C52" s="1" t="s">
        <v>21</v>
      </c>
      <c r="D52" s="7">
        <v>0.65</v>
      </c>
      <c r="E52" s="5">
        <v>3</v>
      </c>
      <c r="F52" s="5">
        <f t="shared" si="8"/>
        <v>3.2</v>
      </c>
      <c r="G52" s="5">
        <f t="shared" si="15"/>
        <v>1.4778</v>
      </c>
      <c r="H52" s="1">
        <v>0.15</v>
      </c>
      <c r="I52" s="1" t="s">
        <v>53</v>
      </c>
      <c r="J52" s="7">
        <v>0.2</v>
      </c>
      <c r="K52" s="7">
        <v>0</v>
      </c>
      <c r="L52" s="7">
        <v>0.5</v>
      </c>
      <c r="M52" s="7">
        <v>0</v>
      </c>
      <c r="N52" s="7">
        <v>0.3</v>
      </c>
      <c r="O52" s="7">
        <f t="shared" si="9"/>
        <v>1</v>
      </c>
      <c r="P52" s="9">
        <v>20</v>
      </c>
      <c r="Q52" s="8">
        <f t="shared" si="10"/>
        <v>3</v>
      </c>
      <c r="R52" s="8">
        <f t="shared" si="11"/>
        <v>0.05</v>
      </c>
      <c r="S52" s="6">
        <f t="shared" si="12"/>
        <v>1.3222</v>
      </c>
    </row>
    <row r="53" spans="1:19">
      <c r="A53" s="2">
        <f t="shared" si="13"/>
        <v>15</v>
      </c>
      <c r="B53" s="1" t="s">
        <v>19</v>
      </c>
      <c r="C53" s="1" t="s">
        <v>22</v>
      </c>
      <c r="D53" s="7">
        <v>0.65</v>
      </c>
      <c r="E53" s="5">
        <v>1.5</v>
      </c>
      <c r="F53" s="5">
        <f t="shared" si="8"/>
        <v>1.6</v>
      </c>
      <c r="G53" s="5">
        <f t="shared" si="15"/>
        <v>0.98520000000000008</v>
      </c>
      <c r="H53" s="1">
        <v>0.1</v>
      </c>
      <c r="I53" s="1" t="s">
        <v>53</v>
      </c>
      <c r="J53" s="7">
        <v>0.2</v>
      </c>
      <c r="K53" s="7">
        <v>0</v>
      </c>
      <c r="L53" s="7">
        <v>0.5</v>
      </c>
      <c r="M53" s="7">
        <v>0</v>
      </c>
      <c r="N53" s="7">
        <v>0.3</v>
      </c>
      <c r="O53" s="7">
        <f t="shared" si="9"/>
        <v>1</v>
      </c>
      <c r="P53" s="9">
        <v>60</v>
      </c>
      <c r="Q53" s="8">
        <f t="shared" si="10"/>
        <v>1</v>
      </c>
      <c r="R53" s="8">
        <f t="shared" si="11"/>
        <v>1.6666666666666666E-2</v>
      </c>
      <c r="S53" s="6">
        <f t="shared" si="12"/>
        <v>0.48146666666666671</v>
      </c>
    </row>
    <row r="54" spans="1:19">
      <c r="A54" s="2">
        <f t="shared" si="13"/>
        <v>16</v>
      </c>
      <c r="B54" s="1" t="s">
        <v>35</v>
      </c>
      <c r="C54" s="1" t="s">
        <v>25</v>
      </c>
      <c r="D54" s="7">
        <v>0.8</v>
      </c>
      <c r="E54" s="5">
        <v>1.5</v>
      </c>
      <c r="F54" s="5">
        <f t="shared" si="8"/>
        <v>1.6</v>
      </c>
      <c r="G54" s="5">
        <f t="shared" si="15"/>
        <v>1.1859999999999999</v>
      </c>
      <c r="H54" s="1">
        <v>0.2</v>
      </c>
      <c r="I54" s="1" t="s">
        <v>53</v>
      </c>
      <c r="J54" s="7">
        <v>0</v>
      </c>
      <c r="K54" s="7">
        <v>0</v>
      </c>
      <c r="L54" s="7">
        <v>0</v>
      </c>
      <c r="M54" s="7">
        <v>1</v>
      </c>
      <c r="N54" s="7">
        <v>0</v>
      </c>
      <c r="O54" s="7">
        <f t="shared" si="9"/>
        <v>1</v>
      </c>
      <c r="P54" s="9">
        <v>120</v>
      </c>
      <c r="Q54" s="8">
        <f t="shared" si="10"/>
        <v>0.5</v>
      </c>
      <c r="R54" s="8">
        <f t="shared" si="11"/>
        <v>8.3333333333333332E-3</v>
      </c>
      <c r="S54" s="6">
        <f t="shared" si="12"/>
        <v>0.34733333333333349</v>
      </c>
    </row>
    <row r="55" spans="1:19">
      <c r="A55" s="2">
        <f t="shared" si="13"/>
        <v>17</v>
      </c>
      <c r="B55" s="1" t="s">
        <v>35</v>
      </c>
      <c r="C55" s="1" t="s">
        <v>26</v>
      </c>
      <c r="D55" s="7">
        <v>0.8</v>
      </c>
      <c r="E55" s="5">
        <v>1.5</v>
      </c>
      <c r="F55" s="5">
        <f t="shared" si="8"/>
        <v>1.6</v>
      </c>
      <c r="G55" s="5">
        <f t="shared" si="15"/>
        <v>1.1859999999999999</v>
      </c>
      <c r="H55" s="1">
        <v>0.2</v>
      </c>
      <c r="I55" s="1" t="s">
        <v>53</v>
      </c>
      <c r="J55" s="7">
        <v>0</v>
      </c>
      <c r="K55" s="7">
        <v>0</v>
      </c>
      <c r="L55" s="7">
        <v>0</v>
      </c>
      <c r="M55" s="7">
        <v>1</v>
      </c>
      <c r="N55" s="7">
        <v>0</v>
      </c>
      <c r="O55" s="7">
        <f t="shared" si="9"/>
        <v>1</v>
      </c>
      <c r="P55" s="9">
        <v>120</v>
      </c>
      <c r="Q55" s="8">
        <f t="shared" si="10"/>
        <v>0.5</v>
      </c>
      <c r="R55" s="8">
        <f t="shared" si="11"/>
        <v>8.3333333333333332E-3</v>
      </c>
      <c r="S55" s="6">
        <f t="shared" si="12"/>
        <v>0.34733333333333349</v>
      </c>
    </row>
    <row r="56" spans="1:19">
      <c r="A56" s="2">
        <f t="shared" si="13"/>
        <v>18</v>
      </c>
      <c r="B56" s="1" t="s">
        <v>35</v>
      </c>
      <c r="C56" s="1" t="s">
        <v>27</v>
      </c>
      <c r="D56" s="7">
        <v>0.8</v>
      </c>
      <c r="E56" s="5">
        <v>2</v>
      </c>
      <c r="F56" s="5">
        <f t="shared" si="8"/>
        <v>2.1333333333333333</v>
      </c>
      <c r="G56" s="5">
        <f t="shared" si="15"/>
        <v>1.4620000000000002</v>
      </c>
      <c r="H56" s="1">
        <v>0.2</v>
      </c>
      <c r="I56" s="1" t="s">
        <v>53</v>
      </c>
      <c r="J56" s="7">
        <v>0</v>
      </c>
      <c r="K56" s="7">
        <v>0</v>
      </c>
      <c r="L56" s="7">
        <v>0.2</v>
      </c>
      <c r="M56" s="7">
        <v>0.8</v>
      </c>
      <c r="N56" s="7">
        <v>0</v>
      </c>
      <c r="O56" s="7">
        <f t="shared" si="9"/>
        <v>1</v>
      </c>
      <c r="P56" s="9">
        <v>60</v>
      </c>
      <c r="Q56" s="8">
        <f t="shared" si="10"/>
        <v>1</v>
      </c>
      <c r="R56" s="8">
        <f t="shared" si="11"/>
        <v>1.6666666666666666E-2</v>
      </c>
      <c r="S56" s="6">
        <f t="shared" si="12"/>
        <v>0.53799999999999981</v>
      </c>
    </row>
    <row r="57" spans="1:19">
      <c r="A57" s="2">
        <f t="shared" si="13"/>
        <v>19</v>
      </c>
      <c r="B57" s="1" t="s">
        <v>35</v>
      </c>
      <c r="C57" s="1" t="s">
        <v>28</v>
      </c>
      <c r="D57" s="7">
        <v>0.8</v>
      </c>
      <c r="E57" s="5">
        <v>2</v>
      </c>
      <c r="F57" s="5">
        <f t="shared" si="8"/>
        <v>2.1333333333333333</v>
      </c>
      <c r="G57" s="5">
        <f t="shared" si="15"/>
        <v>1.4620000000000002</v>
      </c>
      <c r="H57" s="1">
        <v>0.2</v>
      </c>
      <c r="I57" s="1" t="s">
        <v>53</v>
      </c>
      <c r="J57" s="7">
        <v>0</v>
      </c>
      <c r="K57" s="7">
        <v>0</v>
      </c>
      <c r="L57" s="7">
        <v>0.2</v>
      </c>
      <c r="M57" s="7">
        <v>0.8</v>
      </c>
      <c r="N57" s="7">
        <v>0</v>
      </c>
      <c r="O57" s="7">
        <f t="shared" si="9"/>
        <v>1</v>
      </c>
      <c r="P57" s="9">
        <v>60</v>
      </c>
      <c r="Q57" s="8">
        <f t="shared" si="10"/>
        <v>1</v>
      </c>
      <c r="R57" s="8">
        <f t="shared" si="11"/>
        <v>1.6666666666666666E-2</v>
      </c>
      <c r="S57" s="6">
        <f t="shared" si="12"/>
        <v>0.53799999999999981</v>
      </c>
    </row>
    <row r="58" spans="1:19">
      <c r="A58" s="2">
        <f t="shared" si="13"/>
        <v>20</v>
      </c>
      <c r="B58" s="1" t="s">
        <v>35</v>
      </c>
      <c r="C58" s="1" t="s">
        <v>29</v>
      </c>
      <c r="D58" s="7">
        <v>0.8</v>
      </c>
      <c r="E58" s="5">
        <v>1.5</v>
      </c>
      <c r="F58" s="5">
        <f t="shared" si="8"/>
        <v>1.6</v>
      </c>
      <c r="G58" s="5">
        <f t="shared" si="15"/>
        <v>1.1859999999999999</v>
      </c>
      <c r="H58" s="1">
        <v>0.2</v>
      </c>
      <c r="I58" s="1" t="s">
        <v>53</v>
      </c>
      <c r="J58" s="7">
        <v>0</v>
      </c>
      <c r="K58" s="7">
        <v>0</v>
      </c>
      <c r="L58" s="7">
        <v>0</v>
      </c>
      <c r="M58" s="7">
        <v>1</v>
      </c>
      <c r="N58" s="7">
        <v>0</v>
      </c>
      <c r="O58" s="7">
        <f t="shared" si="9"/>
        <v>1</v>
      </c>
      <c r="P58" s="9">
        <v>40</v>
      </c>
      <c r="Q58" s="8">
        <f t="shared" si="10"/>
        <v>1.5</v>
      </c>
      <c r="R58" s="8">
        <f t="shared" si="11"/>
        <v>2.5000000000000001E-2</v>
      </c>
      <c r="S58" s="6">
        <f t="shared" si="12"/>
        <v>0.21400000000000013</v>
      </c>
    </row>
    <row r="59" spans="1:19">
      <c r="A59" s="2">
        <f t="shared" si="13"/>
        <v>21</v>
      </c>
      <c r="B59" s="1" t="s">
        <v>35</v>
      </c>
      <c r="C59" s="1" t="s">
        <v>30</v>
      </c>
      <c r="D59" s="7">
        <v>0.8</v>
      </c>
      <c r="E59" s="5">
        <v>1.5</v>
      </c>
      <c r="F59" s="5">
        <f t="shared" si="8"/>
        <v>1.6</v>
      </c>
      <c r="G59" s="5">
        <f t="shared" si="15"/>
        <v>1.3240000000000001</v>
      </c>
      <c r="H59" s="1">
        <v>0.2</v>
      </c>
      <c r="I59" s="1" t="s">
        <v>53</v>
      </c>
      <c r="J59" s="7">
        <v>0</v>
      </c>
      <c r="K59" s="7">
        <v>0</v>
      </c>
      <c r="L59" s="7">
        <v>0.1</v>
      </c>
      <c r="M59" s="7">
        <v>0.9</v>
      </c>
      <c r="N59" s="7">
        <v>0</v>
      </c>
      <c r="O59" s="7">
        <f t="shared" si="9"/>
        <v>1</v>
      </c>
      <c r="P59" s="9">
        <v>40</v>
      </c>
      <c r="Q59" s="8">
        <f t="shared" si="10"/>
        <v>1.5</v>
      </c>
      <c r="R59" s="8">
        <f t="shared" si="11"/>
        <v>2.5000000000000001E-2</v>
      </c>
      <c r="S59" s="6">
        <f t="shared" si="12"/>
        <v>7.6000000000000012E-2</v>
      </c>
    </row>
    <row r="60" spans="1:19">
      <c r="A60" s="2">
        <f t="shared" si="13"/>
        <v>22</v>
      </c>
    </row>
    <row r="61" spans="1:19">
      <c r="A61" s="2">
        <f t="shared" si="13"/>
        <v>23</v>
      </c>
    </row>
    <row r="62" spans="1:19">
      <c r="A62" s="2">
        <f t="shared" si="13"/>
        <v>24</v>
      </c>
    </row>
    <row r="63" spans="1:19">
      <c r="A63" s="2">
        <f t="shared" si="13"/>
        <v>25</v>
      </c>
    </row>
    <row r="64" spans="1:19">
      <c r="A64" s="2">
        <f t="shared" si="13"/>
        <v>26</v>
      </c>
    </row>
  </sheetData>
  <conditionalFormatting sqref="S7:S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{CA06700B-1512-4455-8280-00D2AA74E47C}</x14:id>
        </ext>
      </extLst>
    </cfRule>
  </conditionalFormatting>
  <conditionalFormatting sqref="S39:S59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{CC36AEF2-CB24-4A75-95D9-E6B857F5824C}</x14:id>
        </ext>
      </extLst>
    </cfRule>
  </conditionalFormatting>
  <hyperlinks>
    <hyperlink ref="A1" location="INDEX!A1" display="Back to INDEX" xr:uid="{A911F7B3-8B10-49D8-8C97-25F7ED799EB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06700B-1512-4455-8280-00D2AA74E4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S7:S32</xm:sqref>
        </x14:conditionalFormatting>
        <x14:conditionalFormatting xmlns:xm="http://schemas.microsoft.com/office/excel/2006/main">
          <x14:cfRule type="dataBar" id="{CC36AEF2-CB24-4A75-95D9-E6B857F58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S39:S59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AEF7-118F-48C8-91FC-B2211318E6BA}">
  <dimension ref="A1:S64"/>
  <sheetViews>
    <sheetView zoomScale="70" zoomScaleNormal="70" workbookViewId="0">
      <selection activeCell="D1" sqref="D1:D1048576"/>
    </sheetView>
  </sheetViews>
  <sheetFormatPr defaultColWidth="10.69921875" defaultRowHeight="15.6"/>
  <cols>
    <col min="1" max="1" width="7.69921875" style="2" customWidth="1"/>
    <col min="2" max="2" width="10.69921875" style="1"/>
    <col min="3" max="3" width="12.19921875" style="1" bestFit="1" customWidth="1"/>
    <col min="4" max="4" width="19.09765625" style="1" customWidth="1"/>
    <col min="5" max="5" width="10.69921875" style="1"/>
    <col min="6" max="6" width="13.19921875" style="1" customWidth="1"/>
    <col min="7" max="8" width="10.69921875" style="1"/>
    <col min="9" max="9" width="13.19921875" style="1" customWidth="1"/>
    <col min="10" max="10" width="16.19921875" style="1" customWidth="1"/>
    <col min="11" max="11" width="13.69921875" style="1" customWidth="1"/>
    <col min="12" max="12" width="15.69921875" style="1" customWidth="1"/>
    <col min="13" max="18" width="13.69921875" style="1" customWidth="1"/>
    <col min="19" max="19" width="21.09765625" style="1" customWidth="1"/>
    <col min="20" max="16384" width="10.69921875" style="1"/>
  </cols>
  <sheetData>
    <row r="1" spans="1:19" ht="25.8">
      <c r="A1" s="37" t="s">
        <v>94</v>
      </c>
      <c r="D1" s="39" t="s">
        <v>95</v>
      </c>
      <c r="F1" s="39" t="str">
        <f>COGS!B6</f>
        <v>Columbus</v>
      </c>
      <c r="H1" s="39"/>
      <c r="I1" s="39" t="s">
        <v>78</v>
      </c>
    </row>
    <row r="2" spans="1:19" ht="18">
      <c r="A2" s="27"/>
    </row>
    <row r="4" spans="1:19" ht="31.2">
      <c r="D4" s="40" t="s">
        <v>96</v>
      </c>
    </row>
    <row r="5" spans="1:19">
      <c r="J5" s="5">
        <v>8.35</v>
      </c>
      <c r="K5" s="5">
        <v>14.13</v>
      </c>
      <c r="L5" s="5">
        <v>12.83</v>
      </c>
      <c r="M5" s="5">
        <v>5.93</v>
      </c>
      <c r="N5" s="5">
        <v>5.89</v>
      </c>
      <c r="O5" s="5"/>
      <c r="P5" s="5"/>
      <c r="Q5" s="5"/>
      <c r="R5" s="6">
        <v>10</v>
      </c>
    </row>
    <row r="6" spans="1:19">
      <c r="A6" s="3" t="s">
        <v>0</v>
      </c>
      <c r="B6" s="4" t="s">
        <v>2</v>
      </c>
      <c r="C6" s="4" t="s">
        <v>1</v>
      </c>
      <c r="D6" s="14" t="s">
        <v>59</v>
      </c>
      <c r="E6" s="4" t="s">
        <v>58</v>
      </c>
      <c r="F6" s="14" t="s">
        <v>57</v>
      </c>
      <c r="G6" s="4" t="s">
        <v>33</v>
      </c>
      <c r="H6" s="4" t="s">
        <v>38</v>
      </c>
      <c r="I6" s="22" t="s">
        <v>52</v>
      </c>
      <c r="J6" s="4" t="s">
        <v>31</v>
      </c>
      <c r="K6" s="4" t="s">
        <v>34</v>
      </c>
      <c r="L6" s="4" t="s">
        <v>39</v>
      </c>
      <c r="M6" s="4" t="s">
        <v>35</v>
      </c>
      <c r="N6" s="4" t="s">
        <v>36</v>
      </c>
      <c r="O6" s="4" t="s">
        <v>40</v>
      </c>
      <c r="P6" s="4" t="s">
        <v>43</v>
      </c>
      <c r="Q6" s="4" t="s">
        <v>42</v>
      </c>
      <c r="R6" s="4" t="s">
        <v>41</v>
      </c>
      <c r="S6" s="4" t="s">
        <v>37</v>
      </c>
    </row>
    <row r="7" spans="1:19">
      <c r="A7" s="2">
        <v>1</v>
      </c>
      <c r="B7" s="1" t="s">
        <v>3</v>
      </c>
      <c r="C7" s="1" t="s">
        <v>4</v>
      </c>
      <c r="D7" s="7">
        <v>0.3</v>
      </c>
      <c r="E7" s="5">
        <v>3</v>
      </c>
      <c r="F7" s="5">
        <f>(($R$5/3)*0.4)*E7</f>
        <v>4</v>
      </c>
      <c r="G7" s="5">
        <f>SUMPRODUCT(J7:N7,J$5:N$5)*H7</f>
        <v>2.4272000000000005</v>
      </c>
      <c r="H7" s="1">
        <v>0.2</v>
      </c>
      <c r="I7" s="1" t="s">
        <v>53</v>
      </c>
      <c r="J7" s="7">
        <v>0</v>
      </c>
      <c r="K7" s="7">
        <v>0</v>
      </c>
      <c r="L7" s="7">
        <v>0.9</v>
      </c>
      <c r="M7" s="7">
        <v>0</v>
      </c>
      <c r="N7" s="7">
        <v>0.1</v>
      </c>
      <c r="O7" s="7">
        <f>SUM(J7:N7)</f>
        <v>1</v>
      </c>
      <c r="P7" s="9">
        <v>20</v>
      </c>
      <c r="Q7" s="8">
        <f>60/P7</f>
        <v>3</v>
      </c>
      <c r="R7" s="8">
        <f>Q7/60</f>
        <v>0.05</v>
      </c>
      <c r="S7" s="6">
        <f>F7-G7-R7*R$5</f>
        <v>1.0727999999999995</v>
      </c>
    </row>
    <row r="8" spans="1:19">
      <c r="A8" s="2">
        <f>A7+1</f>
        <v>2</v>
      </c>
      <c r="B8" s="1" t="s">
        <v>3</v>
      </c>
      <c r="C8" s="1" t="s">
        <v>5</v>
      </c>
      <c r="D8" s="7">
        <v>0.3</v>
      </c>
      <c r="E8" s="5">
        <v>3</v>
      </c>
      <c r="F8" s="5">
        <f t="shared" ref="F8:F32" si="0">(($R$5/3)*0.4)*E8</f>
        <v>4</v>
      </c>
      <c r="G8" s="5">
        <f>SUMPRODUCT(J8:N8,J$5:N$5)*H8</f>
        <v>2.4792000000000005</v>
      </c>
      <c r="H8" s="1">
        <v>0.2</v>
      </c>
      <c r="I8" s="1" t="s">
        <v>54</v>
      </c>
      <c r="J8" s="7">
        <v>0</v>
      </c>
      <c r="K8" s="7">
        <v>0.2</v>
      </c>
      <c r="L8" s="7">
        <v>0.7</v>
      </c>
      <c r="M8" s="7">
        <v>0</v>
      </c>
      <c r="N8" s="7">
        <v>0.1</v>
      </c>
      <c r="O8" s="7">
        <f t="shared" ref="O8:O32" si="1">SUM(J8:N8)</f>
        <v>0.99999999999999989</v>
      </c>
      <c r="P8" s="9">
        <v>20</v>
      </c>
      <c r="Q8" s="8">
        <f t="shared" ref="Q8:Q32" si="2">60/P8</f>
        <v>3</v>
      </c>
      <c r="R8" s="8">
        <f t="shared" ref="R8:R32" si="3">Q8/60</f>
        <v>0.05</v>
      </c>
      <c r="S8" s="6">
        <f t="shared" ref="S8:S32" si="4">F8-G8-R8*R$5</f>
        <v>1.0207999999999995</v>
      </c>
    </row>
    <row r="9" spans="1:19">
      <c r="A9" s="2">
        <f t="shared" ref="A9:A32" si="5">A8+1</f>
        <v>3</v>
      </c>
      <c r="B9" s="1" t="s">
        <v>3</v>
      </c>
      <c r="C9" s="1" t="s">
        <v>6</v>
      </c>
      <c r="D9" s="7">
        <v>0.3</v>
      </c>
      <c r="E9" s="5">
        <v>3</v>
      </c>
      <c r="F9" s="5">
        <f t="shared" si="0"/>
        <v>4</v>
      </c>
      <c r="G9" s="5">
        <f t="shared" ref="G9:G11" si="6">SUMPRODUCT(J9:N9,J$5:N$5)*H9</f>
        <v>2.5572000000000004</v>
      </c>
      <c r="H9" s="1">
        <v>0.2</v>
      </c>
      <c r="I9" s="1" t="s">
        <v>54</v>
      </c>
      <c r="J9" s="7">
        <v>0</v>
      </c>
      <c r="K9" s="7">
        <v>0.5</v>
      </c>
      <c r="L9" s="7">
        <v>0.4</v>
      </c>
      <c r="M9" s="7">
        <v>0</v>
      </c>
      <c r="N9" s="7">
        <v>0.1</v>
      </c>
      <c r="O9" s="7">
        <f t="shared" si="1"/>
        <v>1</v>
      </c>
      <c r="P9" s="9">
        <v>20</v>
      </c>
      <c r="Q9" s="8">
        <f t="shared" si="2"/>
        <v>3</v>
      </c>
      <c r="R9" s="8">
        <f t="shared" si="3"/>
        <v>0.05</v>
      </c>
      <c r="S9" s="6">
        <f t="shared" si="4"/>
        <v>0.94279999999999964</v>
      </c>
    </row>
    <row r="10" spans="1:19">
      <c r="A10" s="2">
        <f t="shared" si="5"/>
        <v>4</v>
      </c>
      <c r="B10" s="1" t="s">
        <v>3</v>
      </c>
      <c r="C10" s="1" t="s">
        <v>7</v>
      </c>
      <c r="D10" s="7">
        <v>0.3</v>
      </c>
      <c r="E10" s="5">
        <v>2</v>
      </c>
      <c r="F10" s="5">
        <f t="shared" si="0"/>
        <v>2.666666666666667</v>
      </c>
      <c r="G10" s="5">
        <f t="shared" si="6"/>
        <v>1.7832000000000001</v>
      </c>
      <c r="H10" s="1">
        <v>0.2</v>
      </c>
      <c r="I10" s="1" t="s">
        <v>53</v>
      </c>
      <c r="J10" s="7">
        <v>0.1</v>
      </c>
      <c r="K10" s="7">
        <v>0</v>
      </c>
      <c r="L10" s="7">
        <v>0.4</v>
      </c>
      <c r="M10" s="7">
        <v>0.1</v>
      </c>
      <c r="N10" s="7">
        <v>0.4</v>
      </c>
      <c r="O10" s="7">
        <f t="shared" si="1"/>
        <v>1</v>
      </c>
      <c r="P10" s="9">
        <v>60</v>
      </c>
      <c r="Q10" s="8">
        <f t="shared" si="2"/>
        <v>1</v>
      </c>
      <c r="R10" s="8">
        <f t="shared" si="3"/>
        <v>1.6666666666666666E-2</v>
      </c>
      <c r="S10" s="6">
        <f t="shared" si="4"/>
        <v>0.71680000000000021</v>
      </c>
    </row>
    <row r="11" spans="1:19">
      <c r="A11" s="2">
        <f t="shared" si="5"/>
        <v>5</v>
      </c>
      <c r="B11" s="1" t="s">
        <v>3</v>
      </c>
      <c r="C11" s="1" t="s">
        <v>8</v>
      </c>
      <c r="D11" s="7">
        <v>0.3</v>
      </c>
      <c r="E11" s="5">
        <v>2</v>
      </c>
      <c r="F11" s="5">
        <f t="shared" si="0"/>
        <v>2.666666666666667</v>
      </c>
      <c r="G11" s="5">
        <f t="shared" si="6"/>
        <v>1.974</v>
      </c>
      <c r="H11" s="1">
        <v>0.2</v>
      </c>
      <c r="I11" s="1" t="s">
        <v>54</v>
      </c>
      <c r="J11" s="7">
        <v>0.1</v>
      </c>
      <c r="K11" s="7">
        <v>0.2</v>
      </c>
      <c r="L11" s="7">
        <v>0.3</v>
      </c>
      <c r="M11" s="7">
        <v>0.1</v>
      </c>
      <c r="N11" s="7">
        <v>0.3</v>
      </c>
      <c r="O11" s="7">
        <f t="shared" si="1"/>
        <v>1</v>
      </c>
      <c r="P11" s="9">
        <v>60</v>
      </c>
      <c r="Q11" s="8">
        <f t="shared" si="2"/>
        <v>1</v>
      </c>
      <c r="R11" s="8">
        <f t="shared" si="3"/>
        <v>1.6666666666666666E-2</v>
      </c>
      <c r="S11" s="6">
        <f t="shared" si="4"/>
        <v>0.52600000000000036</v>
      </c>
    </row>
    <row r="12" spans="1:19">
      <c r="A12" s="2">
        <f t="shared" si="5"/>
        <v>6</v>
      </c>
      <c r="B12" s="15" t="s">
        <v>3</v>
      </c>
      <c r="C12" s="15" t="s">
        <v>23</v>
      </c>
      <c r="D12" s="7">
        <v>0.3</v>
      </c>
      <c r="E12" s="5">
        <v>1</v>
      </c>
      <c r="F12" s="5">
        <f t="shared" si="0"/>
        <v>1.3333333333333335</v>
      </c>
      <c r="G12" s="5">
        <f>SUMPRODUCT(J12:N12,J$5:N$5)*H12</f>
        <v>1.1343000000000001</v>
      </c>
      <c r="H12" s="1">
        <v>0.1</v>
      </c>
      <c r="I12" s="1" t="s">
        <v>53</v>
      </c>
      <c r="J12" s="7">
        <v>0.1</v>
      </c>
      <c r="K12" s="7">
        <v>0</v>
      </c>
      <c r="L12" s="7">
        <v>0.75</v>
      </c>
      <c r="M12" s="7">
        <v>0.05</v>
      </c>
      <c r="N12" s="7">
        <v>0.1</v>
      </c>
      <c r="O12" s="7">
        <f t="shared" si="1"/>
        <v>1</v>
      </c>
      <c r="P12" s="9">
        <v>30</v>
      </c>
      <c r="Q12" s="8">
        <f t="shared" si="2"/>
        <v>2</v>
      </c>
      <c r="R12" s="8">
        <f t="shared" si="3"/>
        <v>3.3333333333333333E-2</v>
      </c>
      <c r="S12" s="6">
        <f t="shared" si="4"/>
        <v>-0.13429999999999992</v>
      </c>
    </row>
    <row r="13" spans="1:19">
      <c r="A13" s="2">
        <f t="shared" si="5"/>
        <v>7</v>
      </c>
      <c r="B13" s="15" t="s">
        <v>3</v>
      </c>
      <c r="C13" s="15" t="s">
        <v>24</v>
      </c>
      <c r="D13" s="7">
        <v>0.3</v>
      </c>
      <c r="E13" s="5">
        <v>1</v>
      </c>
      <c r="F13" s="5">
        <f t="shared" si="0"/>
        <v>1.3333333333333335</v>
      </c>
      <c r="G13" s="5">
        <f t="shared" ref="G13:G32" si="7">SUMPRODUCT(J13:N13,J$5:N$5)*H13</f>
        <v>1.1993</v>
      </c>
      <c r="H13" s="1">
        <v>0.1</v>
      </c>
      <c r="I13" s="1" t="s">
        <v>54</v>
      </c>
      <c r="J13" s="7">
        <v>0.1</v>
      </c>
      <c r="K13" s="7">
        <v>0.5</v>
      </c>
      <c r="L13" s="7">
        <v>0.25</v>
      </c>
      <c r="M13" s="7">
        <v>0.05</v>
      </c>
      <c r="N13" s="7">
        <v>0.1</v>
      </c>
      <c r="O13" s="7">
        <f t="shared" si="1"/>
        <v>1</v>
      </c>
      <c r="P13" s="9">
        <v>30</v>
      </c>
      <c r="Q13" s="8">
        <f t="shared" si="2"/>
        <v>2</v>
      </c>
      <c r="R13" s="8">
        <f t="shared" si="3"/>
        <v>3.3333333333333333E-2</v>
      </c>
      <c r="S13" s="6">
        <f t="shared" si="4"/>
        <v>-0.19929999999999987</v>
      </c>
    </row>
    <row r="14" spans="1:19">
      <c r="A14" s="2">
        <f t="shared" si="5"/>
        <v>8</v>
      </c>
      <c r="B14" s="1" t="s">
        <v>9</v>
      </c>
      <c r="C14" s="1" t="s">
        <v>10</v>
      </c>
      <c r="D14" s="7">
        <v>0.55000000000000004</v>
      </c>
      <c r="E14" s="5">
        <v>3</v>
      </c>
      <c r="F14" s="5">
        <f t="shared" si="0"/>
        <v>4</v>
      </c>
      <c r="G14" s="5">
        <f t="shared" si="7"/>
        <v>2.2686000000000002</v>
      </c>
      <c r="H14" s="1">
        <v>0.2</v>
      </c>
      <c r="I14" s="1" t="s">
        <v>53</v>
      </c>
      <c r="J14" s="7">
        <v>0.1</v>
      </c>
      <c r="K14" s="7">
        <v>0</v>
      </c>
      <c r="L14" s="7">
        <v>0.75</v>
      </c>
      <c r="M14" s="7">
        <v>0.05</v>
      </c>
      <c r="N14" s="7">
        <v>0.1</v>
      </c>
      <c r="O14" s="7">
        <f t="shared" si="1"/>
        <v>1</v>
      </c>
      <c r="P14" s="9">
        <v>15</v>
      </c>
      <c r="Q14" s="8">
        <f t="shared" si="2"/>
        <v>4</v>
      </c>
      <c r="R14" s="8">
        <f t="shared" si="3"/>
        <v>6.6666666666666666E-2</v>
      </c>
      <c r="S14" s="6">
        <f t="shared" si="4"/>
        <v>1.0647333333333333</v>
      </c>
    </row>
    <row r="15" spans="1:19">
      <c r="A15" s="2">
        <f t="shared" si="5"/>
        <v>9</v>
      </c>
      <c r="B15" s="1" t="s">
        <v>9</v>
      </c>
      <c r="C15" s="1" t="s">
        <v>11</v>
      </c>
      <c r="D15" s="7">
        <v>0.55000000000000004</v>
      </c>
      <c r="E15" s="5">
        <v>3</v>
      </c>
      <c r="F15" s="5">
        <f t="shared" si="0"/>
        <v>4</v>
      </c>
      <c r="G15" s="5">
        <f t="shared" si="7"/>
        <v>3.1341000000000001</v>
      </c>
      <c r="H15" s="1">
        <v>0.3</v>
      </c>
      <c r="I15" s="1" t="s">
        <v>53</v>
      </c>
      <c r="J15" s="7">
        <v>0.3</v>
      </c>
      <c r="K15" s="7">
        <v>0</v>
      </c>
      <c r="L15" s="7">
        <v>0.55000000000000004</v>
      </c>
      <c r="M15" s="7">
        <v>0.05</v>
      </c>
      <c r="N15" s="7">
        <v>0.1</v>
      </c>
      <c r="O15" s="7">
        <f t="shared" si="1"/>
        <v>1.0000000000000002</v>
      </c>
      <c r="P15" s="9">
        <v>15</v>
      </c>
      <c r="Q15" s="8">
        <f t="shared" si="2"/>
        <v>4</v>
      </c>
      <c r="R15" s="8">
        <f t="shared" si="3"/>
        <v>6.6666666666666666E-2</v>
      </c>
      <c r="S15" s="6">
        <f t="shared" si="4"/>
        <v>0.19923333333333326</v>
      </c>
    </row>
    <row r="16" spans="1:19">
      <c r="A16" s="2">
        <f t="shared" si="5"/>
        <v>10</v>
      </c>
      <c r="B16" s="15" t="s">
        <v>9</v>
      </c>
      <c r="C16" s="15" t="s">
        <v>12</v>
      </c>
      <c r="D16" s="7">
        <v>0.55000000000000004</v>
      </c>
      <c r="E16" s="5">
        <v>3</v>
      </c>
      <c r="F16" s="5">
        <f t="shared" si="0"/>
        <v>4</v>
      </c>
      <c r="G16" s="5">
        <f t="shared" si="7"/>
        <v>3.5003999999999995</v>
      </c>
      <c r="H16" s="1">
        <v>0.3</v>
      </c>
      <c r="I16" s="1" t="s">
        <v>54</v>
      </c>
      <c r="J16" s="7">
        <v>0.1</v>
      </c>
      <c r="K16" s="7">
        <v>0.25</v>
      </c>
      <c r="L16" s="7">
        <v>0.5</v>
      </c>
      <c r="M16" s="7">
        <v>0.05</v>
      </c>
      <c r="N16" s="7">
        <v>0.1</v>
      </c>
      <c r="O16" s="7">
        <f t="shared" si="1"/>
        <v>1</v>
      </c>
      <c r="P16" s="9">
        <v>15</v>
      </c>
      <c r="Q16" s="8">
        <f t="shared" si="2"/>
        <v>4</v>
      </c>
      <c r="R16" s="8">
        <f t="shared" si="3"/>
        <v>6.6666666666666666E-2</v>
      </c>
      <c r="S16" s="6">
        <f t="shared" si="4"/>
        <v>-0.16706666666666614</v>
      </c>
    </row>
    <row r="17" spans="1:19">
      <c r="A17" s="2">
        <f t="shared" si="5"/>
        <v>11</v>
      </c>
      <c r="B17" s="1" t="s">
        <v>9</v>
      </c>
      <c r="C17" s="1" t="s">
        <v>13</v>
      </c>
      <c r="D17" s="7">
        <v>0.55000000000000004</v>
      </c>
      <c r="E17" s="5">
        <v>3</v>
      </c>
      <c r="F17" s="5">
        <f t="shared" si="0"/>
        <v>4</v>
      </c>
      <c r="G17" s="5">
        <f t="shared" si="7"/>
        <v>2.2830000000000004</v>
      </c>
      <c r="H17" s="1">
        <v>0.2</v>
      </c>
      <c r="I17" s="1" t="s">
        <v>54</v>
      </c>
      <c r="J17" s="7">
        <v>0.2</v>
      </c>
      <c r="K17" s="7">
        <v>0.4</v>
      </c>
      <c r="L17" s="7">
        <v>0.25</v>
      </c>
      <c r="M17" s="7">
        <v>0.05</v>
      </c>
      <c r="N17" s="7">
        <v>0.1</v>
      </c>
      <c r="O17" s="7">
        <f t="shared" si="1"/>
        <v>1.0000000000000002</v>
      </c>
      <c r="P17" s="9">
        <v>10</v>
      </c>
      <c r="Q17" s="8">
        <f t="shared" si="2"/>
        <v>6</v>
      </c>
      <c r="R17" s="8">
        <f t="shared" si="3"/>
        <v>0.1</v>
      </c>
      <c r="S17" s="6">
        <f t="shared" si="4"/>
        <v>0.71699999999999964</v>
      </c>
    </row>
    <row r="18" spans="1:19">
      <c r="A18" s="2">
        <f t="shared" si="5"/>
        <v>12</v>
      </c>
      <c r="B18" s="1" t="s">
        <v>9</v>
      </c>
      <c r="C18" s="1" t="s">
        <v>14</v>
      </c>
      <c r="D18" s="7">
        <v>0.55000000000000004</v>
      </c>
      <c r="E18" s="5">
        <v>4</v>
      </c>
      <c r="F18" s="5">
        <f t="shared" si="0"/>
        <v>5.3333333333333339</v>
      </c>
      <c r="G18" s="5">
        <f t="shared" si="7"/>
        <v>3.5024999999999999</v>
      </c>
      <c r="H18" s="1">
        <v>0.3</v>
      </c>
      <c r="I18" s="1" t="s">
        <v>54</v>
      </c>
      <c r="J18" s="7">
        <v>0.2</v>
      </c>
      <c r="K18" s="7">
        <v>0.6</v>
      </c>
      <c r="L18" s="7">
        <v>0.05</v>
      </c>
      <c r="M18" s="7">
        <v>0.05</v>
      </c>
      <c r="N18" s="7">
        <v>0.1</v>
      </c>
      <c r="O18" s="7">
        <f t="shared" si="1"/>
        <v>1.0000000000000002</v>
      </c>
      <c r="P18" s="9">
        <v>10</v>
      </c>
      <c r="Q18" s="8">
        <f t="shared" si="2"/>
        <v>6</v>
      </c>
      <c r="R18" s="8">
        <f t="shared" si="3"/>
        <v>0.1</v>
      </c>
      <c r="S18" s="6">
        <f t="shared" si="4"/>
        <v>0.83083333333333398</v>
      </c>
    </row>
    <row r="19" spans="1:19">
      <c r="A19" s="2">
        <f t="shared" si="5"/>
        <v>13</v>
      </c>
      <c r="B19" s="1" t="s">
        <v>9</v>
      </c>
      <c r="C19" s="1" t="s">
        <v>15</v>
      </c>
      <c r="D19" s="7">
        <v>0.55000000000000004</v>
      </c>
      <c r="E19" s="5">
        <v>4</v>
      </c>
      <c r="F19" s="5">
        <f t="shared" si="0"/>
        <v>5.3333333333333339</v>
      </c>
      <c r="G19" s="5">
        <f t="shared" si="7"/>
        <v>3.4634999999999998</v>
      </c>
      <c r="H19" s="1">
        <v>0.3</v>
      </c>
      <c r="I19" s="1" t="s">
        <v>54</v>
      </c>
      <c r="J19" s="7">
        <v>0.2</v>
      </c>
      <c r="K19" s="7">
        <v>0.5</v>
      </c>
      <c r="L19" s="7">
        <v>0.15</v>
      </c>
      <c r="M19" s="7">
        <v>0.05</v>
      </c>
      <c r="N19" s="7">
        <v>0.1</v>
      </c>
      <c r="O19" s="7">
        <f t="shared" si="1"/>
        <v>1</v>
      </c>
      <c r="P19" s="9">
        <v>10</v>
      </c>
      <c r="Q19" s="8">
        <f t="shared" si="2"/>
        <v>6</v>
      </c>
      <c r="R19" s="8">
        <f t="shared" si="3"/>
        <v>0.1</v>
      </c>
      <c r="S19" s="6">
        <f t="shared" si="4"/>
        <v>0.86983333333333412</v>
      </c>
    </row>
    <row r="20" spans="1:19">
      <c r="A20" s="2">
        <f t="shared" si="5"/>
        <v>14</v>
      </c>
      <c r="B20" s="1" t="s">
        <v>9</v>
      </c>
      <c r="C20" s="1" t="s">
        <v>16</v>
      </c>
      <c r="D20" s="7">
        <v>0.55000000000000004</v>
      </c>
      <c r="E20" s="5">
        <v>3</v>
      </c>
      <c r="F20" s="5">
        <f t="shared" si="0"/>
        <v>4</v>
      </c>
      <c r="G20" s="5">
        <f t="shared" si="7"/>
        <v>2.2686000000000002</v>
      </c>
      <c r="H20" s="1">
        <v>0.2</v>
      </c>
      <c r="I20" s="1" t="s">
        <v>53</v>
      </c>
      <c r="J20" s="7">
        <v>0.1</v>
      </c>
      <c r="K20" s="7">
        <v>0</v>
      </c>
      <c r="L20" s="7">
        <v>0.75</v>
      </c>
      <c r="M20" s="7">
        <v>0.05</v>
      </c>
      <c r="N20" s="7">
        <v>0.1</v>
      </c>
      <c r="O20" s="7">
        <f t="shared" si="1"/>
        <v>1</v>
      </c>
      <c r="P20" s="9">
        <v>15</v>
      </c>
      <c r="Q20" s="8">
        <f t="shared" si="2"/>
        <v>4</v>
      </c>
      <c r="R20" s="8">
        <f t="shared" si="3"/>
        <v>6.6666666666666666E-2</v>
      </c>
      <c r="S20" s="6">
        <f t="shared" si="4"/>
        <v>1.0647333333333333</v>
      </c>
    </row>
    <row r="21" spans="1:19">
      <c r="A21" s="2">
        <f t="shared" si="5"/>
        <v>15</v>
      </c>
      <c r="B21" s="1" t="s">
        <v>9</v>
      </c>
      <c r="C21" s="1" t="s">
        <v>44</v>
      </c>
      <c r="D21" s="7">
        <v>0.55000000000000004</v>
      </c>
      <c r="E21" s="5">
        <v>3</v>
      </c>
      <c r="F21" s="5">
        <f t="shared" si="0"/>
        <v>4</v>
      </c>
      <c r="G21" s="5">
        <f t="shared" si="7"/>
        <v>2.1790000000000003</v>
      </c>
      <c r="H21" s="1">
        <v>0.2</v>
      </c>
      <c r="I21" s="1" t="s">
        <v>53</v>
      </c>
      <c r="J21" s="7">
        <v>0.2</v>
      </c>
      <c r="K21" s="7">
        <v>0</v>
      </c>
      <c r="L21" s="7">
        <v>0.65</v>
      </c>
      <c r="M21" s="7">
        <v>0.05</v>
      </c>
      <c r="N21" s="7">
        <v>0.1</v>
      </c>
      <c r="O21" s="7">
        <f t="shared" si="1"/>
        <v>1.0000000000000002</v>
      </c>
      <c r="P21" s="9">
        <v>15</v>
      </c>
      <c r="Q21" s="8">
        <f t="shared" si="2"/>
        <v>4</v>
      </c>
      <c r="R21" s="8">
        <f t="shared" si="3"/>
        <v>6.6666666666666666E-2</v>
      </c>
      <c r="S21" s="6">
        <f t="shared" si="4"/>
        <v>1.1543333333333332</v>
      </c>
    </row>
    <row r="22" spans="1:19">
      <c r="A22" s="2">
        <f t="shared" si="5"/>
        <v>16</v>
      </c>
      <c r="B22" s="1" t="s">
        <v>9</v>
      </c>
      <c r="C22" s="1" t="s">
        <v>17</v>
      </c>
      <c r="D22" s="7">
        <v>0.55000000000000004</v>
      </c>
      <c r="E22" s="5">
        <v>5</v>
      </c>
      <c r="F22" s="5">
        <f t="shared" si="0"/>
        <v>6.6666666666666679</v>
      </c>
      <c r="G22" s="5">
        <f t="shared" si="7"/>
        <v>3.4194</v>
      </c>
      <c r="H22" s="1">
        <v>0.3</v>
      </c>
      <c r="I22" s="1" t="s">
        <v>54</v>
      </c>
      <c r="J22" s="7">
        <v>0</v>
      </c>
      <c r="K22" s="7">
        <v>0.5</v>
      </c>
      <c r="L22" s="7">
        <v>0.2</v>
      </c>
      <c r="M22" s="7">
        <v>0</v>
      </c>
      <c r="N22" s="7">
        <v>0.3</v>
      </c>
      <c r="O22" s="7">
        <f t="shared" si="1"/>
        <v>1</v>
      </c>
      <c r="P22" s="9">
        <v>10</v>
      </c>
      <c r="Q22" s="8">
        <f t="shared" si="2"/>
        <v>6</v>
      </c>
      <c r="R22" s="8">
        <f t="shared" si="3"/>
        <v>0.1</v>
      </c>
      <c r="S22" s="6">
        <f t="shared" si="4"/>
        <v>2.2472666666666679</v>
      </c>
    </row>
    <row r="23" spans="1:19">
      <c r="A23" s="2">
        <f t="shared" si="5"/>
        <v>17</v>
      </c>
      <c r="B23" s="1" t="s">
        <v>9</v>
      </c>
      <c r="C23" s="1" t="s">
        <v>18</v>
      </c>
      <c r="D23" s="7">
        <v>0.55000000000000004</v>
      </c>
      <c r="E23" s="5">
        <v>5</v>
      </c>
      <c r="F23" s="5">
        <f t="shared" si="0"/>
        <v>6.6666666666666679</v>
      </c>
      <c r="G23" s="5">
        <f t="shared" si="7"/>
        <v>3.4932000000000003</v>
      </c>
      <c r="H23" s="1">
        <v>0.3</v>
      </c>
      <c r="I23" s="1" t="s">
        <v>54</v>
      </c>
      <c r="J23" s="7">
        <v>0.1</v>
      </c>
      <c r="K23" s="7">
        <v>0.5</v>
      </c>
      <c r="L23" s="7">
        <v>0.2</v>
      </c>
      <c r="M23" s="7">
        <v>0</v>
      </c>
      <c r="N23" s="7">
        <v>0.2</v>
      </c>
      <c r="O23" s="7">
        <f t="shared" si="1"/>
        <v>1</v>
      </c>
      <c r="P23" s="9">
        <v>10</v>
      </c>
      <c r="Q23" s="8">
        <f t="shared" si="2"/>
        <v>6</v>
      </c>
      <c r="R23" s="8">
        <f t="shared" si="3"/>
        <v>0.1</v>
      </c>
      <c r="S23" s="6">
        <f t="shared" si="4"/>
        <v>2.1734666666666675</v>
      </c>
    </row>
    <row r="24" spans="1:19">
      <c r="A24" s="2">
        <f t="shared" si="5"/>
        <v>18</v>
      </c>
      <c r="B24" s="1" t="s">
        <v>19</v>
      </c>
      <c r="C24" s="1" t="s">
        <v>20</v>
      </c>
      <c r="D24" s="7">
        <v>0.35</v>
      </c>
      <c r="E24" s="5">
        <v>3</v>
      </c>
      <c r="F24" s="5">
        <f t="shared" si="0"/>
        <v>4</v>
      </c>
      <c r="G24" s="5">
        <f t="shared" si="7"/>
        <v>1.4778</v>
      </c>
      <c r="H24" s="1">
        <v>0.15</v>
      </c>
      <c r="I24" s="1" t="s">
        <v>53</v>
      </c>
      <c r="J24" s="7">
        <v>0.2</v>
      </c>
      <c r="K24" s="7">
        <v>0</v>
      </c>
      <c r="L24" s="7">
        <v>0.5</v>
      </c>
      <c r="M24" s="7">
        <v>0</v>
      </c>
      <c r="N24" s="7">
        <v>0.3</v>
      </c>
      <c r="O24" s="7">
        <f t="shared" si="1"/>
        <v>1</v>
      </c>
      <c r="P24" s="9">
        <v>20</v>
      </c>
      <c r="Q24" s="8">
        <f t="shared" si="2"/>
        <v>3</v>
      </c>
      <c r="R24" s="8">
        <f t="shared" si="3"/>
        <v>0.05</v>
      </c>
      <c r="S24" s="6">
        <f t="shared" si="4"/>
        <v>2.0221999999999998</v>
      </c>
    </row>
    <row r="25" spans="1:19">
      <c r="A25" s="2">
        <f t="shared" si="5"/>
        <v>19</v>
      </c>
      <c r="B25" s="1" t="s">
        <v>19</v>
      </c>
      <c r="C25" s="1" t="s">
        <v>21</v>
      </c>
      <c r="D25" s="7">
        <v>0.35</v>
      </c>
      <c r="E25" s="5">
        <v>3</v>
      </c>
      <c r="F25" s="5">
        <f t="shared" si="0"/>
        <v>4</v>
      </c>
      <c r="G25" s="5">
        <f t="shared" si="7"/>
        <v>1.4778</v>
      </c>
      <c r="H25" s="1">
        <v>0.15</v>
      </c>
      <c r="I25" s="1" t="s">
        <v>53</v>
      </c>
      <c r="J25" s="7">
        <v>0.2</v>
      </c>
      <c r="K25" s="7">
        <v>0</v>
      </c>
      <c r="L25" s="7">
        <v>0.5</v>
      </c>
      <c r="M25" s="7">
        <v>0</v>
      </c>
      <c r="N25" s="7">
        <v>0.3</v>
      </c>
      <c r="O25" s="7">
        <f t="shared" si="1"/>
        <v>1</v>
      </c>
      <c r="P25" s="9">
        <v>20</v>
      </c>
      <c r="Q25" s="8">
        <f t="shared" si="2"/>
        <v>3</v>
      </c>
      <c r="R25" s="8">
        <f t="shared" si="3"/>
        <v>0.05</v>
      </c>
      <c r="S25" s="6">
        <f t="shared" si="4"/>
        <v>2.0221999999999998</v>
      </c>
    </row>
    <row r="26" spans="1:19">
      <c r="A26" s="2">
        <f t="shared" si="5"/>
        <v>20</v>
      </c>
      <c r="B26" s="1" t="s">
        <v>19</v>
      </c>
      <c r="C26" s="1" t="s">
        <v>22</v>
      </c>
      <c r="D26" s="7">
        <v>0.35</v>
      </c>
      <c r="E26" s="5">
        <v>1.5</v>
      </c>
      <c r="F26" s="5">
        <f t="shared" si="0"/>
        <v>2</v>
      </c>
      <c r="G26" s="5">
        <f t="shared" si="7"/>
        <v>0.98520000000000008</v>
      </c>
      <c r="H26" s="1">
        <v>0.1</v>
      </c>
      <c r="I26" s="1" t="s">
        <v>53</v>
      </c>
      <c r="J26" s="7">
        <v>0.2</v>
      </c>
      <c r="K26" s="7">
        <v>0</v>
      </c>
      <c r="L26" s="7">
        <v>0.5</v>
      </c>
      <c r="M26" s="7">
        <v>0</v>
      </c>
      <c r="N26" s="7">
        <v>0.3</v>
      </c>
      <c r="O26" s="7">
        <f t="shared" si="1"/>
        <v>1</v>
      </c>
      <c r="P26" s="9">
        <v>60</v>
      </c>
      <c r="Q26" s="8">
        <f t="shared" si="2"/>
        <v>1</v>
      </c>
      <c r="R26" s="8">
        <f t="shared" si="3"/>
        <v>1.6666666666666666E-2</v>
      </c>
      <c r="S26" s="6">
        <f t="shared" si="4"/>
        <v>0.84813333333333329</v>
      </c>
    </row>
    <row r="27" spans="1:19">
      <c r="A27" s="2">
        <f t="shared" si="5"/>
        <v>21</v>
      </c>
      <c r="B27" s="1" t="s">
        <v>35</v>
      </c>
      <c r="C27" s="1" t="s">
        <v>25</v>
      </c>
      <c r="D27" s="7">
        <v>0.8</v>
      </c>
      <c r="E27" s="5">
        <v>1.5</v>
      </c>
      <c r="F27" s="5">
        <f t="shared" si="0"/>
        <v>2</v>
      </c>
      <c r="G27" s="5">
        <f t="shared" si="7"/>
        <v>1.1859999999999999</v>
      </c>
      <c r="H27" s="1">
        <v>0.2</v>
      </c>
      <c r="I27" s="1" t="s">
        <v>53</v>
      </c>
      <c r="J27" s="7">
        <v>0</v>
      </c>
      <c r="K27" s="7">
        <v>0</v>
      </c>
      <c r="L27" s="7">
        <v>0</v>
      </c>
      <c r="M27" s="7">
        <v>1</v>
      </c>
      <c r="N27" s="7">
        <v>0</v>
      </c>
      <c r="O27" s="7">
        <f t="shared" si="1"/>
        <v>1</v>
      </c>
      <c r="P27" s="9">
        <v>120</v>
      </c>
      <c r="Q27" s="8">
        <f t="shared" si="2"/>
        <v>0.5</v>
      </c>
      <c r="R27" s="8">
        <f t="shared" si="3"/>
        <v>8.3333333333333332E-3</v>
      </c>
      <c r="S27" s="6">
        <f t="shared" si="4"/>
        <v>0.73066666666666669</v>
      </c>
    </row>
    <row r="28" spans="1:19">
      <c r="A28" s="2">
        <f t="shared" si="5"/>
        <v>22</v>
      </c>
      <c r="B28" s="1" t="s">
        <v>35</v>
      </c>
      <c r="C28" s="1" t="s">
        <v>26</v>
      </c>
      <c r="D28" s="7">
        <v>0.8</v>
      </c>
      <c r="E28" s="5">
        <v>1.5</v>
      </c>
      <c r="F28" s="5">
        <f t="shared" si="0"/>
        <v>2</v>
      </c>
      <c r="G28" s="5">
        <f t="shared" si="7"/>
        <v>1.1859999999999999</v>
      </c>
      <c r="H28" s="1">
        <v>0.2</v>
      </c>
      <c r="I28" s="1" t="s">
        <v>53</v>
      </c>
      <c r="J28" s="7">
        <v>0</v>
      </c>
      <c r="K28" s="7">
        <v>0</v>
      </c>
      <c r="L28" s="7">
        <v>0</v>
      </c>
      <c r="M28" s="7">
        <v>1</v>
      </c>
      <c r="N28" s="7">
        <v>0</v>
      </c>
      <c r="O28" s="7">
        <f t="shared" si="1"/>
        <v>1</v>
      </c>
      <c r="P28" s="9">
        <v>120</v>
      </c>
      <c r="Q28" s="8">
        <f t="shared" si="2"/>
        <v>0.5</v>
      </c>
      <c r="R28" s="8">
        <f t="shared" si="3"/>
        <v>8.3333333333333332E-3</v>
      </c>
      <c r="S28" s="6">
        <f t="shared" si="4"/>
        <v>0.73066666666666669</v>
      </c>
    </row>
    <row r="29" spans="1:19">
      <c r="A29" s="2">
        <f t="shared" si="5"/>
        <v>23</v>
      </c>
      <c r="B29" s="1" t="s">
        <v>35</v>
      </c>
      <c r="C29" s="1" t="s">
        <v>27</v>
      </c>
      <c r="D29" s="7">
        <v>0.8</v>
      </c>
      <c r="E29" s="5">
        <v>2</v>
      </c>
      <c r="F29" s="5">
        <f t="shared" si="0"/>
        <v>2.666666666666667</v>
      </c>
      <c r="G29" s="5">
        <f t="shared" si="7"/>
        <v>1.4620000000000002</v>
      </c>
      <c r="H29" s="1">
        <v>0.2</v>
      </c>
      <c r="I29" s="1" t="s">
        <v>53</v>
      </c>
      <c r="J29" s="7">
        <v>0</v>
      </c>
      <c r="K29" s="7">
        <v>0</v>
      </c>
      <c r="L29" s="7">
        <v>0.2</v>
      </c>
      <c r="M29" s="7">
        <v>0.8</v>
      </c>
      <c r="N29" s="7">
        <v>0</v>
      </c>
      <c r="O29" s="7">
        <f t="shared" si="1"/>
        <v>1</v>
      </c>
      <c r="P29" s="9">
        <v>60</v>
      </c>
      <c r="Q29" s="8">
        <f t="shared" si="2"/>
        <v>1</v>
      </c>
      <c r="R29" s="8">
        <f t="shared" si="3"/>
        <v>1.6666666666666666E-2</v>
      </c>
      <c r="S29" s="6">
        <f t="shared" si="4"/>
        <v>1.038</v>
      </c>
    </row>
    <row r="30" spans="1:19">
      <c r="A30" s="2">
        <f t="shared" si="5"/>
        <v>24</v>
      </c>
      <c r="B30" s="1" t="s">
        <v>35</v>
      </c>
      <c r="C30" s="1" t="s">
        <v>28</v>
      </c>
      <c r="D30" s="7">
        <v>0.8</v>
      </c>
      <c r="E30" s="5">
        <v>2</v>
      </c>
      <c r="F30" s="5">
        <f t="shared" si="0"/>
        <v>2.666666666666667</v>
      </c>
      <c r="G30" s="5">
        <f t="shared" si="7"/>
        <v>1.4620000000000002</v>
      </c>
      <c r="H30" s="1">
        <v>0.2</v>
      </c>
      <c r="I30" s="1" t="s">
        <v>53</v>
      </c>
      <c r="J30" s="7">
        <v>0</v>
      </c>
      <c r="K30" s="7">
        <v>0</v>
      </c>
      <c r="L30" s="7">
        <v>0.2</v>
      </c>
      <c r="M30" s="7">
        <v>0.8</v>
      </c>
      <c r="N30" s="7">
        <v>0</v>
      </c>
      <c r="O30" s="7">
        <f t="shared" si="1"/>
        <v>1</v>
      </c>
      <c r="P30" s="9">
        <v>60</v>
      </c>
      <c r="Q30" s="8">
        <f t="shared" si="2"/>
        <v>1</v>
      </c>
      <c r="R30" s="8">
        <f t="shared" si="3"/>
        <v>1.6666666666666666E-2</v>
      </c>
      <c r="S30" s="6">
        <f t="shared" si="4"/>
        <v>1.038</v>
      </c>
    </row>
    <row r="31" spans="1:19">
      <c r="A31" s="2">
        <f t="shared" si="5"/>
        <v>25</v>
      </c>
      <c r="B31" s="1" t="s">
        <v>35</v>
      </c>
      <c r="C31" s="1" t="s">
        <v>29</v>
      </c>
      <c r="D31" s="7">
        <v>0.8</v>
      </c>
      <c r="E31" s="5">
        <v>1.5</v>
      </c>
      <c r="F31" s="5">
        <f t="shared" si="0"/>
        <v>2</v>
      </c>
      <c r="G31" s="5">
        <f t="shared" si="7"/>
        <v>1.1859999999999999</v>
      </c>
      <c r="H31" s="1">
        <v>0.2</v>
      </c>
      <c r="I31" s="1" t="s">
        <v>53</v>
      </c>
      <c r="J31" s="7">
        <v>0</v>
      </c>
      <c r="K31" s="7">
        <v>0</v>
      </c>
      <c r="L31" s="7">
        <v>0</v>
      </c>
      <c r="M31" s="7">
        <v>1</v>
      </c>
      <c r="N31" s="7">
        <v>0</v>
      </c>
      <c r="O31" s="7">
        <f t="shared" si="1"/>
        <v>1</v>
      </c>
      <c r="P31" s="9">
        <v>40</v>
      </c>
      <c r="Q31" s="8">
        <f t="shared" si="2"/>
        <v>1.5</v>
      </c>
      <c r="R31" s="8">
        <f t="shared" si="3"/>
        <v>2.5000000000000001E-2</v>
      </c>
      <c r="S31" s="6">
        <f t="shared" si="4"/>
        <v>0.56400000000000006</v>
      </c>
    </row>
    <row r="32" spans="1:19">
      <c r="A32" s="2">
        <f t="shared" si="5"/>
        <v>26</v>
      </c>
      <c r="B32" s="1" t="s">
        <v>35</v>
      </c>
      <c r="C32" s="1" t="s">
        <v>30</v>
      </c>
      <c r="D32" s="7">
        <v>0.8</v>
      </c>
      <c r="E32" s="5">
        <v>1.5</v>
      </c>
      <c r="F32" s="5">
        <f t="shared" si="0"/>
        <v>2</v>
      </c>
      <c r="G32" s="5">
        <f t="shared" si="7"/>
        <v>1.3240000000000001</v>
      </c>
      <c r="H32" s="1">
        <v>0.2</v>
      </c>
      <c r="I32" s="1" t="s">
        <v>53</v>
      </c>
      <c r="J32" s="7">
        <v>0</v>
      </c>
      <c r="K32" s="7">
        <v>0</v>
      </c>
      <c r="L32" s="7">
        <v>0.1</v>
      </c>
      <c r="M32" s="7">
        <v>0.9</v>
      </c>
      <c r="N32" s="7">
        <v>0</v>
      </c>
      <c r="O32" s="7">
        <f t="shared" si="1"/>
        <v>1</v>
      </c>
      <c r="P32" s="9">
        <v>40</v>
      </c>
      <c r="Q32" s="8">
        <f t="shared" si="2"/>
        <v>1.5</v>
      </c>
      <c r="R32" s="8">
        <f t="shared" si="3"/>
        <v>2.5000000000000001E-2</v>
      </c>
      <c r="S32" s="6">
        <f t="shared" si="4"/>
        <v>0.42599999999999993</v>
      </c>
    </row>
    <row r="33" spans="1:19">
      <c r="Q33" s="8"/>
    </row>
    <row r="34" spans="1:19">
      <c r="Q34" s="8"/>
    </row>
    <row r="35" spans="1:19" ht="31.2">
      <c r="D35" s="40" t="s">
        <v>97</v>
      </c>
      <c r="Q35" s="8"/>
    </row>
    <row r="36" spans="1:19">
      <c r="Q36" s="8"/>
    </row>
    <row r="37" spans="1:19">
      <c r="J37" s="5">
        <v>8.35</v>
      </c>
      <c r="K37" s="5">
        <v>14.13</v>
      </c>
      <c r="L37" s="5">
        <v>12.83</v>
      </c>
      <c r="M37" s="5">
        <v>5.93</v>
      </c>
      <c r="N37" s="5">
        <v>5.89</v>
      </c>
      <c r="O37" s="5"/>
      <c r="P37" s="5"/>
      <c r="Q37" s="5"/>
      <c r="R37" s="6">
        <v>10</v>
      </c>
    </row>
    <row r="38" spans="1:19">
      <c r="A38" s="3" t="s">
        <v>0</v>
      </c>
      <c r="B38" s="4" t="s">
        <v>2</v>
      </c>
      <c r="C38" s="4" t="s">
        <v>1</v>
      </c>
      <c r="D38" s="14" t="s">
        <v>59</v>
      </c>
      <c r="E38" s="4" t="s">
        <v>58</v>
      </c>
      <c r="F38" s="14" t="s">
        <v>57</v>
      </c>
      <c r="G38" s="4" t="s">
        <v>33</v>
      </c>
      <c r="H38" s="4" t="s">
        <v>38</v>
      </c>
      <c r="I38" s="22" t="s">
        <v>52</v>
      </c>
      <c r="J38" s="4" t="s">
        <v>31</v>
      </c>
      <c r="K38" s="4" t="s">
        <v>34</v>
      </c>
      <c r="L38" s="4" t="s">
        <v>39</v>
      </c>
      <c r="M38" s="4" t="s">
        <v>35</v>
      </c>
      <c r="N38" s="4" t="s">
        <v>36</v>
      </c>
      <c r="O38" s="4" t="s">
        <v>40</v>
      </c>
      <c r="P38" s="4" t="s">
        <v>43</v>
      </c>
      <c r="Q38" s="4" t="s">
        <v>42</v>
      </c>
      <c r="R38" s="4" t="s">
        <v>41</v>
      </c>
      <c r="S38" s="4" t="s">
        <v>37</v>
      </c>
    </row>
    <row r="39" spans="1:19">
      <c r="A39" s="2">
        <v>1</v>
      </c>
      <c r="B39" s="1" t="s">
        <v>3</v>
      </c>
      <c r="C39" s="1" t="s">
        <v>4</v>
      </c>
      <c r="D39" s="7">
        <v>0.3</v>
      </c>
      <c r="E39" s="5">
        <v>3</v>
      </c>
      <c r="F39" s="5">
        <f>(($R$5/3)*0.4)*E39</f>
        <v>4</v>
      </c>
      <c r="G39" s="5">
        <f>SUMPRODUCT(J39:N39,J$5:N$5)*H39</f>
        <v>2.4272000000000005</v>
      </c>
      <c r="H39" s="1">
        <v>0.2</v>
      </c>
      <c r="I39" s="1" t="s">
        <v>53</v>
      </c>
      <c r="J39" s="7">
        <v>0</v>
      </c>
      <c r="K39" s="7">
        <v>0</v>
      </c>
      <c r="L39" s="7">
        <v>0.9</v>
      </c>
      <c r="M39" s="7">
        <v>0</v>
      </c>
      <c r="N39" s="7">
        <v>0.1</v>
      </c>
      <c r="O39" s="7">
        <f>SUM(J39:N39)</f>
        <v>1</v>
      </c>
      <c r="P39" s="9">
        <v>20</v>
      </c>
      <c r="Q39" s="8">
        <f>60/P39</f>
        <v>3</v>
      </c>
      <c r="R39" s="8">
        <f>Q39/60</f>
        <v>0.05</v>
      </c>
      <c r="S39" s="6">
        <f>F39-G39-R39*R$5</f>
        <v>1.0727999999999995</v>
      </c>
    </row>
    <row r="40" spans="1:19">
      <c r="A40" s="2">
        <f>A39+1</f>
        <v>2</v>
      </c>
      <c r="B40" s="1" t="s">
        <v>3</v>
      </c>
      <c r="C40" s="1" t="s">
        <v>5</v>
      </c>
      <c r="D40" s="7">
        <v>0.3</v>
      </c>
      <c r="E40" s="5">
        <v>3</v>
      </c>
      <c r="F40" s="5">
        <f t="shared" ref="F40:F61" si="8">(($R$5/3)*0.4)*E40</f>
        <v>4</v>
      </c>
      <c r="G40" s="5">
        <f>SUMPRODUCT(J40:N40,J$5:N$5)*H40</f>
        <v>2.4792000000000005</v>
      </c>
      <c r="H40" s="1">
        <v>0.2</v>
      </c>
      <c r="I40" s="1" t="s">
        <v>54</v>
      </c>
      <c r="J40" s="7">
        <v>0</v>
      </c>
      <c r="K40" s="7">
        <v>0.2</v>
      </c>
      <c r="L40" s="7">
        <v>0.7</v>
      </c>
      <c r="M40" s="7">
        <v>0</v>
      </c>
      <c r="N40" s="7">
        <v>0.1</v>
      </c>
      <c r="O40" s="7">
        <f t="shared" ref="O40:O61" si="9">SUM(J40:N40)</f>
        <v>0.99999999999999989</v>
      </c>
      <c r="P40" s="9">
        <v>20</v>
      </c>
      <c r="Q40" s="8">
        <f t="shared" ref="Q40:Q61" si="10">60/P40</f>
        <v>3</v>
      </c>
      <c r="R40" s="8">
        <f t="shared" ref="R40:R61" si="11">Q40/60</f>
        <v>0.05</v>
      </c>
      <c r="S40" s="6">
        <f t="shared" ref="S40:S61" si="12">F40-G40-R40*R$5</f>
        <v>1.0207999999999995</v>
      </c>
    </row>
    <row r="41" spans="1:19">
      <c r="A41" s="2">
        <f t="shared" ref="A41:A64" si="13">A40+1</f>
        <v>3</v>
      </c>
      <c r="B41" s="1" t="s">
        <v>3</v>
      </c>
      <c r="C41" s="1" t="s">
        <v>6</v>
      </c>
      <c r="D41" s="7">
        <v>0.3</v>
      </c>
      <c r="E41" s="5">
        <v>3</v>
      </c>
      <c r="F41" s="5">
        <f t="shared" si="8"/>
        <v>4</v>
      </c>
      <c r="G41" s="5">
        <f t="shared" ref="G41:G43" si="14">SUMPRODUCT(J41:N41,J$5:N$5)*H41</f>
        <v>2.5572000000000004</v>
      </c>
      <c r="H41" s="1">
        <v>0.2</v>
      </c>
      <c r="I41" s="1" t="s">
        <v>54</v>
      </c>
      <c r="J41" s="7">
        <v>0</v>
      </c>
      <c r="K41" s="7">
        <v>0.5</v>
      </c>
      <c r="L41" s="7">
        <v>0.4</v>
      </c>
      <c r="M41" s="7">
        <v>0</v>
      </c>
      <c r="N41" s="7">
        <v>0.1</v>
      </c>
      <c r="O41" s="7">
        <f t="shared" si="9"/>
        <v>1</v>
      </c>
      <c r="P41" s="9">
        <v>20</v>
      </c>
      <c r="Q41" s="8">
        <f t="shared" si="10"/>
        <v>3</v>
      </c>
      <c r="R41" s="8">
        <f t="shared" si="11"/>
        <v>0.05</v>
      </c>
      <c r="S41" s="6">
        <f t="shared" si="12"/>
        <v>0.94279999999999964</v>
      </c>
    </row>
    <row r="42" spans="1:19">
      <c r="A42" s="2">
        <f t="shared" si="13"/>
        <v>4</v>
      </c>
      <c r="B42" s="1" t="s">
        <v>3</v>
      </c>
      <c r="C42" s="1" t="s">
        <v>7</v>
      </c>
      <c r="D42" s="7">
        <v>0.3</v>
      </c>
      <c r="E42" s="5">
        <v>2</v>
      </c>
      <c r="F42" s="5">
        <f t="shared" si="8"/>
        <v>2.666666666666667</v>
      </c>
      <c r="G42" s="5">
        <f t="shared" si="14"/>
        <v>1.7832000000000001</v>
      </c>
      <c r="H42" s="1">
        <v>0.2</v>
      </c>
      <c r="I42" s="1" t="s">
        <v>53</v>
      </c>
      <c r="J42" s="7">
        <v>0.1</v>
      </c>
      <c r="K42" s="7">
        <v>0</v>
      </c>
      <c r="L42" s="7">
        <v>0.4</v>
      </c>
      <c r="M42" s="7">
        <v>0.1</v>
      </c>
      <c r="N42" s="7">
        <v>0.4</v>
      </c>
      <c r="O42" s="7">
        <f t="shared" si="9"/>
        <v>1</v>
      </c>
      <c r="P42" s="9">
        <v>60</v>
      </c>
      <c r="Q42" s="8">
        <f t="shared" si="10"/>
        <v>1</v>
      </c>
      <c r="R42" s="8">
        <f t="shared" si="11"/>
        <v>1.6666666666666666E-2</v>
      </c>
      <c r="S42" s="6">
        <f t="shared" si="12"/>
        <v>0.71680000000000021</v>
      </c>
    </row>
    <row r="43" spans="1:19">
      <c r="A43" s="2">
        <f t="shared" si="13"/>
        <v>5</v>
      </c>
      <c r="B43" s="1" t="s">
        <v>3</v>
      </c>
      <c r="C43" s="1" t="s">
        <v>8</v>
      </c>
      <c r="D43" s="7">
        <v>0.3</v>
      </c>
      <c r="E43" s="5">
        <v>2</v>
      </c>
      <c r="F43" s="5">
        <f t="shared" si="8"/>
        <v>2.666666666666667</v>
      </c>
      <c r="G43" s="5">
        <f t="shared" si="14"/>
        <v>1.974</v>
      </c>
      <c r="H43" s="1">
        <v>0.2</v>
      </c>
      <c r="I43" s="1" t="s">
        <v>54</v>
      </c>
      <c r="J43" s="7">
        <v>0.1</v>
      </c>
      <c r="K43" s="7">
        <v>0.2</v>
      </c>
      <c r="L43" s="7">
        <v>0.3</v>
      </c>
      <c r="M43" s="7">
        <v>0.1</v>
      </c>
      <c r="N43" s="7">
        <v>0.3</v>
      </c>
      <c r="O43" s="7">
        <f t="shared" si="9"/>
        <v>1</v>
      </c>
      <c r="P43" s="9">
        <v>60</v>
      </c>
      <c r="Q43" s="8">
        <f t="shared" si="10"/>
        <v>1</v>
      </c>
      <c r="R43" s="8">
        <f t="shared" si="11"/>
        <v>1.6666666666666666E-2</v>
      </c>
      <c r="S43" s="6">
        <f t="shared" si="12"/>
        <v>0.52600000000000036</v>
      </c>
    </row>
    <row r="44" spans="1:19">
      <c r="A44" s="2">
        <f t="shared" si="13"/>
        <v>6</v>
      </c>
      <c r="B44" s="1" t="s">
        <v>9</v>
      </c>
      <c r="C44" s="1" t="s">
        <v>10</v>
      </c>
      <c r="D44" s="7">
        <v>0.55000000000000004</v>
      </c>
      <c r="E44" s="5">
        <v>3</v>
      </c>
      <c r="F44" s="5">
        <f t="shared" si="8"/>
        <v>4</v>
      </c>
      <c r="G44" s="5">
        <f t="shared" ref="G44:G61" si="15">SUMPRODUCT(J44:N44,J$5:N$5)*H44</f>
        <v>2.2686000000000002</v>
      </c>
      <c r="H44" s="1">
        <v>0.2</v>
      </c>
      <c r="I44" s="1" t="s">
        <v>53</v>
      </c>
      <c r="J44" s="7">
        <v>0.1</v>
      </c>
      <c r="K44" s="7">
        <v>0</v>
      </c>
      <c r="L44" s="7">
        <v>0.75</v>
      </c>
      <c r="M44" s="7">
        <v>0.05</v>
      </c>
      <c r="N44" s="7">
        <v>0.1</v>
      </c>
      <c r="O44" s="7">
        <f t="shared" si="9"/>
        <v>1</v>
      </c>
      <c r="P44" s="9">
        <v>15</v>
      </c>
      <c r="Q44" s="8">
        <f t="shared" si="10"/>
        <v>4</v>
      </c>
      <c r="R44" s="8">
        <f t="shared" si="11"/>
        <v>6.6666666666666666E-2</v>
      </c>
      <c r="S44" s="6">
        <f t="shared" si="12"/>
        <v>1.0647333333333333</v>
      </c>
    </row>
    <row r="45" spans="1:19">
      <c r="A45" s="2">
        <f t="shared" si="13"/>
        <v>7</v>
      </c>
      <c r="B45" s="1" t="s">
        <v>9</v>
      </c>
      <c r="C45" s="1" t="s">
        <v>11</v>
      </c>
      <c r="D45" s="7">
        <v>0.55000000000000004</v>
      </c>
      <c r="E45" s="5">
        <v>3</v>
      </c>
      <c r="F45" s="5">
        <f t="shared" si="8"/>
        <v>4</v>
      </c>
      <c r="G45" s="5">
        <f t="shared" si="15"/>
        <v>3.1341000000000001</v>
      </c>
      <c r="H45" s="1">
        <v>0.3</v>
      </c>
      <c r="I45" s="1" t="s">
        <v>53</v>
      </c>
      <c r="J45" s="7">
        <v>0.3</v>
      </c>
      <c r="K45" s="7">
        <v>0</v>
      </c>
      <c r="L45" s="7">
        <v>0.55000000000000004</v>
      </c>
      <c r="M45" s="7">
        <v>0.05</v>
      </c>
      <c r="N45" s="7">
        <v>0.1</v>
      </c>
      <c r="O45" s="7">
        <f t="shared" si="9"/>
        <v>1.0000000000000002</v>
      </c>
      <c r="P45" s="9">
        <v>15</v>
      </c>
      <c r="Q45" s="8">
        <f t="shared" si="10"/>
        <v>4</v>
      </c>
      <c r="R45" s="8">
        <f t="shared" si="11"/>
        <v>6.6666666666666666E-2</v>
      </c>
      <c r="S45" s="6">
        <f t="shared" si="12"/>
        <v>0.19923333333333326</v>
      </c>
    </row>
    <row r="46" spans="1:19">
      <c r="A46" s="2">
        <f t="shared" si="13"/>
        <v>8</v>
      </c>
      <c r="B46" s="1" t="s">
        <v>9</v>
      </c>
      <c r="C46" s="1" t="s">
        <v>13</v>
      </c>
      <c r="D46" s="7">
        <v>0.55000000000000004</v>
      </c>
      <c r="E46" s="5">
        <v>3</v>
      </c>
      <c r="F46" s="5">
        <f t="shared" si="8"/>
        <v>4</v>
      </c>
      <c r="G46" s="5">
        <f t="shared" si="15"/>
        <v>2.2830000000000004</v>
      </c>
      <c r="H46" s="1">
        <v>0.2</v>
      </c>
      <c r="I46" s="1" t="s">
        <v>54</v>
      </c>
      <c r="J46" s="7">
        <v>0.2</v>
      </c>
      <c r="K46" s="7">
        <v>0.4</v>
      </c>
      <c r="L46" s="7">
        <v>0.25</v>
      </c>
      <c r="M46" s="7">
        <v>0.05</v>
      </c>
      <c r="N46" s="7">
        <v>0.1</v>
      </c>
      <c r="O46" s="7">
        <f t="shared" si="9"/>
        <v>1.0000000000000002</v>
      </c>
      <c r="P46" s="9">
        <v>10</v>
      </c>
      <c r="Q46" s="8">
        <f t="shared" si="10"/>
        <v>6</v>
      </c>
      <c r="R46" s="8">
        <f t="shared" si="11"/>
        <v>0.1</v>
      </c>
      <c r="S46" s="6">
        <f t="shared" si="12"/>
        <v>0.71699999999999964</v>
      </c>
    </row>
    <row r="47" spans="1:19">
      <c r="A47" s="2">
        <f t="shared" si="13"/>
        <v>9</v>
      </c>
      <c r="B47" s="1" t="s">
        <v>9</v>
      </c>
      <c r="C47" s="1" t="s">
        <v>14</v>
      </c>
      <c r="D47" s="7">
        <v>0.55000000000000004</v>
      </c>
      <c r="E47" s="5">
        <v>4</v>
      </c>
      <c r="F47" s="5">
        <f t="shared" si="8"/>
        <v>5.3333333333333339</v>
      </c>
      <c r="G47" s="5">
        <f t="shared" si="15"/>
        <v>3.5024999999999999</v>
      </c>
      <c r="H47" s="1">
        <v>0.3</v>
      </c>
      <c r="I47" s="1" t="s">
        <v>54</v>
      </c>
      <c r="J47" s="7">
        <v>0.2</v>
      </c>
      <c r="K47" s="7">
        <v>0.6</v>
      </c>
      <c r="L47" s="7">
        <v>0.05</v>
      </c>
      <c r="M47" s="7">
        <v>0.05</v>
      </c>
      <c r="N47" s="7">
        <v>0.1</v>
      </c>
      <c r="O47" s="7">
        <f t="shared" si="9"/>
        <v>1.0000000000000002</v>
      </c>
      <c r="P47" s="9">
        <v>10</v>
      </c>
      <c r="Q47" s="8">
        <f t="shared" si="10"/>
        <v>6</v>
      </c>
      <c r="R47" s="8">
        <f t="shared" si="11"/>
        <v>0.1</v>
      </c>
      <c r="S47" s="6">
        <f t="shared" si="12"/>
        <v>0.83083333333333398</v>
      </c>
    </row>
    <row r="48" spans="1:19">
      <c r="A48" s="2">
        <f t="shared" si="13"/>
        <v>10</v>
      </c>
      <c r="B48" s="1" t="s">
        <v>9</v>
      </c>
      <c r="C48" s="1" t="s">
        <v>15</v>
      </c>
      <c r="D48" s="7">
        <v>0.55000000000000004</v>
      </c>
      <c r="E48" s="5">
        <v>4</v>
      </c>
      <c r="F48" s="5">
        <f t="shared" si="8"/>
        <v>5.3333333333333339</v>
      </c>
      <c r="G48" s="5">
        <f t="shared" si="15"/>
        <v>3.4634999999999998</v>
      </c>
      <c r="H48" s="1">
        <v>0.3</v>
      </c>
      <c r="I48" s="1" t="s">
        <v>54</v>
      </c>
      <c r="J48" s="7">
        <v>0.2</v>
      </c>
      <c r="K48" s="7">
        <v>0.5</v>
      </c>
      <c r="L48" s="7">
        <v>0.15</v>
      </c>
      <c r="M48" s="7">
        <v>0.05</v>
      </c>
      <c r="N48" s="7">
        <v>0.1</v>
      </c>
      <c r="O48" s="7">
        <f t="shared" si="9"/>
        <v>1</v>
      </c>
      <c r="P48" s="9">
        <v>10</v>
      </c>
      <c r="Q48" s="8">
        <f t="shared" si="10"/>
        <v>6</v>
      </c>
      <c r="R48" s="8">
        <f t="shared" si="11"/>
        <v>0.1</v>
      </c>
      <c r="S48" s="6">
        <f t="shared" si="12"/>
        <v>0.86983333333333412</v>
      </c>
    </row>
    <row r="49" spans="1:19">
      <c r="A49" s="2">
        <f t="shared" si="13"/>
        <v>11</v>
      </c>
      <c r="B49" s="1" t="s">
        <v>9</v>
      </c>
      <c r="C49" s="1" t="s">
        <v>16</v>
      </c>
      <c r="D49" s="7">
        <v>0.55000000000000004</v>
      </c>
      <c r="E49" s="5">
        <v>3</v>
      </c>
      <c r="F49" s="5">
        <f t="shared" si="8"/>
        <v>4</v>
      </c>
      <c r="G49" s="5">
        <f t="shared" si="15"/>
        <v>2.2686000000000002</v>
      </c>
      <c r="H49" s="1">
        <v>0.2</v>
      </c>
      <c r="I49" s="1" t="s">
        <v>53</v>
      </c>
      <c r="J49" s="7">
        <v>0.1</v>
      </c>
      <c r="K49" s="7">
        <v>0</v>
      </c>
      <c r="L49" s="7">
        <v>0.75</v>
      </c>
      <c r="M49" s="7">
        <v>0.05</v>
      </c>
      <c r="N49" s="7">
        <v>0.1</v>
      </c>
      <c r="O49" s="7">
        <f t="shared" si="9"/>
        <v>1</v>
      </c>
      <c r="P49" s="9">
        <v>15</v>
      </c>
      <c r="Q49" s="8">
        <f t="shared" si="10"/>
        <v>4</v>
      </c>
      <c r="R49" s="8">
        <f t="shared" si="11"/>
        <v>6.6666666666666666E-2</v>
      </c>
      <c r="S49" s="6">
        <f t="shared" si="12"/>
        <v>1.0647333333333333</v>
      </c>
    </row>
    <row r="50" spans="1:19">
      <c r="A50" s="2">
        <f t="shared" si="13"/>
        <v>12</v>
      </c>
      <c r="B50" s="1" t="s">
        <v>9</v>
      </c>
      <c r="C50" s="1" t="s">
        <v>44</v>
      </c>
      <c r="D50" s="7">
        <v>0.55000000000000004</v>
      </c>
      <c r="E50" s="5">
        <v>3</v>
      </c>
      <c r="F50" s="5">
        <f t="shared" si="8"/>
        <v>4</v>
      </c>
      <c r="G50" s="5">
        <f t="shared" si="15"/>
        <v>2.1790000000000003</v>
      </c>
      <c r="H50" s="1">
        <v>0.2</v>
      </c>
      <c r="I50" s="1" t="s">
        <v>53</v>
      </c>
      <c r="J50" s="7">
        <v>0.2</v>
      </c>
      <c r="K50" s="7">
        <v>0</v>
      </c>
      <c r="L50" s="7">
        <v>0.65</v>
      </c>
      <c r="M50" s="7">
        <v>0.05</v>
      </c>
      <c r="N50" s="7">
        <v>0.1</v>
      </c>
      <c r="O50" s="7">
        <f t="shared" si="9"/>
        <v>1.0000000000000002</v>
      </c>
      <c r="P50" s="9">
        <v>15</v>
      </c>
      <c r="Q50" s="8">
        <f t="shared" si="10"/>
        <v>4</v>
      </c>
      <c r="R50" s="8">
        <f t="shared" si="11"/>
        <v>6.6666666666666666E-2</v>
      </c>
      <c r="S50" s="6">
        <f t="shared" si="12"/>
        <v>1.1543333333333332</v>
      </c>
    </row>
    <row r="51" spans="1:19">
      <c r="A51" s="2">
        <f t="shared" si="13"/>
        <v>13</v>
      </c>
      <c r="B51" s="1" t="s">
        <v>9</v>
      </c>
      <c r="C51" s="1" t="s">
        <v>17</v>
      </c>
      <c r="D51" s="7">
        <v>0.55000000000000004</v>
      </c>
      <c r="E51" s="5">
        <v>5</v>
      </c>
      <c r="F51" s="5">
        <f t="shared" si="8"/>
        <v>6.6666666666666679</v>
      </c>
      <c r="G51" s="5">
        <f t="shared" si="15"/>
        <v>3.4194</v>
      </c>
      <c r="H51" s="1">
        <v>0.3</v>
      </c>
      <c r="I51" s="1" t="s">
        <v>54</v>
      </c>
      <c r="J51" s="7">
        <v>0</v>
      </c>
      <c r="K51" s="7">
        <v>0.5</v>
      </c>
      <c r="L51" s="7">
        <v>0.2</v>
      </c>
      <c r="M51" s="7">
        <v>0</v>
      </c>
      <c r="N51" s="7">
        <v>0.3</v>
      </c>
      <c r="O51" s="7">
        <f t="shared" si="9"/>
        <v>1</v>
      </c>
      <c r="P51" s="9">
        <v>10</v>
      </c>
      <c r="Q51" s="8">
        <f t="shared" si="10"/>
        <v>6</v>
      </c>
      <c r="R51" s="8">
        <f t="shared" si="11"/>
        <v>0.1</v>
      </c>
      <c r="S51" s="6">
        <f t="shared" si="12"/>
        <v>2.2472666666666679</v>
      </c>
    </row>
    <row r="52" spans="1:19">
      <c r="A52" s="2">
        <f t="shared" si="13"/>
        <v>14</v>
      </c>
      <c r="B52" s="1" t="s">
        <v>9</v>
      </c>
      <c r="C52" s="1" t="s">
        <v>18</v>
      </c>
      <c r="D52" s="7">
        <v>0.55000000000000004</v>
      </c>
      <c r="E52" s="5">
        <v>5</v>
      </c>
      <c r="F52" s="5">
        <f t="shared" si="8"/>
        <v>6.6666666666666679</v>
      </c>
      <c r="G52" s="5">
        <f t="shared" si="15"/>
        <v>3.4932000000000003</v>
      </c>
      <c r="H52" s="1">
        <v>0.3</v>
      </c>
      <c r="I52" s="1" t="s">
        <v>54</v>
      </c>
      <c r="J52" s="7">
        <v>0.1</v>
      </c>
      <c r="K52" s="7">
        <v>0.5</v>
      </c>
      <c r="L52" s="7">
        <v>0.2</v>
      </c>
      <c r="M52" s="7">
        <v>0</v>
      </c>
      <c r="N52" s="7">
        <v>0.2</v>
      </c>
      <c r="O52" s="7">
        <f t="shared" si="9"/>
        <v>1</v>
      </c>
      <c r="P52" s="9">
        <v>10</v>
      </c>
      <c r="Q52" s="8">
        <f t="shared" si="10"/>
        <v>6</v>
      </c>
      <c r="R52" s="8">
        <f t="shared" si="11"/>
        <v>0.1</v>
      </c>
      <c r="S52" s="6">
        <f t="shared" si="12"/>
        <v>2.1734666666666675</v>
      </c>
    </row>
    <row r="53" spans="1:19">
      <c r="A53" s="2">
        <f t="shared" si="13"/>
        <v>15</v>
      </c>
      <c r="B53" s="1" t="s">
        <v>19</v>
      </c>
      <c r="C53" s="1" t="s">
        <v>20</v>
      </c>
      <c r="D53" s="7">
        <v>0.35</v>
      </c>
      <c r="E53" s="5">
        <v>3</v>
      </c>
      <c r="F53" s="5">
        <f t="shared" si="8"/>
        <v>4</v>
      </c>
      <c r="G53" s="5">
        <f t="shared" si="15"/>
        <v>1.4778</v>
      </c>
      <c r="H53" s="1">
        <v>0.15</v>
      </c>
      <c r="I53" s="1" t="s">
        <v>53</v>
      </c>
      <c r="J53" s="7">
        <v>0.2</v>
      </c>
      <c r="K53" s="7">
        <v>0</v>
      </c>
      <c r="L53" s="7">
        <v>0.5</v>
      </c>
      <c r="M53" s="7">
        <v>0</v>
      </c>
      <c r="N53" s="7">
        <v>0.3</v>
      </c>
      <c r="O53" s="7">
        <f t="shared" si="9"/>
        <v>1</v>
      </c>
      <c r="P53" s="9">
        <v>20</v>
      </c>
      <c r="Q53" s="8">
        <f t="shared" si="10"/>
        <v>3</v>
      </c>
      <c r="R53" s="8">
        <f t="shared" si="11"/>
        <v>0.05</v>
      </c>
      <c r="S53" s="6">
        <f t="shared" si="12"/>
        <v>2.0221999999999998</v>
      </c>
    </row>
    <row r="54" spans="1:19">
      <c r="A54" s="2">
        <f t="shared" si="13"/>
        <v>16</v>
      </c>
      <c r="B54" s="1" t="s">
        <v>19</v>
      </c>
      <c r="C54" s="1" t="s">
        <v>21</v>
      </c>
      <c r="D54" s="7">
        <v>0.35</v>
      </c>
      <c r="E54" s="5">
        <v>3</v>
      </c>
      <c r="F54" s="5">
        <f t="shared" si="8"/>
        <v>4</v>
      </c>
      <c r="G54" s="5">
        <f t="shared" si="15"/>
        <v>1.4778</v>
      </c>
      <c r="H54" s="1">
        <v>0.15</v>
      </c>
      <c r="I54" s="1" t="s">
        <v>53</v>
      </c>
      <c r="J54" s="7">
        <v>0.2</v>
      </c>
      <c r="K54" s="7">
        <v>0</v>
      </c>
      <c r="L54" s="7">
        <v>0.5</v>
      </c>
      <c r="M54" s="7">
        <v>0</v>
      </c>
      <c r="N54" s="7">
        <v>0.3</v>
      </c>
      <c r="O54" s="7">
        <f t="shared" si="9"/>
        <v>1</v>
      </c>
      <c r="P54" s="9">
        <v>20</v>
      </c>
      <c r="Q54" s="8">
        <f t="shared" si="10"/>
        <v>3</v>
      </c>
      <c r="R54" s="8">
        <f t="shared" si="11"/>
        <v>0.05</v>
      </c>
      <c r="S54" s="6">
        <f t="shared" si="12"/>
        <v>2.0221999999999998</v>
      </c>
    </row>
    <row r="55" spans="1:19">
      <c r="A55" s="2">
        <f t="shared" si="13"/>
        <v>17</v>
      </c>
      <c r="B55" s="1" t="s">
        <v>19</v>
      </c>
      <c r="C55" s="1" t="s">
        <v>22</v>
      </c>
      <c r="D55" s="7">
        <v>0.35</v>
      </c>
      <c r="E55" s="5">
        <v>1.5</v>
      </c>
      <c r="F55" s="5">
        <f t="shared" si="8"/>
        <v>2</v>
      </c>
      <c r="G55" s="5">
        <f t="shared" si="15"/>
        <v>0.98520000000000008</v>
      </c>
      <c r="H55" s="1">
        <v>0.1</v>
      </c>
      <c r="I55" s="1" t="s">
        <v>53</v>
      </c>
      <c r="J55" s="7">
        <v>0.2</v>
      </c>
      <c r="K55" s="7">
        <v>0</v>
      </c>
      <c r="L55" s="7">
        <v>0.5</v>
      </c>
      <c r="M55" s="7">
        <v>0</v>
      </c>
      <c r="N55" s="7">
        <v>0.3</v>
      </c>
      <c r="O55" s="7">
        <f t="shared" si="9"/>
        <v>1</v>
      </c>
      <c r="P55" s="9">
        <v>60</v>
      </c>
      <c r="Q55" s="8">
        <f t="shared" si="10"/>
        <v>1</v>
      </c>
      <c r="R55" s="8">
        <f t="shared" si="11"/>
        <v>1.6666666666666666E-2</v>
      </c>
      <c r="S55" s="6">
        <f t="shared" si="12"/>
        <v>0.84813333333333329</v>
      </c>
    </row>
    <row r="56" spans="1:19">
      <c r="A56" s="2">
        <f t="shared" si="13"/>
        <v>18</v>
      </c>
      <c r="B56" s="1" t="s">
        <v>35</v>
      </c>
      <c r="C56" s="1" t="s">
        <v>25</v>
      </c>
      <c r="D56" s="7">
        <v>0.8</v>
      </c>
      <c r="E56" s="5">
        <v>1.5</v>
      </c>
      <c r="F56" s="5">
        <f t="shared" si="8"/>
        <v>2</v>
      </c>
      <c r="G56" s="5">
        <f t="shared" si="15"/>
        <v>1.1859999999999999</v>
      </c>
      <c r="H56" s="1">
        <v>0.2</v>
      </c>
      <c r="I56" s="1" t="s">
        <v>53</v>
      </c>
      <c r="J56" s="7">
        <v>0</v>
      </c>
      <c r="K56" s="7">
        <v>0</v>
      </c>
      <c r="L56" s="7">
        <v>0</v>
      </c>
      <c r="M56" s="7">
        <v>1</v>
      </c>
      <c r="N56" s="7">
        <v>0</v>
      </c>
      <c r="O56" s="7">
        <f t="shared" si="9"/>
        <v>1</v>
      </c>
      <c r="P56" s="9">
        <v>120</v>
      </c>
      <c r="Q56" s="8">
        <f t="shared" si="10"/>
        <v>0.5</v>
      </c>
      <c r="R56" s="8">
        <f t="shared" si="11"/>
        <v>8.3333333333333332E-3</v>
      </c>
      <c r="S56" s="6">
        <f t="shared" si="12"/>
        <v>0.73066666666666669</v>
      </c>
    </row>
    <row r="57" spans="1:19">
      <c r="A57" s="2">
        <f t="shared" si="13"/>
        <v>19</v>
      </c>
      <c r="B57" s="1" t="s">
        <v>35</v>
      </c>
      <c r="C57" s="1" t="s">
        <v>26</v>
      </c>
      <c r="D57" s="7">
        <v>0.8</v>
      </c>
      <c r="E57" s="5">
        <v>1.5</v>
      </c>
      <c r="F57" s="5">
        <f t="shared" si="8"/>
        <v>2</v>
      </c>
      <c r="G57" s="5">
        <f t="shared" si="15"/>
        <v>1.1859999999999999</v>
      </c>
      <c r="H57" s="1">
        <v>0.2</v>
      </c>
      <c r="I57" s="1" t="s">
        <v>53</v>
      </c>
      <c r="J57" s="7">
        <v>0</v>
      </c>
      <c r="K57" s="7">
        <v>0</v>
      </c>
      <c r="L57" s="7">
        <v>0</v>
      </c>
      <c r="M57" s="7">
        <v>1</v>
      </c>
      <c r="N57" s="7">
        <v>0</v>
      </c>
      <c r="O57" s="7">
        <f t="shared" si="9"/>
        <v>1</v>
      </c>
      <c r="P57" s="9">
        <v>120</v>
      </c>
      <c r="Q57" s="8">
        <f t="shared" si="10"/>
        <v>0.5</v>
      </c>
      <c r="R57" s="8">
        <f t="shared" si="11"/>
        <v>8.3333333333333332E-3</v>
      </c>
      <c r="S57" s="6">
        <f t="shared" si="12"/>
        <v>0.73066666666666669</v>
      </c>
    </row>
    <row r="58" spans="1:19">
      <c r="A58" s="2">
        <f t="shared" si="13"/>
        <v>20</v>
      </c>
      <c r="B58" s="1" t="s">
        <v>35</v>
      </c>
      <c r="C58" s="1" t="s">
        <v>27</v>
      </c>
      <c r="D58" s="7">
        <v>0.8</v>
      </c>
      <c r="E58" s="5">
        <v>2</v>
      </c>
      <c r="F58" s="5">
        <f t="shared" si="8"/>
        <v>2.666666666666667</v>
      </c>
      <c r="G58" s="5">
        <f t="shared" si="15"/>
        <v>1.4620000000000002</v>
      </c>
      <c r="H58" s="1">
        <v>0.2</v>
      </c>
      <c r="I58" s="1" t="s">
        <v>53</v>
      </c>
      <c r="J58" s="7">
        <v>0</v>
      </c>
      <c r="K58" s="7">
        <v>0</v>
      </c>
      <c r="L58" s="7">
        <v>0.2</v>
      </c>
      <c r="M58" s="7">
        <v>0.8</v>
      </c>
      <c r="N58" s="7">
        <v>0</v>
      </c>
      <c r="O58" s="7">
        <f t="shared" si="9"/>
        <v>1</v>
      </c>
      <c r="P58" s="9">
        <v>60</v>
      </c>
      <c r="Q58" s="8">
        <f t="shared" si="10"/>
        <v>1</v>
      </c>
      <c r="R58" s="8">
        <f t="shared" si="11"/>
        <v>1.6666666666666666E-2</v>
      </c>
      <c r="S58" s="6">
        <f t="shared" si="12"/>
        <v>1.038</v>
      </c>
    </row>
    <row r="59" spans="1:19">
      <c r="A59" s="2">
        <f t="shared" si="13"/>
        <v>21</v>
      </c>
      <c r="B59" s="1" t="s">
        <v>35</v>
      </c>
      <c r="C59" s="1" t="s">
        <v>28</v>
      </c>
      <c r="D59" s="7">
        <v>0.8</v>
      </c>
      <c r="E59" s="5">
        <v>2</v>
      </c>
      <c r="F59" s="5">
        <f t="shared" si="8"/>
        <v>2.666666666666667</v>
      </c>
      <c r="G59" s="5">
        <f t="shared" si="15"/>
        <v>1.4620000000000002</v>
      </c>
      <c r="H59" s="1">
        <v>0.2</v>
      </c>
      <c r="I59" s="1" t="s">
        <v>53</v>
      </c>
      <c r="J59" s="7">
        <v>0</v>
      </c>
      <c r="K59" s="7">
        <v>0</v>
      </c>
      <c r="L59" s="7">
        <v>0.2</v>
      </c>
      <c r="M59" s="7">
        <v>0.8</v>
      </c>
      <c r="N59" s="7">
        <v>0</v>
      </c>
      <c r="O59" s="7">
        <f t="shared" si="9"/>
        <v>1</v>
      </c>
      <c r="P59" s="9">
        <v>60</v>
      </c>
      <c r="Q59" s="8">
        <f t="shared" si="10"/>
        <v>1</v>
      </c>
      <c r="R59" s="8">
        <f t="shared" si="11"/>
        <v>1.6666666666666666E-2</v>
      </c>
      <c r="S59" s="6">
        <f t="shared" si="12"/>
        <v>1.038</v>
      </c>
    </row>
    <row r="60" spans="1:19">
      <c r="A60" s="2">
        <f t="shared" si="13"/>
        <v>22</v>
      </c>
      <c r="B60" s="1" t="s">
        <v>35</v>
      </c>
      <c r="C60" s="1" t="s">
        <v>29</v>
      </c>
      <c r="D60" s="7">
        <v>0.8</v>
      </c>
      <c r="E60" s="5">
        <v>1.5</v>
      </c>
      <c r="F60" s="5">
        <f t="shared" si="8"/>
        <v>2</v>
      </c>
      <c r="G60" s="5">
        <f t="shared" si="15"/>
        <v>1.1859999999999999</v>
      </c>
      <c r="H60" s="1">
        <v>0.2</v>
      </c>
      <c r="I60" s="1" t="s">
        <v>53</v>
      </c>
      <c r="J60" s="7">
        <v>0</v>
      </c>
      <c r="K60" s="7">
        <v>0</v>
      </c>
      <c r="L60" s="7">
        <v>0</v>
      </c>
      <c r="M60" s="7">
        <v>1</v>
      </c>
      <c r="N60" s="7">
        <v>0</v>
      </c>
      <c r="O60" s="7">
        <f t="shared" si="9"/>
        <v>1</v>
      </c>
      <c r="P60" s="9">
        <v>40</v>
      </c>
      <c r="Q60" s="8">
        <f t="shared" si="10"/>
        <v>1.5</v>
      </c>
      <c r="R60" s="8">
        <f t="shared" si="11"/>
        <v>2.5000000000000001E-2</v>
      </c>
      <c r="S60" s="6">
        <f t="shared" si="12"/>
        <v>0.56400000000000006</v>
      </c>
    </row>
    <row r="61" spans="1:19">
      <c r="A61" s="2">
        <f t="shared" si="13"/>
        <v>23</v>
      </c>
      <c r="B61" s="1" t="s">
        <v>35</v>
      </c>
      <c r="C61" s="1" t="s">
        <v>30</v>
      </c>
      <c r="D61" s="7">
        <v>0.8</v>
      </c>
      <c r="E61" s="5">
        <v>1.5</v>
      </c>
      <c r="F61" s="5">
        <f t="shared" si="8"/>
        <v>2</v>
      </c>
      <c r="G61" s="5">
        <f t="shared" si="15"/>
        <v>1.3240000000000001</v>
      </c>
      <c r="H61" s="1">
        <v>0.2</v>
      </c>
      <c r="I61" s="1" t="s">
        <v>53</v>
      </c>
      <c r="J61" s="7">
        <v>0</v>
      </c>
      <c r="K61" s="7">
        <v>0</v>
      </c>
      <c r="L61" s="7">
        <v>0.1</v>
      </c>
      <c r="M61" s="7">
        <v>0.9</v>
      </c>
      <c r="N61" s="7">
        <v>0</v>
      </c>
      <c r="O61" s="7">
        <f t="shared" si="9"/>
        <v>1</v>
      </c>
      <c r="P61" s="9">
        <v>40</v>
      </c>
      <c r="Q61" s="8">
        <f t="shared" si="10"/>
        <v>1.5</v>
      </c>
      <c r="R61" s="8">
        <f t="shared" si="11"/>
        <v>2.5000000000000001E-2</v>
      </c>
      <c r="S61" s="6">
        <f t="shared" si="12"/>
        <v>0.42599999999999993</v>
      </c>
    </row>
    <row r="62" spans="1:19">
      <c r="A62" s="2">
        <f t="shared" si="13"/>
        <v>24</v>
      </c>
    </row>
    <row r="63" spans="1:19">
      <c r="A63" s="2">
        <f t="shared" si="13"/>
        <v>25</v>
      </c>
    </row>
    <row r="64" spans="1:19">
      <c r="A64" s="2">
        <f t="shared" si="13"/>
        <v>26</v>
      </c>
    </row>
  </sheetData>
  <autoFilter ref="A6:S32" xr:uid="{FECAD209-45BB-EC44-8775-7CA44096C4B0}"/>
  <conditionalFormatting sqref="S7:S3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{76F07E98-9C35-41EF-B811-2C8904F8AB62}</x14:id>
        </ext>
      </extLst>
    </cfRule>
  </conditionalFormatting>
  <conditionalFormatting sqref="S39:S6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{782C973A-8F04-482E-AF31-4DB499FB9321}</x14:id>
        </ext>
      </extLst>
    </cfRule>
  </conditionalFormatting>
  <hyperlinks>
    <hyperlink ref="A1" location="INDEX!A1" display="Back to INDEX" xr:uid="{B6876907-A4D7-4DB6-93B3-79B77AE9AC3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F07E98-9C35-41EF-B811-2C8904F8AB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S7:S32</xm:sqref>
        </x14:conditionalFormatting>
        <x14:conditionalFormatting xmlns:xm="http://schemas.microsoft.com/office/excel/2006/main">
          <x14:cfRule type="dataBar" id="{782C973A-8F04-482E-AF31-4DB499FB93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S39:S61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46E3-2944-4757-856C-1B45FA628DA8}">
  <dimension ref="A1:S64"/>
  <sheetViews>
    <sheetView zoomScale="70" zoomScaleNormal="70" workbookViewId="0">
      <selection activeCell="D1" sqref="D1:D1048576"/>
    </sheetView>
  </sheetViews>
  <sheetFormatPr defaultColWidth="10.69921875" defaultRowHeight="15.6"/>
  <cols>
    <col min="1" max="1" width="7.69921875" style="2" customWidth="1"/>
    <col min="2" max="2" width="10.69921875" style="1"/>
    <col min="3" max="3" width="12.19921875" style="1" bestFit="1" customWidth="1"/>
    <col min="4" max="4" width="19.09765625" style="1" bestFit="1" customWidth="1"/>
    <col min="5" max="5" width="10.69921875" style="1"/>
    <col min="6" max="6" width="13.19921875" style="1" customWidth="1"/>
    <col min="7" max="8" width="10.69921875" style="1"/>
    <col min="9" max="9" width="13.19921875" style="1" customWidth="1"/>
    <col min="10" max="10" width="16.19921875" style="1" customWidth="1"/>
    <col min="11" max="11" width="13.69921875" style="1" customWidth="1"/>
    <col min="12" max="12" width="15.69921875" style="1" customWidth="1"/>
    <col min="13" max="18" width="13.69921875" style="1" customWidth="1"/>
    <col min="19" max="19" width="18.69921875" style="1" customWidth="1"/>
    <col min="20" max="16384" width="10.69921875" style="1"/>
  </cols>
  <sheetData>
    <row r="1" spans="1:19" ht="25.8">
      <c r="A1" s="37" t="s">
        <v>94</v>
      </c>
      <c r="D1" s="39" t="s">
        <v>95</v>
      </c>
      <c r="F1" s="39" t="str">
        <f>COGS!B7</f>
        <v>Cincinnati</v>
      </c>
      <c r="H1" s="39"/>
      <c r="I1" s="39" t="s">
        <v>79</v>
      </c>
    </row>
    <row r="2" spans="1:19" ht="18">
      <c r="A2" s="27"/>
    </row>
    <row r="4" spans="1:19" ht="31.2">
      <c r="D4" s="40" t="s">
        <v>96</v>
      </c>
    </row>
    <row r="5" spans="1:19">
      <c r="J5" s="5">
        <v>6.79</v>
      </c>
      <c r="K5" s="5">
        <v>13.56</v>
      </c>
      <c r="L5" s="5">
        <v>11.34</v>
      </c>
      <c r="M5" s="5">
        <v>4.5599999999999996</v>
      </c>
      <c r="N5" s="5">
        <v>5.34</v>
      </c>
      <c r="O5" s="5"/>
      <c r="P5" s="5"/>
      <c r="Q5" s="5"/>
      <c r="R5" s="5">
        <v>10.5</v>
      </c>
    </row>
    <row r="6" spans="1:19">
      <c r="A6" s="3" t="s">
        <v>0</v>
      </c>
      <c r="B6" s="4" t="s">
        <v>2</v>
      </c>
      <c r="C6" s="4" t="s">
        <v>1</v>
      </c>
      <c r="D6" s="14" t="s">
        <v>59</v>
      </c>
      <c r="E6" s="4" t="s">
        <v>58</v>
      </c>
      <c r="F6" s="14" t="s">
        <v>57</v>
      </c>
      <c r="G6" s="4" t="s">
        <v>33</v>
      </c>
      <c r="H6" s="4" t="s">
        <v>38</v>
      </c>
      <c r="I6" s="22" t="s">
        <v>52</v>
      </c>
      <c r="J6" s="4" t="s">
        <v>31</v>
      </c>
      <c r="K6" s="4" t="s">
        <v>34</v>
      </c>
      <c r="L6" s="4" t="s">
        <v>39</v>
      </c>
      <c r="M6" s="4" t="s">
        <v>35</v>
      </c>
      <c r="N6" s="4" t="s">
        <v>36</v>
      </c>
      <c r="O6" s="4" t="s">
        <v>40</v>
      </c>
      <c r="P6" s="4" t="s">
        <v>43</v>
      </c>
      <c r="Q6" s="4" t="s">
        <v>42</v>
      </c>
      <c r="R6" s="4" t="s">
        <v>41</v>
      </c>
      <c r="S6" s="4" t="s">
        <v>37</v>
      </c>
    </row>
    <row r="7" spans="1:19">
      <c r="A7" s="2">
        <v>1</v>
      </c>
      <c r="B7" s="1" t="s">
        <v>3</v>
      </c>
      <c r="C7" s="1" t="s">
        <v>4</v>
      </c>
      <c r="D7" s="7">
        <v>0.55000000000000004</v>
      </c>
      <c r="E7" s="5">
        <v>3</v>
      </c>
      <c r="F7" s="5">
        <f>(($R$5/3)*0.4)*E7</f>
        <v>4.2</v>
      </c>
      <c r="G7" s="5">
        <f>SUMPRODUCT(J7:N7,J$5:N$5)*H7</f>
        <v>2.1480000000000001</v>
      </c>
      <c r="H7" s="1">
        <v>0.2</v>
      </c>
      <c r="I7" s="1" t="s">
        <v>53</v>
      </c>
      <c r="J7" s="7">
        <v>0</v>
      </c>
      <c r="K7" s="7">
        <v>0</v>
      </c>
      <c r="L7" s="7">
        <v>0.9</v>
      </c>
      <c r="M7" s="7">
        <v>0</v>
      </c>
      <c r="N7" s="7">
        <v>0.1</v>
      </c>
      <c r="O7" s="7">
        <f>SUM(J7:N7)</f>
        <v>1</v>
      </c>
      <c r="P7" s="9">
        <v>20</v>
      </c>
      <c r="Q7" s="8">
        <f>60/P7</f>
        <v>3</v>
      </c>
      <c r="R7" s="8">
        <f>Q7/60</f>
        <v>0.05</v>
      </c>
      <c r="S7" s="6">
        <f>F7-G7-R7*R$5</f>
        <v>1.5270000000000001</v>
      </c>
    </row>
    <row r="8" spans="1:19">
      <c r="A8" s="2">
        <f>A7+1</f>
        <v>2</v>
      </c>
      <c r="B8" s="1" t="s">
        <v>3</v>
      </c>
      <c r="C8" s="1" t="s">
        <v>5</v>
      </c>
      <c r="D8" s="7">
        <v>0.55000000000000004</v>
      </c>
      <c r="E8" s="5">
        <v>3</v>
      </c>
      <c r="F8" s="5">
        <f t="shared" ref="F8:F32" si="0">(($R$5/3)*0.4)*E8</f>
        <v>4.2</v>
      </c>
      <c r="G8" s="5">
        <f>SUMPRODUCT(J8:N8,J$5:N$5)*H8</f>
        <v>2.2368000000000001</v>
      </c>
      <c r="H8" s="1">
        <v>0.2</v>
      </c>
      <c r="I8" s="1" t="s">
        <v>54</v>
      </c>
      <c r="J8" s="7">
        <v>0</v>
      </c>
      <c r="K8" s="7">
        <v>0.2</v>
      </c>
      <c r="L8" s="7">
        <v>0.7</v>
      </c>
      <c r="M8" s="7">
        <v>0</v>
      </c>
      <c r="N8" s="7">
        <v>0.1</v>
      </c>
      <c r="O8" s="7">
        <f t="shared" ref="O8:O32" si="1">SUM(J8:N8)</f>
        <v>0.99999999999999989</v>
      </c>
      <c r="P8" s="9">
        <v>20</v>
      </c>
      <c r="Q8" s="8">
        <f t="shared" ref="Q8:Q32" si="2">60/P8</f>
        <v>3</v>
      </c>
      <c r="R8" s="8">
        <f t="shared" ref="R8:R32" si="3">Q8/60</f>
        <v>0.05</v>
      </c>
      <c r="S8" s="6">
        <f t="shared" ref="S8:S32" si="4">F8-G8-R8*R$5</f>
        <v>1.4382000000000001</v>
      </c>
    </row>
    <row r="9" spans="1:19">
      <c r="A9" s="2">
        <f t="shared" ref="A9:A32" si="5">A8+1</f>
        <v>3</v>
      </c>
      <c r="B9" s="1" t="s">
        <v>3</v>
      </c>
      <c r="C9" s="1" t="s">
        <v>6</v>
      </c>
      <c r="D9" s="7">
        <v>0.55000000000000004</v>
      </c>
      <c r="E9" s="5">
        <v>3</v>
      </c>
      <c r="F9" s="5">
        <f t="shared" si="0"/>
        <v>4.2</v>
      </c>
      <c r="G9" s="5">
        <f t="shared" ref="G9:G11" si="6">SUMPRODUCT(J9:N9,J$5:N$5)*H9</f>
        <v>2.3700000000000006</v>
      </c>
      <c r="H9" s="1">
        <v>0.2</v>
      </c>
      <c r="I9" s="1" t="s">
        <v>54</v>
      </c>
      <c r="J9" s="7">
        <v>0</v>
      </c>
      <c r="K9" s="7">
        <v>0.5</v>
      </c>
      <c r="L9" s="7">
        <v>0.4</v>
      </c>
      <c r="M9" s="7">
        <v>0</v>
      </c>
      <c r="N9" s="7">
        <v>0.1</v>
      </c>
      <c r="O9" s="7">
        <f t="shared" si="1"/>
        <v>1</v>
      </c>
      <c r="P9" s="9">
        <v>20</v>
      </c>
      <c r="Q9" s="8">
        <f t="shared" si="2"/>
        <v>3</v>
      </c>
      <c r="R9" s="8">
        <f t="shared" si="3"/>
        <v>0.05</v>
      </c>
      <c r="S9" s="6">
        <f t="shared" si="4"/>
        <v>1.3049999999999997</v>
      </c>
    </row>
    <row r="10" spans="1:19">
      <c r="A10" s="2">
        <f t="shared" si="5"/>
        <v>4</v>
      </c>
      <c r="B10" s="1" t="s">
        <v>3</v>
      </c>
      <c r="C10" s="1" t="s">
        <v>7</v>
      </c>
      <c r="D10" s="7">
        <v>0.55000000000000004</v>
      </c>
      <c r="E10" s="5">
        <v>2</v>
      </c>
      <c r="F10" s="5">
        <f t="shared" si="0"/>
        <v>2.8000000000000003</v>
      </c>
      <c r="G10" s="5">
        <f t="shared" si="6"/>
        <v>1.5614000000000003</v>
      </c>
      <c r="H10" s="1">
        <v>0.2</v>
      </c>
      <c r="I10" s="1" t="s">
        <v>53</v>
      </c>
      <c r="J10" s="7">
        <v>0.1</v>
      </c>
      <c r="K10" s="7">
        <v>0</v>
      </c>
      <c r="L10" s="7">
        <v>0.4</v>
      </c>
      <c r="M10" s="7">
        <v>0.1</v>
      </c>
      <c r="N10" s="7">
        <v>0.4</v>
      </c>
      <c r="O10" s="7">
        <f t="shared" si="1"/>
        <v>1</v>
      </c>
      <c r="P10" s="9">
        <v>60</v>
      </c>
      <c r="Q10" s="8">
        <f t="shared" si="2"/>
        <v>1</v>
      </c>
      <c r="R10" s="8">
        <f t="shared" si="3"/>
        <v>1.6666666666666666E-2</v>
      </c>
      <c r="S10" s="6">
        <f t="shared" si="4"/>
        <v>1.0635999999999999</v>
      </c>
    </row>
    <row r="11" spans="1:19">
      <c r="A11" s="2">
        <f t="shared" si="5"/>
        <v>5</v>
      </c>
      <c r="B11" s="1" t="s">
        <v>3</v>
      </c>
      <c r="C11" s="1" t="s">
        <v>8</v>
      </c>
      <c r="D11" s="7">
        <v>0.55000000000000004</v>
      </c>
      <c r="E11" s="5">
        <v>2</v>
      </c>
      <c r="F11" s="5">
        <f t="shared" si="0"/>
        <v>2.8000000000000003</v>
      </c>
      <c r="G11" s="5">
        <f t="shared" si="6"/>
        <v>1.7702</v>
      </c>
      <c r="H11" s="1">
        <v>0.2</v>
      </c>
      <c r="I11" s="1" t="s">
        <v>54</v>
      </c>
      <c r="J11" s="7">
        <v>0.1</v>
      </c>
      <c r="K11" s="7">
        <v>0.2</v>
      </c>
      <c r="L11" s="7">
        <v>0.3</v>
      </c>
      <c r="M11" s="7">
        <v>0.1</v>
      </c>
      <c r="N11" s="7">
        <v>0.3</v>
      </c>
      <c r="O11" s="7">
        <f t="shared" si="1"/>
        <v>1</v>
      </c>
      <c r="P11" s="9">
        <v>60</v>
      </c>
      <c r="Q11" s="8">
        <f t="shared" si="2"/>
        <v>1</v>
      </c>
      <c r="R11" s="8">
        <f t="shared" si="3"/>
        <v>1.6666666666666666E-2</v>
      </c>
      <c r="S11" s="6">
        <f t="shared" si="4"/>
        <v>0.85480000000000023</v>
      </c>
    </row>
    <row r="12" spans="1:19">
      <c r="A12" s="2">
        <f t="shared" si="5"/>
        <v>6</v>
      </c>
      <c r="B12" s="1" t="s">
        <v>3</v>
      </c>
      <c r="C12" s="1" t="s">
        <v>23</v>
      </c>
      <c r="D12" s="7">
        <v>0.55000000000000004</v>
      </c>
      <c r="E12" s="5">
        <v>1</v>
      </c>
      <c r="F12" s="5">
        <f t="shared" si="0"/>
        <v>1.4000000000000001</v>
      </c>
      <c r="G12" s="5">
        <f>SUMPRODUCT(J12:N12,J$5:N$5)*H12</f>
        <v>0.99460000000000004</v>
      </c>
      <c r="H12" s="1">
        <v>0.1</v>
      </c>
      <c r="I12" s="1" t="s">
        <v>53</v>
      </c>
      <c r="J12" s="7">
        <v>0.1</v>
      </c>
      <c r="K12" s="7">
        <v>0</v>
      </c>
      <c r="L12" s="7">
        <v>0.75</v>
      </c>
      <c r="M12" s="7">
        <v>0.05</v>
      </c>
      <c r="N12" s="7">
        <v>0.1</v>
      </c>
      <c r="O12" s="7">
        <f t="shared" si="1"/>
        <v>1</v>
      </c>
      <c r="P12" s="9">
        <v>30</v>
      </c>
      <c r="Q12" s="8">
        <f t="shared" si="2"/>
        <v>2</v>
      </c>
      <c r="R12" s="8">
        <f t="shared" si="3"/>
        <v>3.3333333333333333E-2</v>
      </c>
      <c r="S12" s="6">
        <f t="shared" si="4"/>
        <v>5.5400000000000116E-2</v>
      </c>
    </row>
    <row r="13" spans="1:19">
      <c r="A13" s="2">
        <f t="shared" si="5"/>
        <v>7</v>
      </c>
      <c r="B13" s="15" t="s">
        <v>3</v>
      </c>
      <c r="C13" s="15" t="s">
        <v>24</v>
      </c>
      <c r="D13" s="7">
        <v>0.55000000000000004</v>
      </c>
      <c r="E13" s="5">
        <v>1</v>
      </c>
      <c r="F13" s="5">
        <f t="shared" si="0"/>
        <v>1.4000000000000001</v>
      </c>
      <c r="G13" s="5">
        <f t="shared" ref="G13:G32" si="7">SUMPRODUCT(J13:N13,J$5:N$5)*H13</f>
        <v>1.1056000000000001</v>
      </c>
      <c r="H13" s="1">
        <v>0.1</v>
      </c>
      <c r="I13" s="1" t="s">
        <v>54</v>
      </c>
      <c r="J13" s="7">
        <v>0.1</v>
      </c>
      <c r="K13" s="7">
        <v>0.5</v>
      </c>
      <c r="L13" s="7">
        <v>0.25</v>
      </c>
      <c r="M13" s="7">
        <v>0.05</v>
      </c>
      <c r="N13" s="7">
        <v>0.1</v>
      </c>
      <c r="O13" s="7">
        <f t="shared" si="1"/>
        <v>1</v>
      </c>
      <c r="P13" s="9">
        <v>30</v>
      </c>
      <c r="Q13" s="8">
        <f t="shared" si="2"/>
        <v>2</v>
      </c>
      <c r="R13" s="8">
        <f t="shared" si="3"/>
        <v>3.3333333333333333E-2</v>
      </c>
      <c r="S13" s="6">
        <f t="shared" si="4"/>
        <v>-5.5599999999999983E-2</v>
      </c>
    </row>
    <row r="14" spans="1:19">
      <c r="A14" s="2">
        <f t="shared" si="5"/>
        <v>8</v>
      </c>
      <c r="B14" s="1" t="s">
        <v>9</v>
      </c>
      <c r="C14" s="1" t="s">
        <v>10</v>
      </c>
      <c r="D14" s="7">
        <v>0.6</v>
      </c>
      <c r="E14" s="5">
        <v>3</v>
      </c>
      <c r="F14" s="5">
        <f t="shared" si="0"/>
        <v>4.2</v>
      </c>
      <c r="G14" s="5">
        <f t="shared" si="7"/>
        <v>1.9892000000000001</v>
      </c>
      <c r="H14" s="1">
        <v>0.2</v>
      </c>
      <c r="I14" s="1" t="s">
        <v>53</v>
      </c>
      <c r="J14" s="7">
        <v>0.1</v>
      </c>
      <c r="K14" s="7">
        <v>0</v>
      </c>
      <c r="L14" s="7">
        <v>0.75</v>
      </c>
      <c r="M14" s="7">
        <v>0.05</v>
      </c>
      <c r="N14" s="7">
        <v>0.1</v>
      </c>
      <c r="O14" s="7">
        <f t="shared" si="1"/>
        <v>1</v>
      </c>
      <c r="P14" s="9">
        <v>15</v>
      </c>
      <c r="Q14" s="8">
        <f t="shared" si="2"/>
        <v>4</v>
      </c>
      <c r="R14" s="8">
        <f t="shared" si="3"/>
        <v>6.6666666666666666E-2</v>
      </c>
      <c r="S14" s="6">
        <f t="shared" si="4"/>
        <v>1.5107999999999999</v>
      </c>
    </row>
    <row r="15" spans="1:19">
      <c r="A15" s="2">
        <f t="shared" si="5"/>
        <v>9</v>
      </c>
      <c r="B15" s="1" t="s">
        <v>9</v>
      </c>
      <c r="C15" s="1" t="s">
        <v>11</v>
      </c>
      <c r="D15" s="7">
        <v>0.6</v>
      </c>
      <c r="E15" s="5">
        <v>3</v>
      </c>
      <c r="F15" s="5">
        <f t="shared" si="0"/>
        <v>4.2</v>
      </c>
      <c r="G15" s="5">
        <f t="shared" si="7"/>
        <v>2.7108000000000003</v>
      </c>
      <c r="H15" s="1">
        <v>0.3</v>
      </c>
      <c r="I15" s="1" t="s">
        <v>53</v>
      </c>
      <c r="J15" s="7">
        <v>0.3</v>
      </c>
      <c r="K15" s="7">
        <v>0</v>
      </c>
      <c r="L15" s="7">
        <v>0.55000000000000004</v>
      </c>
      <c r="M15" s="7">
        <v>0.05</v>
      </c>
      <c r="N15" s="7">
        <v>0.1</v>
      </c>
      <c r="O15" s="7">
        <f t="shared" si="1"/>
        <v>1.0000000000000002</v>
      </c>
      <c r="P15" s="9">
        <v>15</v>
      </c>
      <c r="Q15" s="8">
        <f t="shared" si="2"/>
        <v>4</v>
      </c>
      <c r="R15" s="8">
        <f t="shared" si="3"/>
        <v>6.6666666666666666E-2</v>
      </c>
      <c r="S15" s="6">
        <f t="shared" si="4"/>
        <v>0.7891999999999999</v>
      </c>
    </row>
    <row r="16" spans="1:19">
      <c r="A16" s="2">
        <f t="shared" si="5"/>
        <v>10</v>
      </c>
      <c r="B16" s="1" t="s">
        <v>9</v>
      </c>
      <c r="C16" s="1" t="s">
        <v>12</v>
      </c>
      <c r="D16" s="7">
        <v>0.6</v>
      </c>
      <c r="E16" s="5">
        <v>3</v>
      </c>
      <c r="F16" s="5">
        <f t="shared" si="0"/>
        <v>4.2</v>
      </c>
      <c r="G16" s="5">
        <f t="shared" si="7"/>
        <v>3.1503000000000001</v>
      </c>
      <c r="H16" s="1">
        <v>0.3</v>
      </c>
      <c r="I16" s="1" t="s">
        <v>54</v>
      </c>
      <c r="J16" s="7">
        <v>0.1</v>
      </c>
      <c r="K16" s="7">
        <v>0.25</v>
      </c>
      <c r="L16" s="7">
        <v>0.5</v>
      </c>
      <c r="M16" s="7">
        <v>0.05</v>
      </c>
      <c r="N16" s="7">
        <v>0.1</v>
      </c>
      <c r="O16" s="7">
        <f t="shared" si="1"/>
        <v>1</v>
      </c>
      <c r="P16" s="9">
        <v>15</v>
      </c>
      <c r="Q16" s="8">
        <f t="shared" si="2"/>
        <v>4</v>
      </c>
      <c r="R16" s="8">
        <f t="shared" si="3"/>
        <v>6.6666666666666666E-2</v>
      </c>
      <c r="S16" s="6">
        <f t="shared" si="4"/>
        <v>0.34970000000000012</v>
      </c>
    </row>
    <row r="17" spans="1:19">
      <c r="A17" s="2">
        <f t="shared" si="5"/>
        <v>11</v>
      </c>
      <c r="B17" s="1" t="s">
        <v>9</v>
      </c>
      <c r="C17" s="1" t="s">
        <v>13</v>
      </c>
      <c r="D17" s="7">
        <v>0.6</v>
      </c>
      <c r="E17" s="5">
        <v>3</v>
      </c>
      <c r="F17" s="5">
        <f t="shared" si="0"/>
        <v>4.2</v>
      </c>
      <c r="G17" s="5">
        <f t="shared" si="7"/>
        <v>2.0758000000000005</v>
      </c>
      <c r="H17" s="1">
        <v>0.2</v>
      </c>
      <c r="I17" s="1" t="s">
        <v>54</v>
      </c>
      <c r="J17" s="7">
        <v>0.2</v>
      </c>
      <c r="K17" s="7">
        <v>0.4</v>
      </c>
      <c r="L17" s="7">
        <v>0.25</v>
      </c>
      <c r="M17" s="7">
        <v>0.05</v>
      </c>
      <c r="N17" s="7">
        <v>0.1</v>
      </c>
      <c r="O17" s="7">
        <f t="shared" si="1"/>
        <v>1.0000000000000002</v>
      </c>
      <c r="P17" s="9">
        <v>10</v>
      </c>
      <c r="Q17" s="8">
        <f t="shared" si="2"/>
        <v>6</v>
      </c>
      <c r="R17" s="8">
        <f t="shared" si="3"/>
        <v>0.1</v>
      </c>
      <c r="S17" s="6">
        <f t="shared" si="4"/>
        <v>1.0741999999999996</v>
      </c>
    </row>
    <row r="18" spans="1:19">
      <c r="A18" s="2">
        <f t="shared" si="5"/>
        <v>12</v>
      </c>
      <c r="B18" s="1" t="s">
        <v>9</v>
      </c>
      <c r="C18" s="1" t="s">
        <v>14</v>
      </c>
      <c r="D18" s="7">
        <v>0.6</v>
      </c>
      <c r="E18" s="5">
        <v>4</v>
      </c>
      <c r="F18" s="5">
        <f t="shared" si="0"/>
        <v>5.6000000000000005</v>
      </c>
      <c r="G18" s="5">
        <f t="shared" si="7"/>
        <v>3.2469000000000001</v>
      </c>
      <c r="H18" s="1">
        <v>0.3</v>
      </c>
      <c r="I18" s="1" t="s">
        <v>54</v>
      </c>
      <c r="J18" s="7">
        <v>0.2</v>
      </c>
      <c r="K18" s="7">
        <v>0.6</v>
      </c>
      <c r="L18" s="7">
        <v>0.05</v>
      </c>
      <c r="M18" s="7">
        <v>0.05</v>
      </c>
      <c r="N18" s="7">
        <v>0.1</v>
      </c>
      <c r="O18" s="7">
        <f t="shared" si="1"/>
        <v>1.0000000000000002</v>
      </c>
      <c r="P18" s="9">
        <v>10</v>
      </c>
      <c r="Q18" s="8">
        <f t="shared" si="2"/>
        <v>6</v>
      </c>
      <c r="R18" s="8">
        <f t="shared" si="3"/>
        <v>0.1</v>
      </c>
      <c r="S18" s="6">
        <f t="shared" si="4"/>
        <v>1.3031000000000004</v>
      </c>
    </row>
    <row r="19" spans="1:19">
      <c r="A19" s="2">
        <f t="shared" si="5"/>
        <v>13</v>
      </c>
      <c r="B19" s="1" t="s">
        <v>9</v>
      </c>
      <c r="C19" s="1" t="s">
        <v>15</v>
      </c>
      <c r="D19" s="7">
        <v>0.6</v>
      </c>
      <c r="E19" s="5">
        <v>4</v>
      </c>
      <c r="F19" s="5">
        <f t="shared" si="0"/>
        <v>5.6000000000000005</v>
      </c>
      <c r="G19" s="5">
        <f t="shared" si="7"/>
        <v>3.1803000000000003</v>
      </c>
      <c r="H19" s="1">
        <v>0.3</v>
      </c>
      <c r="I19" s="1" t="s">
        <v>54</v>
      </c>
      <c r="J19" s="7">
        <v>0.2</v>
      </c>
      <c r="K19" s="7">
        <v>0.5</v>
      </c>
      <c r="L19" s="7">
        <v>0.15</v>
      </c>
      <c r="M19" s="7">
        <v>0.05</v>
      </c>
      <c r="N19" s="7">
        <v>0.1</v>
      </c>
      <c r="O19" s="7">
        <f t="shared" si="1"/>
        <v>1</v>
      </c>
      <c r="P19" s="9">
        <v>10</v>
      </c>
      <c r="Q19" s="8">
        <f t="shared" si="2"/>
        <v>6</v>
      </c>
      <c r="R19" s="8">
        <f t="shared" si="3"/>
        <v>0.1</v>
      </c>
      <c r="S19" s="6">
        <f t="shared" si="4"/>
        <v>1.3697000000000001</v>
      </c>
    </row>
    <row r="20" spans="1:19">
      <c r="A20" s="2">
        <f t="shared" si="5"/>
        <v>14</v>
      </c>
      <c r="B20" s="1" t="s">
        <v>9</v>
      </c>
      <c r="C20" s="1" t="s">
        <v>16</v>
      </c>
      <c r="D20" s="7">
        <v>0.6</v>
      </c>
      <c r="E20" s="5">
        <v>3</v>
      </c>
      <c r="F20" s="5">
        <f t="shared" si="0"/>
        <v>4.2</v>
      </c>
      <c r="G20" s="5">
        <f t="shared" si="7"/>
        <v>1.9892000000000001</v>
      </c>
      <c r="H20" s="1">
        <v>0.2</v>
      </c>
      <c r="I20" s="1" t="s">
        <v>53</v>
      </c>
      <c r="J20" s="7">
        <v>0.1</v>
      </c>
      <c r="K20" s="7">
        <v>0</v>
      </c>
      <c r="L20" s="7">
        <v>0.75</v>
      </c>
      <c r="M20" s="7">
        <v>0.05</v>
      </c>
      <c r="N20" s="7">
        <v>0.1</v>
      </c>
      <c r="O20" s="7">
        <f t="shared" si="1"/>
        <v>1</v>
      </c>
      <c r="P20" s="9">
        <v>15</v>
      </c>
      <c r="Q20" s="8">
        <f t="shared" si="2"/>
        <v>4</v>
      </c>
      <c r="R20" s="8">
        <f t="shared" si="3"/>
        <v>6.6666666666666666E-2</v>
      </c>
      <c r="S20" s="6">
        <f t="shared" si="4"/>
        <v>1.5107999999999999</v>
      </c>
    </row>
    <row r="21" spans="1:19">
      <c r="A21" s="2">
        <f t="shared" si="5"/>
        <v>15</v>
      </c>
      <c r="B21" s="1" t="s">
        <v>9</v>
      </c>
      <c r="C21" s="1" t="s">
        <v>44</v>
      </c>
      <c r="D21" s="7">
        <v>0.6</v>
      </c>
      <c r="E21" s="5">
        <v>3</v>
      </c>
      <c r="F21" s="5">
        <f t="shared" si="0"/>
        <v>4.2</v>
      </c>
      <c r="G21" s="5">
        <f t="shared" si="7"/>
        <v>1.8982000000000003</v>
      </c>
      <c r="H21" s="1">
        <v>0.2</v>
      </c>
      <c r="I21" s="1" t="s">
        <v>53</v>
      </c>
      <c r="J21" s="7">
        <v>0.2</v>
      </c>
      <c r="K21" s="7">
        <v>0</v>
      </c>
      <c r="L21" s="7">
        <v>0.65</v>
      </c>
      <c r="M21" s="7">
        <v>0.05</v>
      </c>
      <c r="N21" s="7">
        <v>0.1</v>
      </c>
      <c r="O21" s="7">
        <f t="shared" si="1"/>
        <v>1.0000000000000002</v>
      </c>
      <c r="P21" s="9">
        <v>15</v>
      </c>
      <c r="Q21" s="8">
        <f t="shared" si="2"/>
        <v>4</v>
      </c>
      <c r="R21" s="8">
        <f t="shared" si="3"/>
        <v>6.6666666666666666E-2</v>
      </c>
      <c r="S21" s="6">
        <f t="shared" si="4"/>
        <v>1.6018000000000001</v>
      </c>
    </row>
    <row r="22" spans="1:19">
      <c r="A22" s="2">
        <f t="shared" si="5"/>
        <v>16</v>
      </c>
      <c r="B22" s="1" t="s">
        <v>9</v>
      </c>
      <c r="C22" s="1" t="s">
        <v>17</v>
      </c>
      <c r="D22" s="7">
        <v>0.6</v>
      </c>
      <c r="E22" s="5">
        <v>5</v>
      </c>
      <c r="F22" s="5">
        <f t="shared" si="0"/>
        <v>7.0000000000000009</v>
      </c>
      <c r="G22" s="5">
        <f t="shared" si="7"/>
        <v>3.1949999999999998</v>
      </c>
      <c r="H22" s="1">
        <v>0.3</v>
      </c>
      <c r="I22" s="1" t="s">
        <v>54</v>
      </c>
      <c r="J22" s="7">
        <v>0</v>
      </c>
      <c r="K22" s="7">
        <v>0.5</v>
      </c>
      <c r="L22" s="7">
        <v>0.2</v>
      </c>
      <c r="M22" s="7">
        <v>0</v>
      </c>
      <c r="N22" s="7">
        <v>0.3</v>
      </c>
      <c r="O22" s="7">
        <f t="shared" si="1"/>
        <v>1</v>
      </c>
      <c r="P22" s="9">
        <v>10</v>
      </c>
      <c r="Q22" s="8">
        <f t="shared" si="2"/>
        <v>6</v>
      </c>
      <c r="R22" s="8">
        <f t="shared" si="3"/>
        <v>0.1</v>
      </c>
      <c r="S22" s="6">
        <f t="shared" si="4"/>
        <v>2.7550000000000008</v>
      </c>
    </row>
    <row r="23" spans="1:19">
      <c r="A23" s="2">
        <f t="shared" si="5"/>
        <v>17</v>
      </c>
      <c r="B23" s="1" t="s">
        <v>9</v>
      </c>
      <c r="C23" s="1" t="s">
        <v>18</v>
      </c>
      <c r="D23" s="7">
        <v>0.6</v>
      </c>
      <c r="E23" s="5">
        <v>5</v>
      </c>
      <c r="F23" s="5">
        <f t="shared" si="0"/>
        <v>7.0000000000000009</v>
      </c>
      <c r="G23" s="5">
        <f t="shared" si="7"/>
        <v>3.2384999999999997</v>
      </c>
      <c r="H23" s="1">
        <v>0.3</v>
      </c>
      <c r="I23" s="1" t="s">
        <v>54</v>
      </c>
      <c r="J23" s="7">
        <v>0.1</v>
      </c>
      <c r="K23" s="7">
        <v>0.5</v>
      </c>
      <c r="L23" s="7">
        <v>0.2</v>
      </c>
      <c r="M23" s="7">
        <v>0</v>
      </c>
      <c r="N23" s="7">
        <v>0.2</v>
      </c>
      <c r="O23" s="7">
        <f t="shared" si="1"/>
        <v>1</v>
      </c>
      <c r="P23" s="9">
        <v>10</v>
      </c>
      <c r="Q23" s="8">
        <f t="shared" si="2"/>
        <v>6</v>
      </c>
      <c r="R23" s="8">
        <f t="shared" si="3"/>
        <v>0.1</v>
      </c>
      <c r="S23" s="6">
        <f t="shared" si="4"/>
        <v>2.7115000000000009</v>
      </c>
    </row>
    <row r="24" spans="1:19">
      <c r="A24" s="2">
        <f t="shared" si="5"/>
        <v>18</v>
      </c>
      <c r="B24" s="1" t="s">
        <v>19</v>
      </c>
      <c r="C24" s="1" t="s">
        <v>20</v>
      </c>
      <c r="D24" s="7">
        <v>0.4</v>
      </c>
      <c r="E24" s="5">
        <v>3</v>
      </c>
      <c r="F24" s="5">
        <f t="shared" si="0"/>
        <v>4.2</v>
      </c>
      <c r="G24" s="5">
        <f t="shared" si="7"/>
        <v>1.2945</v>
      </c>
      <c r="H24" s="1">
        <v>0.15</v>
      </c>
      <c r="I24" s="1" t="s">
        <v>53</v>
      </c>
      <c r="J24" s="7">
        <v>0.2</v>
      </c>
      <c r="K24" s="7">
        <v>0</v>
      </c>
      <c r="L24" s="7">
        <v>0.5</v>
      </c>
      <c r="M24" s="7">
        <v>0</v>
      </c>
      <c r="N24" s="7">
        <v>0.3</v>
      </c>
      <c r="O24" s="7">
        <f t="shared" si="1"/>
        <v>1</v>
      </c>
      <c r="P24" s="9">
        <v>20</v>
      </c>
      <c r="Q24" s="8">
        <f t="shared" si="2"/>
        <v>3</v>
      </c>
      <c r="R24" s="8">
        <f t="shared" si="3"/>
        <v>0.05</v>
      </c>
      <c r="S24" s="6">
        <f t="shared" si="4"/>
        <v>2.3805000000000001</v>
      </c>
    </row>
    <row r="25" spans="1:19">
      <c r="A25" s="2">
        <f t="shared" si="5"/>
        <v>19</v>
      </c>
      <c r="B25" s="1" t="s">
        <v>19</v>
      </c>
      <c r="C25" s="1" t="s">
        <v>21</v>
      </c>
      <c r="D25" s="7">
        <v>0.4</v>
      </c>
      <c r="E25" s="5">
        <v>3</v>
      </c>
      <c r="F25" s="5">
        <f t="shared" si="0"/>
        <v>4.2</v>
      </c>
      <c r="G25" s="5">
        <f t="shared" si="7"/>
        <v>1.2945</v>
      </c>
      <c r="H25" s="1">
        <v>0.15</v>
      </c>
      <c r="I25" s="1" t="s">
        <v>53</v>
      </c>
      <c r="J25" s="7">
        <v>0.2</v>
      </c>
      <c r="K25" s="7">
        <v>0</v>
      </c>
      <c r="L25" s="7">
        <v>0.5</v>
      </c>
      <c r="M25" s="7">
        <v>0</v>
      </c>
      <c r="N25" s="7">
        <v>0.3</v>
      </c>
      <c r="O25" s="7">
        <f t="shared" si="1"/>
        <v>1</v>
      </c>
      <c r="P25" s="9">
        <v>20</v>
      </c>
      <c r="Q25" s="8">
        <f t="shared" si="2"/>
        <v>3</v>
      </c>
      <c r="R25" s="8">
        <f t="shared" si="3"/>
        <v>0.05</v>
      </c>
      <c r="S25" s="6">
        <f t="shared" si="4"/>
        <v>2.3805000000000001</v>
      </c>
    </row>
    <row r="26" spans="1:19">
      <c r="A26" s="2">
        <f t="shared" si="5"/>
        <v>20</v>
      </c>
      <c r="B26" s="1" t="s">
        <v>19</v>
      </c>
      <c r="C26" s="1" t="s">
        <v>22</v>
      </c>
      <c r="D26" s="7">
        <v>0.4</v>
      </c>
      <c r="E26" s="5">
        <v>1.5</v>
      </c>
      <c r="F26" s="5">
        <f t="shared" si="0"/>
        <v>2.1</v>
      </c>
      <c r="G26" s="5">
        <f t="shared" si="7"/>
        <v>0.8630000000000001</v>
      </c>
      <c r="H26" s="1">
        <v>0.1</v>
      </c>
      <c r="I26" s="1" t="s">
        <v>53</v>
      </c>
      <c r="J26" s="7">
        <v>0.2</v>
      </c>
      <c r="K26" s="7">
        <v>0</v>
      </c>
      <c r="L26" s="7">
        <v>0.5</v>
      </c>
      <c r="M26" s="7">
        <v>0</v>
      </c>
      <c r="N26" s="7">
        <v>0.3</v>
      </c>
      <c r="O26" s="7">
        <f t="shared" si="1"/>
        <v>1</v>
      </c>
      <c r="P26" s="9">
        <v>60</v>
      </c>
      <c r="Q26" s="8">
        <f t="shared" si="2"/>
        <v>1</v>
      </c>
      <c r="R26" s="8">
        <f t="shared" si="3"/>
        <v>1.6666666666666666E-2</v>
      </c>
      <c r="S26" s="6">
        <f t="shared" si="4"/>
        <v>1.0620000000000001</v>
      </c>
    </row>
    <row r="27" spans="1:19">
      <c r="A27" s="2">
        <f t="shared" si="5"/>
        <v>21</v>
      </c>
      <c r="B27" s="1" t="s">
        <v>35</v>
      </c>
      <c r="C27" s="1" t="s">
        <v>25</v>
      </c>
      <c r="D27" s="7">
        <v>0.8</v>
      </c>
      <c r="E27" s="5">
        <v>1.5</v>
      </c>
      <c r="F27" s="5">
        <f t="shared" si="0"/>
        <v>2.1</v>
      </c>
      <c r="G27" s="5">
        <f t="shared" si="7"/>
        <v>0.91199999999999992</v>
      </c>
      <c r="H27" s="1">
        <v>0.2</v>
      </c>
      <c r="I27" s="1" t="s">
        <v>53</v>
      </c>
      <c r="J27" s="7">
        <v>0</v>
      </c>
      <c r="K27" s="7">
        <v>0</v>
      </c>
      <c r="L27" s="7">
        <v>0</v>
      </c>
      <c r="M27" s="7">
        <v>1</v>
      </c>
      <c r="N27" s="7">
        <v>0</v>
      </c>
      <c r="O27" s="7">
        <f t="shared" si="1"/>
        <v>1</v>
      </c>
      <c r="P27" s="9">
        <v>120</v>
      </c>
      <c r="Q27" s="8">
        <f t="shared" si="2"/>
        <v>0.5</v>
      </c>
      <c r="R27" s="8">
        <f t="shared" si="3"/>
        <v>8.3333333333333332E-3</v>
      </c>
      <c r="S27" s="6">
        <f t="shared" si="4"/>
        <v>1.1005000000000003</v>
      </c>
    </row>
    <row r="28" spans="1:19">
      <c r="A28" s="2">
        <f t="shared" si="5"/>
        <v>22</v>
      </c>
      <c r="B28" s="1" t="s">
        <v>35</v>
      </c>
      <c r="C28" s="1" t="s">
        <v>26</v>
      </c>
      <c r="D28" s="7">
        <v>0.8</v>
      </c>
      <c r="E28" s="5">
        <v>1.5</v>
      </c>
      <c r="F28" s="5">
        <f t="shared" si="0"/>
        <v>2.1</v>
      </c>
      <c r="G28" s="5">
        <f t="shared" si="7"/>
        <v>0.91199999999999992</v>
      </c>
      <c r="H28" s="1">
        <v>0.2</v>
      </c>
      <c r="I28" s="1" t="s">
        <v>53</v>
      </c>
      <c r="J28" s="7">
        <v>0</v>
      </c>
      <c r="K28" s="7">
        <v>0</v>
      </c>
      <c r="L28" s="7">
        <v>0</v>
      </c>
      <c r="M28" s="7">
        <v>1</v>
      </c>
      <c r="N28" s="7">
        <v>0</v>
      </c>
      <c r="O28" s="7">
        <f t="shared" si="1"/>
        <v>1</v>
      </c>
      <c r="P28" s="9">
        <v>120</v>
      </c>
      <c r="Q28" s="8">
        <f t="shared" si="2"/>
        <v>0.5</v>
      </c>
      <c r="R28" s="8">
        <f t="shared" si="3"/>
        <v>8.3333333333333332E-3</v>
      </c>
      <c r="S28" s="6">
        <f t="shared" si="4"/>
        <v>1.1005000000000003</v>
      </c>
    </row>
    <row r="29" spans="1:19">
      <c r="A29" s="2">
        <f t="shared" si="5"/>
        <v>23</v>
      </c>
      <c r="B29" s="1" t="s">
        <v>35</v>
      </c>
      <c r="C29" s="1" t="s">
        <v>27</v>
      </c>
      <c r="D29" s="7">
        <v>0.8</v>
      </c>
      <c r="E29" s="5">
        <v>2</v>
      </c>
      <c r="F29" s="5">
        <f t="shared" si="0"/>
        <v>2.8000000000000003</v>
      </c>
      <c r="G29" s="5">
        <f t="shared" si="7"/>
        <v>1.1832</v>
      </c>
      <c r="H29" s="1">
        <v>0.2</v>
      </c>
      <c r="I29" s="1" t="s">
        <v>53</v>
      </c>
      <c r="J29" s="7">
        <v>0</v>
      </c>
      <c r="K29" s="7">
        <v>0</v>
      </c>
      <c r="L29" s="7">
        <v>0.2</v>
      </c>
      <c r="M29" s="7">
        <v>0.8</v>
      </c>
      <c r="N29" s="7">
        <v>0</v>
      </c>
      <c r="O29" s="7">
        <f t="shared" si="1"/>
        <v>1</v>
      </c>
      <c r="P29" s="9">
        <v>60</v>
      </c>
      <c r="Q29" s="8">
        <f t="shared" si="2"/>
        <v>1</v>
      </c>
      <c r="R29" s="8">
        <f t="shared" si="3"/>
        <v>1.6666666666666666E-2</v>
      </c>
      <c r="S29" s="6">
        <f t="shared" si="4"/>
        <v>1.4418000000000002</v>
      </c>
    </row>
    <row r="30" spans="1:19">
      <c r="A30" s="2">
        <f t="shared" si="5"/>
        <v>24</v>
      </c>
      <c r="B30" s="1" t="s">
        <v>35</v>
      </c>
      <c r="C30" s="1" t="s">
        <v>28</v>
      </c>
      <c r="D30" s="7">
        <v>0.8</v>
      </c>
      <c r="E30" s="5">
        <v>2</v>
      </c>
      <c r="F30" s="5">
        <f t="shared" si="0"/>
        <v>2.8000000000000003</v>
      </c>
      <c r="G30" s="5">
        <f t="shared" si="7"/>
        <v>1.1832</v>
      </c>
      <c r="H30" s="1">
        <v>0.2</v>
      </c>
      <c r="I30" s="1" t="s">
        <v>53</v>
      </c>
      <c r="J30" s="7">
        <v>0</v>
      </c>
      <c r="K30" s="7">
        <v>0</v>
      </c>
      <c r="L30" s="7">
        <v>0.2</v>
      </c>
      <c r="M30" s="7">
        <v>0.8</v>
      </c>
      <c r="N30" s="7">
        <v>0</v>
      </c>
      <c r="O30" s="7">
        <f t="shared" si="1"/>
        <v>1</v>
      </c>
      <c r="P30" s="9">
        <v>60</v>
      </c>
      <c r="Q30" s="8">
        <f t="shared" si="2"/>
        <v>1</v>
      </c>
      <c r="R30" s="8">
        <f t="shared" si="3"/>
        <v>1.6666666666666666E-2</v>
      </c>
      <c r="S30" s="6">
        <f t="shared" si="4"/>
        <v>1.4418000000000002</v>
      </c>
    </row>
    <row r="31" spans="1:19">
      <c r="A31" s="2">
        <f t="shared" si="5"/>
        <v>25</v>
      </c>
      <c r="B31" s="1" t="s">
        <v>35</v>
      </c>
      <c r="C31" s="1" t="s">
        <v>29</v>
      </c>
      <c r="D31" s="7">
        <v>0.8</v>
      </c>
      <c r="E31" s="5">
        <v>1.5</v>
      </c>
      <c r="F31" s="5">
        <f t="shared" si="0"/>
        <v>2.1</v>
      </c>
      <c r="G31" s="5">
        <f t="shared" si="7"/>
        <v>0.91199999999999992</v>
      </c>
      <c r="H31" s="1">
        <v>0.2</v>
      </c>
      <c r="I31" s="1" t="s">
        <v>53</v>
      </c>
      <c r="J31" s="7">
        <v>0</v>
      </c>
      <c r="K31" s="7">
        <v>0</v>
      </c>
      <c r="L31" s="7">
        <v>0</v>
      </c>
      <c r="M31" s="7">
        <v>1</v>
      </c>
      <c r="N31" s="7">
        <v>0</v>
      </c>
      <c r="O31" s="7">
        <f t="shared" si="1"/>
        <v>1</v>
      </c>
      <c r="P31" s="9">
        <v>40</v>
      </c>
      <c r="Q31" s="8">
        <f t="shared" si="2"/>
        <v>1.5</v>
      </c>
      <c r="R31" s="8">
        <f t="shared" si="3"/>
        <v>2.5000000000000001E-2</v>
      </c>
      <c r="S31" s="6">
        <f t="shared" si="4"/>
        <v>0.92550000000000021</v>
      </c>
    </row>
    <row r="32" spans="1:19">
      <c r="A32" s="2">
        <f t="shared" si="5"/>
        <v>26</v>
      </c>
      <c r="B32" s="1" t="s">
        <v>35</v>
      </c>
      <c r="C32" s="1" t="s">
        <v>30</v>
      </c>
      <c r="D32" s="7">
        <v>0.8</v>
      </c>
      <c r="E32" s="5">
        <v>1.5</v>
      </c>
      <c r="F32" s="5">
        <f t="shared" si="0"/>
        <v>2.1</v>
      </c>
      <c r="G32" s="5">
        <f t="shared" si="7"/>
        <v>1.0476000000000001</v>
      </c>
      <c r="H32" s="1">
        <v>0.2</v>
      </c>
      <c r="I32" s="1" t="s">
        <v>53</v>
      </c>
      <c r="J32" s="7">
        <v>0</v>
      </c>
      <c r="K32" s="7">
        <v>0</v>
      </c>
      <c r="L32" s="7">
        <v>0.1</v>
      </c>
      <c r="M32" s="7">
        <v>0.9</v>
      </c>
      <c r="N32" s="7">
        <v>0</v>
      </c>
      <c r="O32" s="7">
        <f t="shared" si="1"/>
        <v>1</v>
      </c>
      <c r="P32" s="9">
        <v>40</v>
      </c>
      <c r="Q32" s="8">
        <f t="shared" si="2"/>
        <v>1.5</v>
      </c>
      <c r="R32" s="8">
        <f t="shared" si="3"/>
        <v>2.5000000000000001E-2</v>
      </c>
      <c r="S32" s="6">
        <f t="shared" si="4"/>
        <v>0.78990000000000005</v>
      </c>
    </row>
    <row r="33" spans="1:19">
      <c r="Q33" s="8"/>
    </row>
    <row r="34" spans="1:19">
      <c r="Q34" s="8"/>
    </row>
    <row r="35" spans="1:19" ht="31.2">
      <c r="D35" s="40" t="s">
        <v>97</v>
      </c>
      <c r="Q35" s="8"/>
    </row>
    <row r="36" spans="1:19" ht="31.2">
      <c r="D36" s="40"/>
      <c r="Q36" s="8"/>
    </row>
    <row r="37" spans="1:19">
      <c r="J37" s="5">
        <v>6.79</v>
      </c>
      <c r="K37" s="5">
        <v>13.56</v>
      </c>
      <c r="L37" s="5">
        <v>11.34</v>
      </c>
      <c r="M37" s="5">
        <v>4.5599999999999996</v>
      </c>
      <c r="N37" s="5">
        <v>5.34</v>
      </c>
      <c r="O37" s="5"/>
      <c r="P37" s="5"/>
      <c r="Q37" s="5"/>
      <c r="R37" s="5">
        <v>10.5</v>
      </c>
    </row>
    <row r="38" spans="1:19">
      <c r="A38" s="3" t="s">
        <v>0</v>
      </c>
      <c r="B38" s="4" t="s">
        <v>2</v>
      </c>
      <c r="C38" s="4" t="s">
        <v>1</v>
      </c>
      <c r="D38" s="14" t="s">
        <v>59</v>
      </c>
      <c r="E38" s="4" t="s">
        <v>58</v>
      </c>
      <c r="F38" s="14" t="s">
        <v>57</v>
      </c>
      <c r="G38" s="4" t="s">
        <v>33</v>
      </c>
      <c r="H38" s="4" t="s">
        <v>38</v>
      </c>
      <c r="I38" s="22" t="s">
        <v>52</v>
      </c>
      <c r="J38" s="4" t="s">
        <v>31</v>
      </c>
      <c r="K38" s="4" t="s">
        <v>34</v>
      </c>
      <c r="L38" s="4" t="s">
        <v>39</v>
      </c>
      <c r="M38" s="4" t="s">
        <v>35</v>
      </c>
      <c r="N38" s="4" t="s">
        <v>36</v>
      </c>
      <c r="O38" s="4" t="s">
        <v>40</v>
      </c>
      <c r="P38" s="4" t="s">
        <v>43</v>
      </c>
      <c r="Q38" s="4" t="s">
        <v>42</v>
      </c>
      <c r="R38" s="4" t="s">
        <v>41</v>
      </c>
      <c r="S38" s="4" t="s">
        <v>37</v>
      </c>
    </row>
    <row r="39" spans="1:19">
      <c r="A39" s="2">
        <v>1</v>
      </c>
      <c r="B39" s="1" t="s">
        <v>3</v>
      </c>
      <c r="C39" s="1" t="s">
        <v>4</v>
      </c>
      <c r="D39" s="7">
        <v>0.55000000000000004</v>
      </c>
      <c r="E39" s="5">
        <v>3</v>
      </c>
      <c r="F39" s="5">
        <f>(($R$5/3)*0.4)*E39</f>
        <v>4.2</v>
      </c>
      <c r="G39" s="5">
        <f>SUMPRODUCT(J39:N39,J$5:N$5)*H39</f>
        <v>2.1480000000000001</v>
      </c>
      <c r="H39" s="1">
        <v>0.2</v>
      </c>
      <c r="I39" s="1" t="s">
        <v>53</v>
      </c>
      <c r="J39" s="7">
        <v>0</v>
      </c>
      <c r="K39" s="7">
        <v>0</v>
      </c>
      <c r="L39" s="7">
        <v>0.9</v>
      </c>
      <c r="M39" s="7">
        <v>0</v>
      </c>
      <c r="N39" s="7">
        <v>0.1</v>
      </c>
      <c r="O39" s="7">
        <f>SUM(J39:N39)</f>
        <v>1</v>
      </c>
      <c r="P39" s="9">
        <v>20</v>
      </c>
      <c r="Q39" s="8">
        <f>60/P39</f>
        <v>3</v>
      </c>
      <c r="R39" s="8">
        <f>Q39/60</f>
        <v>0.05</v>
      </c>
      <c r="S39" s="6">
        <f>F39-G39-R39*R$5</f>
        <v>1.5270000000000001</v>
      </c>
    </row>
    <row r="40" spans="1:19">
      <c r="A40" s="2">
        <f>A39+1</f>
        <v>2</v>
      </c>
      <c r="B40" s="1" t="s">
        <v>3</v>
      </c>
      <c r="C40" s="1" t="s">
        <v>5</v>
      </c>
      <c r="D40" s="7">
        <v>0.55000000000000004</v>
      </c>
      <c r="E40" s="5">
        <v>3</v>
      </c>
      <c r="F40" s="5">
        <f t="shared" ref="F40:F63" si="8">(($R$5/3)*0.4)*E40</f>
        <v>4.2</v>
      </c>
      <c r="G40" s="5">
        <f>SUMPRODUCT(J40:N40,J$5:N$5)*H40</f>
        <v>2.2368000000000001</v>
      </c>
      <c r="H40" s="1">
        <v>0.2</v>
      </c>
      <c r="I40" s="1" t="s">
        <v>54</v>
      </c>
      <c r="J40" s="7">
        <v>0</v>
      </c>
      <c r="K40" s="7">
        <v>0.2</v>
      </c>
      <c r="L40" s="7">
        <v>0.7</v>
      </c>
      <c r="M40" s="7">
        <v>0</v>
      </c>
      <c r="N40" s="7">
        <v>0.1</v>
      </c>
      <c r="O40" s="7">
        <f t="shared" ref="O40:O63" si="9">SUM(J40:N40)</f>
        <v>0.99999999999999989</v>
      </c>
      <c r="P40" s="9">
        <v>20</v>
      </c>
      <c r="Q40" s="8">
        <f t="shared" ref="Q40:Q63" si="10">60/P40</f>
        <v>3</v>
      </c>
      <c r="R40" s="8">
        <f t="shared" ref="R40:R63" si="11">Q40/60</f>
        <v>0.05</v>
      </c>
      <c r="S40" s="6">
        <f t="shared" ref="S40:S63" si="12">F40-G40-R40*R$5</f>
        <v>1.4382000000000001</v>
      </c>
    </row>
    <row r="41" spans="1:19">
      <c r="A41" s="2">
        <f t="shared" ref="A41:A64" si="13">A40+1</f>
        <v>3</v>
      </c>
      <c r="B41" s="1" t="s">
        <v>3</v>
      </c>
      <c r="C41" s="1" t="s">
        <v>6</v>
      </c>
      <c r="D41" s="7">
        <v>0.55000000000000004</v>
      </c>
      <c r="E41" s="5">
        <v>3</v>
      </c>
      <c r="F41" s="5">
        <f t="shared" si="8"/>
        <v>4.2</v>
      </c>
      <c r="G41" s="5">
        <f t="shared" ref="G41:G43" si="14">SUMPRODUCT(J41:N41,J$5:N$5)*H41</f>
        <v>2.3700000000000006</v>
      </c>
      <c r="H41" s="1">
        <v>0.2</v>
      </c>
      <c r="I41" s="1" t="s">
        <v>54</v>
      </c>
      <c r="J41" s="7">
        <v>0</v>
      </c>
      <c r="K41" s="7">
        <v>0.5</v>
      </c>
      <c r="L41" s="7">
        <v>0.4</v>
      </c>
      <c r="M41" s="7">
        <v>0</v>
      </c>
      <c r="N41" s="7">
        <v>0.1</v>
      </c>
      <c r="O41" s="7">
        <f t="shared" si="9"/>
        <v>1</v>
      </c>
      <c r="P41" s="9">
        <v>20</v>
      </c>
      <c r="Q41" s="8">
        <f t="shared" si="10"/>
        <v>3</v>
      </c>
      <c r="R41" s="8">
        <f t="shared" si="11"/>
        <v>0.05</v>
      </c>
      <c r="S41" s="6">
        <f t="shared" si="12"/>
        <v>1.3049999999999997</v>
      </c>
    </row>
    <row r="42" spans="1:19">
      <c r="A42" s="2">
        <f t="shared" si="13"/>
        <v>4</v>
      </c>
      <c r="B42" s="1" t="s">
        <v>3</v>
      </c>
      <c r="C42" s="1" t="s">
        <v>7</v>
      </c>
      <c r="D42" s="7">
        <v>0.55000000000000004</v>
      </c>
      <c r="E42" s="5">
        <v>2</v>
      </c>
      <c r="F42" s="5">
        <f t="shared" si="8"/>
        <v>2.8000000000000003</v>
      </c>
      <c r="G42" s="5">
        <f t="shared" si="14"/>
        <v>1.5614000000000003</v>
      </c>
      <c r="H42" s="1">
        <v>0.2</v>
      </c>
      <c r="I42" s="1" t="s">
        <v>53</v>
      </c>
      <c r="J42" s="7">
        <v>0.1</v>
      </c>
      <c r="K42" s="7">
        <v>0</v>
      </c>
      <c r="L42" s="7">
        <v>0.4</v>
      </c>
      <c r="M42" s="7">
        <v>0.1</v>
      </c>
      <c r="N42" s="7">
        <v>0.4</v>
      </c>
      <c r="O42" s="7">
        <f t="shared" si="9"/>
        <v>1</v>
      </c>
      <c r="P42" s="9">
        <v>60</v>
      </c>
      <c r="Q42" s="8">
        <f t="shared" si="10"/>
        <v>1</v>
      </c>
      <c r="R42" s="8">
        <f t="shared" si="11"/>
        <v>1.6666666666666666E-2</v>
      </c>
      <c r="S42" s="6">
        <f t="shared" si="12"/>
        <v>1.0635999999999999</v>
      </c>
    </row>
    <row r="43" spans="1:19">
      <c r="A43" s="2">
        <f t="shared" si="13"/>
        <v>5</v>
      </c>
      <c r="B43" s="1" t="s">
        <v>3</v>
      </c>
      <c r="C43" s="1" t="s">
        <v>8</v>
      </c>
      <c r="D43" s="7">
        <v>0.55000000000000004</v>
      </c>
      <c r="E43" s="5">
        <v>2</v>
      </c>
      <c r="F43" s="5">
        <f t="shared" si="8"/>
        <v>2.8000000000000003</v>
      </c>
      <c r="G43" s="5">
        <f t="shared" si="14"/>
        <v>1.7702</v>
      </c>
      <c r="H43" s="1">
        <v>0.2</v>
      </c>
      <c r="I43" s="1" t="s">
        <v>54</v>
      </c>
      <c r="J43" s="7">
        <v>0.1</v>
      </c>
      <c r="K43" s="7">
        <v>0.2</v>
      </c>
      <c r="L43" s="7">
        <v>0.3</v>
      </c>
      <c r="M43" s="7">
        <v>0.1</v>
      </c>
      <c r="N43" s="7">
        <v>0.3</v>
      </c>
      <c r="O43" s="7">
        <f t="shared" si="9"/>
        <v>1</v>
      </c>
      <c r="P43" s="9">
        <v>60</v>
      </c>
      <c r="Q43" s="8">
        <f t="shared" si="10"/>
        <v>1</v>
      </c>
      <c r="R43" s="8">
        <f t="shared" si="11"/>
        <v>1.6666666666666666E-2</v>
      </c>
      <c r="S43" s="6">
        <f t="shared" si="12"/>
        <v>0.85480000000000023</v>
      </c>
    </row>
    <row r="44" spans="1:19">
      <c r="A44" s="2">
        <f t="shared" si="13"/>
        <v>6</v>
      </c>
      <c r="B44" s="1" t="s">
        <v>3</v>
      </c>
      <c r="C44" s="1" t="s">
        <v>23</v>
      </c>
      <c r="D44" s="7">
        <v>0.55000000000000004</v>
      </c>
      <c r="E44" s="5">
        <v>1</v>
      </c>
      <c r="F44" s="5">
        <f t="shared" si="8"/>
        <v>1.4000000000000001</v>
      </c>
      <c r="G44" s="5">
        <f>SUMPRODUCT(J44:N44,J$5:N$5)*H44</f>
        <v>0.99460000000000004</v>
      </c>
      <c r="H44" s="1">
        <v>0.1</v>
      </c>
      <c r="I44" s="1" t="s">
        <v>53</v>
      </c>
      <c r="J44" s="7">
        <v>0.1</v>
      </c>
      <c r="K44" s="7">
        <v>0</v>
      </c>
      <c r="L44" s="7">
        <v>0.75</v>
      </c>
      <c r="M44" s="7">
        <v>0.05</v>
      </c>
      <c r="N44" s="7">
        <v>0.1</v>
      </c>
      <c r="O44" s="7">
        <f t="shared" si="9"/>
        <v>1</v>
      </c>
      <c r="P44" s="9">
        <v>30</v>
      </c>
      <c r="Q44" s="8">
        <f t="shared" si="10"/>
        <v>2</v>
      </c>
      <c r="R44" s="8">
        <f t="shared" si="11"/>
        <v>3.3333333333333333E-2</v>
      </c>
      <c r="S44" s="6">
        <f t="shared" si="12"/>
        <v>5.5400000000000116E-2</v>
      </c>
    </row>
    <row r="45" spans="1:19">
      <c r="A45" s="2">
        <f t="shared" si="13"/>
        <v>7</v>
      </c>
      <c r="B45" s="1" t="s">
        <v>9</v>
      </c>
      <c r="C45" s="1" t="s">
        <v>10</v>
      </c>
      <c r="D45" s="7">
        <v>0.6</v>
      </c>
      <c r="E45" s="5">
        <v>3</v>
      </c>
      <c r="F45" s="5">
        <f t="shared" si="8"/>
        <v>4.2</v>
      </c>
      <c r="G45" s="5">
        <f t="shared" ref="G45:G63" si="15">SUMPRODUCT(J45:N45,J$5:N$5)*H45</f>
        <v>1.9892000000000001</v>
      </c>
      <c r="H45" s="1">
        <v>0.2</v>
      </c>
      <c r="I45" s="1" t="s">
        <v>53</v>
      </c>
      <c r="J45" s="7">
        <v>0.1</v>
      </c>
      <c r="K45" s="7">
        <v>0</v>
      </c>
      <c r="L45" s="7">
        <v>0.75</v>
      </c>
      <c r="M45" s="7">
        <v>0.05</v>
      </c>
      <c r="N45" s="7">
        <v>0.1</v>
      </c>
      <c r="O45" s="7">
        <f t="shared" si="9"/>
        <v>1</v>
      </c>
      <c r="P45" s="9">
        <v>15</v>
      </c>
      <c r="Q45" s="8">
        <f t="shared" si="10"/>
        <v>4</v>
      </c>
      <c r="R45" s="8">
        <f t="shared" si="11"/>
        <v>6.6666666666666666E-2</v>
      </c>
      <c r="S45" s="6">
        <f t="shared" si="12"/>
        <v>1.5107999999999999</v>
      </c>
    </row>
    <row r="46" spans="1:19">
      <c r="A46" s="2">
        <f t="shared" si="13"/>
        <v>8</v>
      </c>
      <c r="B46" s="1" t="s">
        <v>9</v>
      </c>
      <c r="C46" s="1" t="s">
        <v>11</v>
      </c>
      <c r="D46" s="7">
        <v>0.6</v>
      </c>
      <c r="E46" s="5">
        <v>3</v>
      </c>
      <c r="F46" s="5">
        <f t="shared" si="8"/>
        <v>4.2</v>
      </c>
      <c r="G46" s="5">
        <f t="shared" si="15"/>
        <v>2.7108000000000003</v>
      </c>
      <c r="H46" s="1">
        <v>0.3</v>
      </c>
      <c r="I46" s="1" t="s">
        <v>53</v>
      </c>
      <c r="J46" s="7">
        <v>0.3</v>
      </c>
      <c r="K46" s="7">
        <v>0</v>
      </c>
      <c r="L46" s="7">
        <v>0.55000000000000004</v>
      </c>
      <c r="M46" s="7">
        <v>0.05</v>
      </c>
      <c r="N46" s="7">
        <v>0.1</v>
      </c>
      <c r="O46" s="7">
        <f t="shared" si="9"/>
        <v>1.0000000000000002</v>
      </c>
      <c r="P46" s="9">
        <v>15</v>
      </c>
      <c r="Q46" s="8">
        <f t="shared" si="10"/>
        <v>4</v>
      </c>
      <c r="R46" s="8">
        <f t="shared" si="11"/>
        <v>6.6666666666666666E-2</v>
      </c>
      <c r="S46" s="6">
        <f t="shared" si="12"/>
        <v>0.7891999999999999</v>
      </c>
    </row>
    <row r="47" spans="1:19">
      <c r="A47" s="2">
        <f t="shared" si="13"/>
        <v>9</v>
      </c>
      <c r="B47" s="1" t="s">
        <v>9</v>
      </c>
      <c r="C47" s="1" t="s">
        <v>12</v>
      </c>
      <c r="D47" s="7">
        <v>0.6</v>
      </c>
      <c r="E47" s="5">
        <v>3</v>
      </c>
      <c r="F47" s="5">
        <f t="shared" si="8"/>
        <v>4.2</v>
      </c>
      <c r="G47" s="5">
        <f t="shared" si="15"/>
        <v>3.1503000000000001</v>
      </c>
      <c r="H47" s="1">
        <v>0.3</v>
      </c>
      <c r="I47" s="1" t="s">
        <v>54</v>
      </c>
      <c r="J47" s="7">
        <v>0.1</v>
      </c>
      <c r="K47" s="7">
        <v>0.25</v>
      </c>
      <c r="L47" s="7">
        <v>0.5</v>
      </c>
      <c r="M47" s="7">
        <v>0.05</v>
      </c>
      <c r="N47" s="7">
        <v>0.1</v>
      </c>
      <c r="O47" s="7">
        <f t="shared" si="9"/>
        <v>1</v>
      </c>
      <c r="P47" s="9">
        <v>15</v>
      </c>
      <c r="Q47" s="8">
        <f t="shared" si="10"/>
        <v>4</v>
      </c>
      <c r="R47" s="8">
        <f t="shared" si="11"/>
        <v>6.6666666666666666E-2</v>
      </c>
      <c r="S47" s="6">
        <f t="shared" si="12"/>
        <v>0.34970000000000012</v>
      </c>
    </row>
    <row r="48" spans="1:19">
      <c r="A48" s="2">
        <f t="shared" si="13"/>
        <v>10</v>
      </c>
      <c r="B48" s="1" t="s">
        <v>9</v>
      </c>
      <c r="C48" s="1" t="s">
        <v>13</v>
      </c>
      <c r="D48" s="7">
        <v>0.6</v>
      </c>
      <c r="E48" s="5">
        <v>3</v>
      </c>
      <c r="F48" s="5">
        <f t="shared" si="8"/>
        <v>4.2</v>
      </c>
      <c r="G48" s="5">
        <f t="shared" si="15"/>
        <v>2.0758000000000005</v>
      </c>
      <c r="H48" s="1">
        <v>0.2</v>
      </c>
      <c r="I48" s="1" t="s">
        <v>54</v>
      </c>
      <c r="J48" s="7">
        <v>0.2</v>
      </c>
      <c r="K48" s="7">
        <v>0.4</v>
      </c>
      <c r="L48" s="7">
        <v>0.25</v>
      </c>
      <c r="M48" s="7">
        <v>0.05</v>
      </c>
      <c r="N48" s="7">
        <v>0.1</v>
      </c>
      <c r="O48" s="7">
        <f t="shared" si="9"/>
        <v>1.0000000000000002</v>
      </c>
      <c r="P48" s="9">
        <v>10</v>
      </c>
      <c r="Q48" s="8">
        <f t="shared" si="10"/>
        <v>6</v>
      </c>
      <c r="R48" s="8">
        <f t="shared" si="11"/>
        <v>0.1</v>
      </c>
      <c r="S48" s="6">
        <f t="shared" si="12"/>
        <v>1.0741999999999996</v>
      </c>
    </row>
    <row r="49" spans="1:19">
      <c r="A49" s="2">
        <f t="shared" si="13"/>
        <v>11</v>
      </c>
      <c r="B49" s="1" t="s">
        <v>9</v>
      </c>
      <c r="C49" s="1" t="s">
        <v>14</v>
      </c>
      <c r="D49" s="7">
        <v>0.6</v>
      </c>
      <c r="E49" s="5">
        <v>4</v>
      </c>
      <c r="F49" s="5">
        <f t="shared" si="8"/>
        <v>5.6000000000000005</v>
      </c>
      <c r="G49" s="5">
        <f t="shared" si="15"/>
        <v>3.2469000000000001</v>
      </c>
      <c r="H49" s="1">
        <v>0.3</v>
      </c>
      <c r="I49" s="1" t="s">
        <v>54</v>
      </c>
      <c r="J49" s="7">
        <v>0.2</v>
      </c>
      <c r="K49" s="7">
        <v>0.6</v>
      </c>
      <c r="L49" s="7">
        <v>0.05</v>
      </c>
      <c r="M49" s="7">
        <v>0.05</v>
      </c>
      <c r="N49" s="7">
        <v>0.1</v>
      </c>
      <c r="O49" s="7">
        <f t="shared" si="9"/>
        <v>1.0000000000000002</v>
      </c>
      <c r="P49" s="9">
        <v>10</v>
      </c>
      <c r="Q49" s="8">
        <f t="shared" si="10"/>
        <v>6</v>
      </c>
      <c r="R49" s="8">
        <f t="shared" si="11"/>
        <v>0.1</v>
      </c>
      <c r="S49" s="6">
        <f t="shared" si="12"/>
        <v>1.3031000000000004</v>
      </c>
    </row>
    <row r="50" spans="1:19">
      <c r="A50" s="2">
        <f t="shared" si="13"/>
        <v>12</v>
      </c>
      <c r="B50" s="1" t="s">
        <v>9</v>
      </c>
      <c r="C50" s="1" t="s">
        <v>15</v>
      </c>
      <c r="D50" s="7">
        <v>0.6</v>
      </c>
      <c r="E50" s="5">
        <v>4</v>
      </c>
      <c r="F50" s="5">
        <f t="shared" si="8"/>
        <v>5.6000000000000005</v>
      </c>
      <c r="G50" s="5">
        <f t="shared" si="15"/>
        <v>3.1803000000000003</v>
      </c>
      <c r="H50" s="1">
        <v>0.3</v>
      </c>
      <c r="I50" s="1" t="s">
        <v>54</v>
      </c>
      <c r="J50" s="7">
        <v>0.2</v>
      </c>
      <c r="K50" s="7">
        <v>0.5</v>
      </c>
      <c r="L50" s="7">
        <v>0.15</v>
      </c>
      <c r="M50" s="7">
        <v>0.05</v>
      </c>
      <c r="N50" s="7">
        <v>0.1</v>
      </c>
      <c r="O50" s="7">
        <f t="shared" si="9"/>
        <v>1</v>
      </c>
      <c r="P50" s="9">
        <v>10</v>
      </c>
      <c r="Q50" s="8">
        <f t="shared" si="10"/>
        <v>6</v>
      </c>
      <c r="R50" s="8">
        <f t="shared" si="11"/>
        <v>0.1</v>
      </c>
      <c r="S50" s="6">
        <f t="shared" si="12"/>
        <v>1.3697000000000001</v>
      </c>
    </row>
    <row r="51" spans="1:19">
      <c r="A51" s="2">
        <f t="shared" si="13"/>
        <v>13</v>
      </c>
      <c r="B51" s="1" t="s">
        <v>9</v>
      </c>
      <c r="C51" s="1" t="s">
        <v>16</v>
      </c>
      <c r="D51" s="7">
        <v>0.6</v>
      </c>
      <c r="E51" s="5">
        <v>3</v>
      </c>
      <c r="F51" s="5">
        <f t="shared" si="8"/>
        <v>4.2</v>
      </c>
      <c r="G51" s="5">
        <f t="shared" si="15"/>
        <v>1.9892000000000001</v>
      </c>
      <c r="H51" s="1">
        <v>0.2</v>
      </c>
      <c r="I51" s="1" t="s">
        <v>53</v>
      </c>
      <c r="J51" s="7">
        <v>0.1</v>
      </c>
      <c r="K51" s="7">
        <v>0</v>
      </c>
      <c r="L51" s="7">
        <v>0.75</v>
      </c>
      <c r="M51" s="7">
        <v>0.05</v>
      </c>
      <c r="N51" s="7">
        <v>0.1</v>
      </c>
      <c r="O51" s="7">
        <f t="shared" si="9"/>
        <v>1</v>
      </c>
      <c r="P51" s="9">
        <v>15</v>
      </c>
      <c r="Q51" s="8">
        <f t="shared" si="10"/>
        <v>4</v>
      </c>
      <c r="R51" s="8">
        <f t="shared" si="11"/>
        <v>6.6666666666666666E-2</v>
      </c>
      <c r="S51" s="6">
        <f t="shared" si="12"/>
        <v>1.5107999999999999</v>
      </c>
    </row>
    <row r="52" spans="1:19">
      <c r="A52" s="2">
        <f t="shared" si="13"/>
        <v>14</v>
      </c>
      <c r="B52" s="1" t="s">
        <v>9</v>
      </c>
      <c r="C52" s="1" t="s">
        <v>44</v>
      </c>
      <c r="D52" s="7">
        <v>0.6</v>
      </c>
      <c r="E52" s="5">
        <v>3</v>
      </c>
      <c r="F52" s="5">
        <f t="shared" si="8"/>
        <v>4.2</v>
      </c>
      <c r="G52" s="5">
        <f t="shared" si="15"/>
        <v>1.8982000000000003</v>
      </c>
      <c r="H52" s="1">
        <v>0.2</v>
      </c>
      <c r="I52" s="1" t="s">
        <v>53</v>
      </c>
      <c r="J52" s="7">
        <v>0.2</v>
      </c>
      <c r="K52" s="7">
        <v>0</v>
      </c>
      <c r="L52" s="7">
        <v>0.65</v>
      </c>
      <c r="M52" s="7">
        <v>0.05</v>
      </c>
      <c r="N52" s="7">
        <v>0.1</v>
      </c>
      <c r="O52" s="7">
        <f t="shared" si="9"/>
        <v>1.0000000000000002</v>
      </c>
      <c r="P52" s="9">
        <v>15</v>
      </c>
      <c r="Q52" s="8">
        <f t="shared" si="10"/>
        <v>4</v>
      </c>
      <c r="R52" s="8">
        <f t="shared" si="11"/>
        <v>6.6666666666666666E-2</v>
      </c>
      <c r="S52" s="6">
        <f t="shared" si="12"/>
        <v>1.6018000000000001</v>
      </c>
    </row>
    <row r="53" spans="1:19">
      <c r="A53" s="2">
        <f t="shared" si="13"/>
        <v>15</v>
      </c>
      <c r="B53" s="1" t="s">
        <v>9</v>
      </c>
      <c r="C53" s="1" t="s">
        <v>17</v>
      </c>
      <c r="D53" s="7">
        <v>0.6</v>
      </c>
      <c r="E53" s="5">
        <v>5</v>
      </c>
      <c r="F53" s="5">
        <f t="shared" si="8"/>
        <v>7.0000000000000009</v>
      </c>
      <c r="G53" s="5">
        <f t="shared" si="15"/>
        <v>3.1949999999999998</v>
      </c>
      <c r="H53" s="1">
        <v>0.3</v>
      </c>
      <c r="I53" s="1" t="s">
        <v>54</v>
      </c>
      <c r="J53" s="7">
        <v>0</v>
      </c>
      <c r="K53" s="7">
        <v>0.5</v>
      </c>
      <c r="L53" s="7">
        <v>0.2</v>
      </c>
      <c r="M53" s="7">
        <v>0</v>
      </c>
      <c r="N53" s="7">
        <v>0.3</v>
      </c>
      <c r="O53" s="7">
        <f t="shared" si="9"/>
        <v>1</v>
      </c>
      <c r="P53" s="9">
        <v>10</v>
      </c>
      <c r="Q53" s="8">
        <f t="shared" si="10"/>
        <v>6</v>
      </c>
      <c r="R53" s="8">
        <f t="shared" si="11"/>
        <v>0.1</v>
      </c>
      <c r="S53" s="6">
        <f t="shared" si="12"/>
        <v>2.7550000000000008</v>
      </c>
    </row>
    <row r="54" spans="1:19">
      <c r="A54" s="2">
        <f t="shared" si="13"/>
        <v>16</v>
      </c>
      <c r="B54" s="1" t="s">
        <v>9</v>
      </c>
      <c r="C54" s="1" t="s">
        <v>18</v>
      </c>
      <c r="D54" s="7">
        <v>0.6</v>
      </c>
      <c r="E54" s="5">
        <v>5</v>
      </c>
      <c r="F54" s="5">
        <f t="shared" si="8"/>
        <v>7.0000000000000009</v>
      </c>
      <c r="G54" s="5">
        <f t="shared" si="15"/>
        <v>3.2384999999999997</v>
      </c>
      <c r="H54" s="1">
        <v>0.3</v>
      </c>
      <c r="I54" s="1" t="s">
        <v>54</v>
      </c>
      <c r="J54" s="7">
        <v>0.1</v>
      </c>
      <c r="K54" s="7">
        <v>0.5</v>
      </c>
      <c r="L54" s="7">
        <v>0.2</v>
      </c>
      <c r="M54" s="7">
        <v>0</v>
      </c>
      <c r="N54" s="7">
        <v>0.2</v>
      </c>
      <c r="O54" s="7">
        <f t="shared" si="9"/>
        <v>1</v>
      </c>
      <c r="P54" s="9">
        <v>10</v>
      </c>
      <c r="Q54" s="8">
        <f t="shared" si="10"/>
        <v>6</v>
      </c>
      <c r="R54" s="8">
        <f t="shared" si="11"/>
        <v>0.1</v>
      </c>
      <c r="S54" s="6">
        <f t="shared" si="12"/>
        <v>2.7115000000000009</v>
      </c>
    </row>
    <row r="55" spans="1:19">
      <c r="A55" s="2">
        <f t="shared" si="13"/>
        <v>17</v>
      </c>
      <c r="B55" s="1" t="s">
        <v>19</v>
      </c>
      <c r="C55" s="1" t="s">
        <v>20</v>
      </c>
      <c r="D55" s="7">
        <v>0.4</v>
      </c>
      <c r="E55" s="5">
        <v>3</v>
      </c>
      <c r="F55" s="5">
        <f t="shared" si="8"/>
        <v>4.2</v>
      </c>
      <c r="G55" s="5">
        <f t="shared" si="15"/>
        <v>1.2945</v>
      </c>
      <c r="H55" s="1">
        <v>0.15</v>
      </c>
      <c r="I55" s="1" t="s">
        <v>53</v>
      </c>
      <c r="J55" s="7">
        <v>0.2</v>
      </c>
      <c r="K55" s="7">
        <v>0</v>
      </c>
      <c r="L55" s="7">
        <v>0.5</v>
      </c>
      <c r="M55" s="7">
        <v>0</v>
      </c>
      <c r="N55" s="7">
        <v>0.3</v>
      </c>
      <c r="O55" s="7">
        <f t="shared" si="9"/>
        <v>1</v>
      </c>
      <c r="P55" s="9">
        <v>20</v>
      </c>
      <c r="Q55" s="8">
        <f t="shared" si="10"/>
        <v>3</v>
      </c>
      <c r="R55" s="8">
        <f t="shared" si="11"/>
        <v>0.05</v>
      </c>
      <c r="S55" s="6">
        <f t="shared" si="12"/>
        <v>2.3805000000000001</v>
      </c>
    </row>
    <row r="56" spans="1:19">
      <c r="A56" s="2">
        <f t="shared" si="13"/>
        <v>18</v>
      </c>
      <c r="B56" s="1" t="s">
        <v>19</v>
      </c>
      <c r="C56" s="1" t="s">
        <v>21</v>
      </c>
      <c r="D56" s="7">
        <v>0.4</v>
      </c>
      <c r="E56" s="5">
        <v>3</v>
      </c>
      <c r="F56" s="5">
        <f t="shared" si="8"/>
        <v>4.2</v>
      </c>
      <c r="G56" s="5">
        <f t="shared" si="15"/>
        <v>1.2945</v>
      </c>
      <c r="H56" s="1">
        <v>0.15</v>
      </c>
      <c r="I56" s="1" t="s">
        <v>53</v>
      </c>
      <c r="J56" s="7">
        <v>0.2</v>
      </c>
      <c r="K56" s="7">
        <v>0</v>
      </c>
      <c r="L56" s="7">
        <v>0.5</v>
      </c>
      <c r="M56" s="7">
        <v>0</v>
      </c>
      <c r="N56" s="7">
        <v>0.3</v>
      </c>
      <c r="O56" s="7">
        <f t="shared" si="9"/>
        <v>1</v>
      </c>
      <c r="P56" s="9">
        <v>20</v>
      </c>
      <c r="Q56" s="8">
        <f t="shared" si="10"/>
        <v>3</v>
      </c>
      <c r="R56" s="8">
        <f t="shared" si="11"/>
        <v>0.05</v>
      </c>
      <c r="S56" s="6">
        <f t="shared" si="12"/>
        <v>2.3805000000000001</v>
      </c>
    </row>
    <row r="57" spans="1:19">
      <c r="A57" s="2">
        <f t="shared" si="13"/>
        <v>19</v>
      </c>
      <c r="B57" s="1" t="s">
        <v>19</v>
      </c>
      <c r="C57" s="1" t="s">
        <v>22</v>
      </c>
      <c r="D57" s="7">
        <v>0.4</v>
      </c>
      <c r="E57" s="5">
        <v>1.5</v>
      </c>
      <c r="F57" s="5">
        <f t="shared" si="8"/>
        <v>2.1</v>
      </c>
      <c r="G57" s="5">
        <f t="shared" si="15"/>
        <v>0.8630000000000001</v>
      </c>
      <c r="H57" s="1">
        <v>0.1</v>
      </c>
      <c r="I57" s="1" t="s">
        <v>53</v>
      </c>
      <c r="J57" s="7">
        <v>0.2</v>
      </c>
      <c r="K57" s="7">
        <v>0</v>
      </c>
      <c r="L57" s="7">
        <v>0.5</v>
      </c>
      <c r="M57" s="7">
        <v>0</v>
      </c>
      <c r="N57" s="7">
        <v>0.3</v>
      </c>
      <c r="O57" s="7">
        <f t="shared" si="9"/>
        <v>1</v>
      </c>
      <c r="P57" s="9">
        <v>60</v>
      </c>
      <c r="Q57" s="8">
        <f t="shared" si="10"/>
        <v>1</v>
      </c>
      <c r="R57" s="8">
        <f t="shared" si="11"/>
        <v>1.6666666666666666E-2</v>
      </c>
      <c r="S57" s="6">
        <f t="shared" si="12"/>
        <v>1.0620000000000001</v>
      </c>
    </row>
    <row r="58" spans="1:19">
      <c r="A58" s="2">
        <f t="shared" si="13"/>
        <v>20</v>
      </c>
      <c r="B58" s="1" t="s">
        <v>35</v>
      </c>
      <c r="C58" s="1" t="s">
        <v>25</v>
      </c>
      <c r="D58" s="7">
        <v>0.8</v>
      </c>
      <c r="E58" s="5">
        <v>1.5</v>
      </c>
      <c r="F58" s="5">
        <f t="shared" si="8"/>
        <v>2.1</v>
      </c>
      <c r="G58" s="5">
        <f t="shared" si="15"/>
        <v>0.91199999999999992</v>
      </c>
      <c r="H58" s="1">
        <v>0.2</v>
      </c>
      <c r="I58" s="1" t="s">
        <v>53</v>
      </c>
      <c r="J58" s="7">
        <v>0</v>
      </c>
      <c r="K58" s="7">
        <v>0</v>
      </c>
      <c r="L58" s="7">
        <v>0</v>
      </c>
      <c r="M58" s="7">
        <v>1</v>
      </c>
      <c r="N58" s="7">
        <v>0</v>
      </c>
      <c r="O58" s="7">
        <f t="shared" si="9"/>
        <v>1</v>
      </c>
      <c r="P58" s="9">
        <v>120</v>
      </c>
      <c r="Q58" s="8">
        <f t="shared" si="10"/>
        <v>0.5</v>
      </c>
      <c r="R58" s="8">
        <f t="shared" si="11"/>
        <v>8.3333333333333332E-3</v>
      </c>
      <c r="S58" s="6">
        <f t="shared" si="12"/>
        <v>1.1005000000000003</v>
      </c>
    </row>
    <row r="59" spans="1:19">
      <c r="A59" s="2">
        <f t="shared" si="13"/>
        <v>21</v>
      </c>
      <c r="B59" s="1" t="s">
        <v>35</v>
      </c>
      <c r="C59" s="1" t="s">
        <v>26</v>
      </c>
      <c r="D59" s="7">
        <v>0.8</v>
      </c>
      <c r="E59" s="5">
        <v>1.5</v>
      </c>
      <c r="F59" s="5">
        <f t="shared" si="8"/>
        <v>2.1</v>
      </c>
      <c r="G59" s="5">
        <f t="shared" si="15"/>
        <v>0.91199999999999992</v>
      </c>
      <c r="H59" s="1">
        <v>0.2</v>
      </c>
      <c r="I59" s="1" t="s">
        <v>53</v>
      </c>
      <c r="J59" s="7">
        <v>0</v>
      </c>
      <c r="K59" s="7">
        <v>0</v>
      </c>
      <c r="L59" s="7">
        <v>0</v>
      </c>
      <c r="M59" s="7">
        <v>1</v>
      </c>
      <c r="N59" s="7">
        <v>0</v>
      </c>
      <c r="O59" s="7">
        <f t="shared" si="9"/>
        <v>1</v>
      </c>
      <c r="P59" s="9">
        <v>120</v>
      </c>
      <c r="Q59" s="8">
        <f t="shared" si="10"/>
        <v>0.5</v>
      </c>
      <c r="R59" s="8">
        <f t="shared" si="11"/>
        <v>8.3333333333333332E-3</v>
      </c>
      <c r="S59" s="6">
        <f t="shared" si="12"/>
        <v>1.1005000000000003</v>
      </c>
    </row>
    <row r="60" spans="1:19">
      <c r="A60" s="2">
        <f t="shared" si="13"/>
        <v>22</v>
      </c>
      <c r="B60" s="1" t="s">
        <v>35</v>
      </c>
      <c r="C60" s="1" t="s">
        <v>27</v>
      </c>
      <c r="D60" s="7">
        <v>0.8</v>
      </c>
      <c r="E60" s="5">
        <v>2</v>
      </c>
      <c r="F60" s="5">
        <f t="shared" si="8"/>
        <v>2.8000000000000003</v>
      </c>
      <c r="G60" s="5">
        <f t="shared" si="15"/>
        <v>1.1832</v>
      </c>
      <c r="H60" s="1">
        <v>0.2</v>
      </c>
      <c r="I60" s="1" t="s">
        <v>53</v>
      </c>
      <c r="J60" s="7">
        <v>0</v>
      </c>
      <c r="K60" s="7">
        <v>0</v>
      </c>
      <c r="L60" s="7">
        <v>0.2</v>
      </c>
      <c r="M60" s="7">
        <v>0.8</v>
      </c>
      <c r="N60" s="7">
        <v>0</v>
      </c>
      <c r="O60" s="7">
        <f t="shared" si="9"/>
        <v>1</v>
      </c>
      <c r="P60" s="9">
        <v>60</v>
      </c>
      <c r="Q60" s="8">
        <f t="shared" si="10"/>
        <v>1</v>
      </c>
      <c r="R60" s="8">
        <f t="shared" si="11"/>
        <v>1.6666666666666666E-2</v>
      </c>
      <c r="S60" s="6">
        <f t="shared" si="12"/>
        <v>1.4418000000000002</v>
      </c>
    </row>
    <row r="61" spans="1:19">
      <c r="A61" s="2">
        <f t="shared" si="13"/>
        <v>23</v>
      </c>
      <c r="B61" s="1" t="s">
        <v>35</v>
      </c>
      <c r="C61" s="1" t="s">
        <v>28</v>
      </c>
      <c r="D61" s="7">
        <v>0.8</v>
      </c>
      <c r="E61" s="5">
        <v>2</v>
      </c>
      <c r="F61" s="5">
        <f t="shared" si="8"/>
        <v>2.8000000000000003</v>
      </c>
      <c r="G61" s="5">
        <f t="shared" si="15"/>
        <v>1.1832</v>
      </c>
      <c r="H61" s="1">
        <v>0.2</v>
      </c>
      <c r="I61" s="1" t="s">
        <v>53</v>
      </c>
      <c r="J61" s="7">
        <v>0</v>
      </c>
      <c r="K61" s="7">
        <v>0</v>
      </c>
      <c r="L61" s="7">
        <v>0.2</v>
      </c>
      <c r="M61" s="7">
        <v>0.8</v>
      </c>
      <c r="N61" s="7">
        <v>0</v>
      </c>
      <c r="O61" s="7">
        <f t="shared" si="9"/>
        <v>1</v>
      </c>
      <c r="P61" s="9">
        <v>60</v>
      </c>
      <c r="Q61" s="8">
        <f t="shared" si="10"/>
        <v>1</v>
      </c>
      <c r="R61" s="8">
        <f t="shared" si="11"/>
        <v>1.6666666666666666E-2</v>
      </c>
      <c r="S61" s="6">
        <f t="shared" si="12"/>
        <v>1.4418000000000002</v>
      </c>
    </row>
    <row r="62" spans="1:19">
      <c r="A62" s="2">
        <f t="shared" si="13"/>
        <v>24</v>
      </c>
      <c r="B62" s="1" t="s">
        <v>35</v>
      </c>
      <c r="C62" s="1" t="s">
        <v>29</v>
      </c>
      <c r="D62" s="7">
        <v>0.8</v>
      </c>
      <c r="E62" s="5">
        <v>1.5</v>
      </c>
      <c r="F62" s="5">
        <f t="shared" si="8"/>
        <v>2.1</v>
      </c>
      <c r="G62" s="5">
        <f t="shared" si="15"/>
        <v>0.91199999999999992</v>
      </c>
      <c r="H62" s="1">
        <v>0.2</v>
      </c>
      <c r="I62" s="1" t="s">
        <v>53</v>
      </c>
      <c r="J62" s="7">
        <v>0</v>
      </c>
      <c r="K62" s="7">
        <v>0</v>
      </c>
      <c r="L62" s="7">
        <v>0</v>
      </c>
      <c r="M62" s="7">
        <v>1</v>
      </c>
      <c r="N62" s="7">
        <v>0</v>
      </c>
      <c r="O62" s="7">
        <f t="shared" si="9"/>
        <v>1</v>
      </c>
      <c r="P62" s="9">
        <v>40</v>
      </c>
      <c r="Q62" s="8">
        <f t="shared" si="10"/>
        <v>1.5</v>
      </c>
      <c r="R62" s="8">
        <f t="shared" si="11"/>
        <v>2.5000000000000001E-2</v>
      </c>
      <c r="S62" s="6">
        <f t="shared" si="12"/>
        <v>0.92550000000000021</v>
      </c>
    </row>
    <row r="63" spans="1:19">
      <c r="A63" s="2">
        <f t="shared" si="13"/>
        <v>25</v>
      </c>
      <c r="B63" s="1" t="s">
        <v>35</v>
      </c>
      <c r="C63" s="1" t="s">
        <v>30</v>
      </c>
      <c r="D63" s="7">
        <v>0.8</v>
      </c>
      <c r="E63" s="5">
        <v>1.5</v>
      </c>
      <c r="F63" s="5">
        <f t="shared" si="8"/>
        <v>2.1</v>
      </c>
      <c r="G63" s="5">
        <f t="shared" si="15"/>
        <v>1.0476000000000001</v>
      </c>
      <c r="H63" s="1">
        <v>0.2</v>
      </c>
      <c r="I63" s="1" t="s">
        <v>53</v>
      </c>
      <c r="J63" s="7">
        <v>0</v>
      </c>
      <c r="K63" s="7">
        <v>0</v>
      </c>
      <c r="L63" s="7">
        <v>0.1</v>
      </c>
      <c r="M63" s="7">
        <v>0.9</v>
      </c>
      <c r="N63" s="7">
        <v>0</v>
      </c>
      <c r="O63" s="7">
        <f t="shared" si="9"/>
        <v>1</v>
      </c>
      <c r="P63" s="9">
        <v>40</v>
      </c>
      <c r="Q63" s="8">
        <f t="shared" si="10"/>
        <v>1.5</v>
      </c>
      <c r="R63" s="8">
        <f t="shared" si="11"/>
        <v>2.5000000000000001E-2</v>
      </c>
      <c r="S63" s="6">
        <f t="shared" si="12"/>
        <v>0.78990000000000005</v>
      </c>
    </row>
    <row r="64" spans="1:19">
      <c r="A64" s="2">
        <f t="shared" si="13"/>
        <v>26</v>
      </c>
    </row>
  </sheetData>
  <autoFilter ref="A6:S32" xr:uid="{FECAD209-45BB-EC44-8775-7CA44096C4B0}"/>
  <conditionalFormatting sqref="S7:S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{A96B5DD4-FE2D-47BA-B22B-ACB5F75299F4}</x14:id>
        </ext>
      </extLst>
    </cfRule>
  </conditionalFormatting>
  <conditionalFormatting sqref="S39:S6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{21EC61BF-1E33-4434-BD8E-D1CA8F7E509E}</x14:id>
        </ext>
      </extLst>
    </cfRule>
  </conditionalFormatting>
  <hyperlinks>
    <hyperlink ref="A1" location="INDEX!A1" display="Back to INDEX" xr:uid="{616BA74E-43B9-42E8-8D4F-A90DC6C72D6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6B5DD4-FE2D-47BA-B22B-ACB5F75299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S7:S32</xm:sqref>
        </x14:conditionalFormatting>
        <x14:conditionalFormatting xmlns:xm="http://schemas.microsoft.com/office/excel/2006/main">
          <x14:cfRule type="dataBar" id="{21EC61BF-1E33-4434-BD8E-D1CA8F7E50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S39:S63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6AA4B-1E59-40B9-A89B-C848D1995D16}">
  <dimension ref="A1:S64"/>
  <sheetViews>
    <sheetView zoomScale="70" zoomScaleNormal="70" workbookViewId="0">
      <selection activeCell="D1" sqref="D1:D1048576"/>
    </sheetView>
  </sheetViews>
  <sheetFormatPr defaultColWidth="10.69921875" defaultRowHeight="15.6"/>
  <cols>
    <col min="1" max="1" width="7.69921875" style="2" customWidth="1"/>
    <col min="2" max="2" width="10.69921875" style="1"/>
    <col min="3" max="3" width="12.19921875" style="1" bestFit="1" customWidth="1"/>
    <col min="4" max="4" width="19.09765625" style="1" bestFit="1" customWidth="1"/>
    <col min="5" max="5" width="10.69921875" style="1"/>
    <col min="6" max="6" width="13.19921875" style="1" customWidth="1"/>
    <col min="7" max="8" width="10.69921875" style="1"/>
    <col min="9" max="9" width="13.19921875" style="1" customWidth="1"/>
    <col min="10" max="10" width="16.19921875" style="1" customWidth="1"/>
    <col min="11" max="11" width="13.69921875" style="1" customWidth="1"/>
    <col min="12" max="12" width="15.69921875" style="1" customWidth="1"/>
    <col min="13" max="18" width="13.69921875" style="1" customWidth="1"/>
    <col min="19" max="19" width="18.69921875" style="1" customWidth="1"/>
    <col min="20" max="16384" width="10.69921875" style="1"/>
  </cols>
  <sheetData>
    <row r="1" spans="1:19" ht="25.8">
      <c r="A1" s="37" t="s">
        <v>94</v>
      </c>
      <c r="D1" s="39" t="s">
        <v>95</v>
      </c>
      <c r="F1" s="39" t="str">
        <f>COGS!B8</f>
        <v>Cleveland</v>
      </c>
      <c r="H1" s="39"/>
      <c r="I1" s="38" t="s">
        <v>80</v>
      </c>
    </row>
    <row r="2" spans="1:19" ht="18">
      <c r="A2" s="27"/>
    </row>
    <row r="4" spans="1:19" ht="31.2">
      <c r="D4" s="40" t="s">
        <v>96</v>
      </c>
    </row>
    <row r="5" spans="1:19">
      <c r="J5" s="5">
        <v>6.23</v>
      </c>
      <c r="K5" s="5">
        <v>13.8</v>
      </c>
      <c r="L5" s="5">
        <v>12.45</v>
      </c>
      <c r="M5" s="5">
        <v>5.2</v>
      </c>
      <c r="N5" s="5">
        <v>5.7</v>
      </c>
      <c r="O5" s="5"/>
      <c r="P5" s="5"/>
      <c r="Q5" s="5"/>
      <c r="R5" s="5">
        <v>11</v>
      </c>
    </row>
    <row r="6" spans="1:19">
      <c r="A6" s="3" t="s">
        <v>0</v>
      </c>
      <c r="B6" s="4" t="s">
        <v>2</v>
      </c>
      <c r="C6" s="4" t="s">
        <v>1</v>
      </c>
      <c r="D6" s="14" t="s">
        <v>59</v>
      </c>
      <c r="E6" s="4" t="s">
        <v>58</v>
      </c>
      <c r="F6" s="14" t="s">
        <v>57</v>
      </c>
      <c r="G6" s="4" t="s">
        <v>33</v>
      </c>
      <c r="H6" s="4" t="s">
        <v>38</v>
      </c>
      <c r="I6" s="22" t="s">
        <v>52</v>
      </c>
      <c r="J6" s="4" t="s">
        <v>31</v>
      </c>
      <c r="K6" s="4" t="s">
        <v>34</v>
      </c>
      <c r="L6" s="4" t="s">
        <v>39</v>
      </c>
      <c r="M6" s="4" t="s">
        <v>35</v>
      </c>
      <c r="N6" s="4" t="s">
        <v>36</v>
      </c>
      <c r="O6" s="4" t="s">
        <v>40</v>
      </c>
      <c r="P6" s="4" t="s">
        <v>43</v>
      </c>
      <c r="Q6" s="4" t="s">
        <v>42</v>
      </c>
      <c r="R6" s="4" t="s">
        <v>41</v>
      </c>
      <c r="S6" s="4" t="s">
        <v>37</v>
      </c>
    </row>
    <row r="7" spans="1:19">
      <c r="A7" s="2">
        <v>1</v>
      </c>
      <c r="B7" s="1" t="s">
        <v>3</v>
      </c>
      <c r="C7" s="1" t="s">
        <v>4</v>
      </c>
      <c r="D7" s="7">
        <v>0.4</v>
      </c>
      <c r="E7" s="5">
        <v>3</v>
      </c>
      <c r="F7" s="5">
        <f>(($R$5/3)*0.4)*E7</f>
        <v>4.4000000000000004</v>
      </c>
      <c r="G7" s="5">
        <f>SUMPRODUCT(J7:N7,J$5:N$5)*H7</f>
        <v>2.355</v>
      </c>
      <c r="H7" s="1">
        <v>0.2</v>
      </c>
      <c r="I7" s="1" t="s">
        <v>53</v>
      </c>
      <c r="J7" s="7">
        <v>0</v>
      </c>
      <c r="K7" s="7">
        <v>0</v>
      </c>
      <c r="L7" s="7">
        <v>0.9</v>
      </c>
      <c r="M7" s="7">
        <v>0</v>
      </c>
      <c r="N7" s="7">
        <v>0.1</v>
      </c>
      <c r="O7" s="7">
        <f>SUM(J7:N7)</f>
        <v>1</v>
      </c>
      <c r="P7" s="9">
        <v>20</v>
      </c>
      <c r="Q7" s="8">
        <f>60/P7</f>
        <v>3</v>
      </c>
      <c r="R7" s="8">
        <f>Q7/60</f>
        <v>0.05</v>
      </c>
      <c r="S7" s="6">
        <f>F7-G7-R7*R$5</f>
        <v>1.4950000000000003</v>
      </c>
    </row>
    <row r="8" spans="1:19">
      <c r="A8" s="2">
        <f>A7+1</f>
        <v>2</v>
      </c>
      <c r="B8" s="1" t="s">
        <v>3</v>
      </c>
      <c r="C8" s="1" t="s">
        <v>5</v>
      </c>
      <c r="D8" s="7">
        <v>0.4</v>
      </c>
      <c r="E8" s="5">
        <v>3</v>
      </c>
      <c r="F8" s="5">
        <f t="shared" ref="F8:F32" si="0">(($R$5/3)*0.4)*E8</f>
        <v>4.4000000000000004</v>
      </c>
      <c r="G8" s="5">
        <f>SUMPRODUCT(J8:N8,J$5:N$5)*H8</f>
        <v>2.4089999999999998</v>
      </c>
      <c r="H8" s="1">
        <v>0.2</v>
      </c>
      <c r="I8" s="1" t="s">
        <v>54</v>
      </c>
      <c r="J8" s="7">
        <v>0</v>
      </c>
      <c r="K8" s="7">
        <v>0.2</v>
      </c>
      <c r="L8" s="7">
        <v>0.7</v>
      </c>
      <c r="M8" s="7">
        <v>0</v>
      </c>
      <c r="N8" s="7">
        <v>0.1</v>
      </c>
      <c r="O8" s="7">
        <f t="shared" ref="O8:O32" si="1">SUM(J8:N8)</f>
        <v>0.99999999999999989</v>
      </c>
      <c r="P8" s="9">
        <v>20</v>
      </c>
      <c r="Q8" s="8">
        <f t="shared" ref="Q8:Q32" si="2">60/P8</f>
        <v>3</v>
      </c>
      <c r="R8" s="8">
        <f t="shared" ref="R8:R32" si="3">Q8/60</f>
        <v>0.05</v>
      </c>
      <c r="S8" s="6">
        <f t="shared" ref="S8:S32" si="4">F8-G8-R8*R$5</f>
        <v>1.4410000000000005</v>
      </c>
    </row>
    <row r="9" spans="1:19">
      <c r="A9" s="2">
        <f t="shared" ref="A9:A32" si="5">A8+1</f>
        <v>3</v>
      </c>
      <c r="B9" s="1" t="s">
        <v>3</v>
      </c>
      <c r="C9" s="1" t="s">
        <v>6</v>
      </c>
      <c r="D9" s="7">
        <v>0.4</v>
      </c>
      <c r="E9" s="5">
        <v>3</v>
      </c>
      <c r="F9" s="5">
        <f t="shared" si="0"/>
        <v>4.4000000000000004</v>
      </c>
      <c r="G9" s="5">
        <f t="shared" ref="G9:G11" si="6">SUMPRODUCT(J9:N9,J$5:N$5)*H9</f>
        <v>2.4900000000000002</v>
      </c>
      <c r="H9" s="1">
        <v>0.2</v>
      </c>
      <c r="I9" s="1" t="s">
        <v>54</v>
      </c>
      <c r="J9" s="7">
        <v>0</v>
      </c>
      <c r="K9" s="7">
        <v>0.5</v>
      </c>
      <c r="L9" s="7">
        <v>0.4</v>
      </c>
      <c r="M9" s="7">
        <v>0</v>
      </c>
      <c r="N9" s="7">
        <v>0.1</v>
      </c>
      <c r="O9" s="7">
        <f t="shared" si="1"/>
        <v>1</v>
      </c>
      <c r="P9" s="9">
        <v>20</v>
      </c>
      <c r="Q9" s="8">
        <f t="shared" si="2"/>
        <v>3</v>
      </c>
      <c r="R9" s="8">
        <f t="shared" si="3"/>
        <v>0.05</v>
      </c>
      <c r="S9" s="6">
        <f t="shared" si="4"/>
        <v>1.36</v>
      </c>
    </row>
    <row r="10" spans="1:19">
      <c r="A10" s="2">
        <f t="shared" si="5"/>
        <v>4</v>
      </c>
      <c r="B10" s="1" t="s">
        <v>3</v>
      </c>
      <c r="C10" s="1" t="s">
        <v>7</v>
      </c>
      <c r="D10" s="7">
        <v>0.4</v>
      </c>
      <c r="E10" s="5">
        <v>2</v>
      </c>
      <c r="F10" s="5">
        <f t="shared" si="0"/>
        <v>2.9333333333333336</v>
      </c>
      <c r="G10" s="5">
        <f t="shared" si="6"/>
        <v>1.6806000000000005</v>
      </c>
      <c r="H10" s="1">
        <v>0.2</v>
      </c>
      <c r="I10" s="1" t="s">
        <v>53</v>
      </c>
      <c r="J10" s="7">
        <v>0.1</v>
      </c>
      <c r="K10" s="7">
        <v>0</v>
      </c>
      <c r="L10" s="7">
        <v>0.4</v>
      </c>
      <c r="M10" s="7">
        <v>0.1</v>
      </c>
      <c r="N10" s="7">
        <v>0.4</v>
      </c>
      <c r="O10" s="7">
        <f t="shared" si="1"/>
        <v>1</v>
      </c>
      <c r="P10" s="9">
        <v>60</v>
      </c>
      <c r="Q10" s="8">
        <f t="shared" si="2"/>
        <v>1</v>
      </c>
      <c r="R10" s="8">
        <f t="shared" si="3"/>
        <v>1.6666666666666666E-2</v>
      </c>
      <c r="S10" s="6">
        <f t="shared" si="4"/>
        <v>1.0693999999999997</v>
      </c>
    </row>
    <row r="11" spans="1:19">
      <c r="A11" s="2">
        <f t="shared" si="5"/>
        <v>5</v>
      </c>
      <c r="B11" s="1" t="s">
        <v>3</v>
      </c>
      <c r="C11" s="1" t="s">
        <v>8</v>
      </c>
      <c r="D11" s="7">
        <v>0.4</v>
      </c>
      <c r="E11" s="5">
        <v>2</v>
      </c>
      <c r="F11" s="5">
        <f t="shared" si="0"/>
        <v>2.9333333333333336</v>
      </c>
      <c r="G11" s="5">
        <f t="shared" si="6"/>
        <v>1.8695999999999999</v>
      </c>
      <c r="H11" s="1">
        <v>0.2</v>
      </c>
      <c r="I11" s="1" t="s">
        <v>54</v>
      </c>
      <c r="J11" s="7">
        <v>0.1</v>
      </c>
      <c r="K11" s="7">
        <v>0.2</v>
      </c>
      <c r="L11" s="7">
        <v>0.3</v>
      </c>
      <c r="M11" s="7">
        <v>0.1</v>
      </c>
      <c r="N11" s="7">
        <v>0.3</v>
      </c>
      <c r="O11" s="7">
        <f t="shared" si="1"/>
        <v>1</v>
      </c>
      <c r="P11" s="9">
        <v>60</v>
      </c>
      <c r="Q11" s="8">
        <f t="shared" si="2"/>
        <v>1</v>
      </c>
      <c r="R11" s="8">
        <f t="shared" si="3"/>
        <v>1.6666666666666666E-2</v>
      </c>
      <c r="S11" s="6">
        <f t="shared" si="4"/>
        <v>0.88040000000000029</v>
      </c>
    </row>
    <row r="12" spans="1:19">
      <c r="A12" s="2">
        <f t="shared" si="5"/>
        <v>6</v>
      </c>
      <c r="B12" s="1" t="s">
        <v>3</v>
      </c>
      <c r="C12" s="1" t="s">
        <v>23</v>
      </c>
      <c r="D12" s="7">
        <v>0.4</v>
      </c>
      <c r="E12" s="5">
        <v>1</v>
      </c>
      <c r="F12" s="5">
        <f t="shared" si="0"/>
        <v>1.4666666666666668</v>
      </c>
      <c r="G12" s="5">
        <f>SUMPRODUCT(J12:N12,J$5:N$5)*H12</f>
        <v>1.0790499999999998</v>
      </c>
      <c r="H12" s="1">
        <v>0.1</v>
      </c>
      <c r="I12" s="1" t="s">
        <v>53</v>
      </c>
      <c r="J12" s="7">
        <v>0.1</v>
      </c>
      <c r="K12" s="7">
        <v>0</v>
      </c>
      <c r="L12" s="7">
        <v>0.75</v>
      </c>
      <c r="M12" s="7">
        <v>0.05</v>
      </c>
      <c r="N12" s="7">
        <v>0.1</v>
      </c>
      <c r="O12" s="7">
        <f t="shared" si="1"/>
        <v>1</v>
      </c>
      <c r="P12" s="9">
        <v>30</v>
      </c>
      <c r="Q12" s="8">
        <f t="shared" si="2"/>
        <v>2</v>
      </c>
      <c r="R12" s="8">
        <f t="shared" si="3"/>
        <v>3.3333333333333333E-2</v>
      </c>
      <c r="S12" s="6">
        <f t="shared" si="4"/>
        <v>2.0950000000000302E-2</v>
      </c>
    </row>
    <row r="13" spans="1:19">
      <c r="A13" s="2">
        <f t="shared" si="5"/>
        <v>7</v>
      </c>
      <c r="B13" s="15" t="s">
        <v>3</v>
      </c>
      <c r="C13" s="15" t="s">
        <v>24</v>
      </c>
      <c r="D13" s="7">
        <v>0.4</v>
      </c>
      <c r="E13" s="5">
        <v>1</v>
      </c>
      <c r="F13" s="5">
        <f t="shared" si="0"/>
        <v>1.4666666666666668</v>
      </c>
      <c r="G13" s="5">
        <f t="shared" ref="G13:G32" si="7">SUMPRODUCT(J13:N13,J$5:N$5)*H13</f>
        <v>1.1465500000000002</v>
      </c>
      <c r="H13" s="1">
        <v>0.1</v>
      </c>
      <c r="I13" s="1" t="s">
        <v>54</v>
      </c>
      <c r="J13" s="7">
        <v>0.1</v>
      </c>
      <c r="K13" s="7">
        <v>0.5</v>
      </c>
      <c r="L13" s="7">
        <v>0.25</v>
      </c>
      <c r="M13" s="7">
        <v>0.05</v>
      </c>
      <c r="N13" s="7">
        <v>0.1</v>
      </c>
      <c r="O13" s="7">
        <f t="shared" si="1"/>
        <v>1</v>
      </c>
      <c r="P13" s="9">
        <v>30</v>
      </c>
      <c r="Q13" s="8">
        <f t="shared" si="2"/>
        <v>2</v>
      </c>
      <c r="R13" s="8">
        <f t="shared" si="3"/>
        <v>3.3333333333333333E-2</v>
      </c>
      <c r="S13" s="6">
        <f t="shared" si="4"/>
        <v>-4.6550000000000036E-2</v>
      </c>
    </row>
    <row r="14" spans="1:19">
      <c r="A14" s="2">
        <f t="shared" si="5"/>
        <v>8</v>
      </c>
      <c r="B14" s="1" t="s">
        <v>9</v>
      </c>
      <c r="C14" s="1" t="s">
        <v>10</v>
      </c>
      <c r="D14" s="7">
        <v>0.85</v>
      </c>
      <c r="E14" s="5">
        <v>3</v>
      </c>
      <c r="F14" s="5">
        <f t="shared" si="0"/>
        <v>4.4000000000000004</v>
      </c>
      <c r="G14" s="5">
        <f t="shared" si="7"/>
        <v>2.1580999999999997</v>
      </c>
      <c r="H14" s="1">
        <v>0.2</v>
      </c>
      <c r="I14" s="1" t="s">
        <v>53</v>
      </c>
      <c r="J14" s="7">
        <v>0.1</v>
      </c>
      <c r="K14" s="7">
        <v>0</v>
      </c>
      <c r="L14" s="7">
        <v>0.75</v>
      </c>
      <c r="M14" s="7">
        <v>0.05</v>
      </c>
      <c r="N14" s="7">
        <v>0.1</v>
      </c>
      <c r="O14" s="7">
        <f t="shared" si="1"/>
        <v>1</v>
      </c>
      <c r="P14" s="9">
        <v>15</v>
      </c>
      <c r="Q14" s="8">
        <f t="shared" si="2"/>
        <v>4</v>
      </c>
      <c r="R14" s="8">
        <f t="shared" si="3"/>
        <v>6.6666666666666666E-2</v>
      </c>
      <c r="S14" s="6">
        <f t="shared" si="4"/>
        <v>1.5085666666666673</v>
      </c>
    </row>
    <row r="15" spans="1:19">
      <c r="A15" s="2">
        <f t="shared" si="5"/>
        <v>9</v>
      </c>
      <c r="B15" s="1" t="s">
        <v>9</v>
      </c>
      <c r="C15" s="1" t="s">
        <v>11</v>
      </c>
      <c r="D15" s="7">
        <v>0.85</v>
      </c>
      <c r="E15" s="5">
        <v>3</v>
      </c>
      <c r="F15" s="5">
        <f t="shared" si="0"/>
        <v>4.4000000000000004</v>
      </c>
      <c r="G15" s="5">
        <f t="shared" si="7"/>
        <v>2.86395</v>
      </c>
      <c r="H15" s="1">
        <v>0.3</v>
      </c>
      <c r="I15" s="1" t="s">
        <v>53</v>
      </c>
      <c r="J15" s="7">
        <v>0.3</v>
      </c>
      <c r="K15" s="7">
        <v>0</v>
      </c>
      <c r="L15" s="7">
        <v>0.55000000000000004</v>
      </c>
      <c r="M15" s="7">
        <v>0.05</v>
      </c>
      <c r="N15" s="7">
        <v>0.1</v>
      </c>
      <c r="O15" s="7">
        <f t="shared" si="1"/>
        <v>1.0000000000000002</v>
      </c>
      <c r="P15" s="9">
        <v>15</v>
      </c>
      <c r="Q15" s="8">
        <f t="shared" si="2"/>
        <v>4</v>
      </c>
      <c r="R15" s="8">
        <f t="shared" si="3"/>
        <v>6.6666666666666666E-2</v>
      </c>
      <c r="S15" s="6">
        <f t="shared" si="4"/>
        <v>0.80271666666666708</v>
      </c>
    </row>
    <row r="16" spans="1:19">
      <c r="A16" s="2">
        <f t="shared" si="5"/>
        <v>10</v>
      </c>
      <c r="B16" s="1" t="s">
        <v>9</v>
      </c>
      <c r="C16" s="1" t="s">
        <v>12</v>
      </c>
      <c r="D16" s="7">
        <v>0.85</v>
      </c>
      <c r="E16" s="5">
        <v>3</v>
      </c>
      <c r="F16" s="5">
        <f t="shared" si="0"/>
        <v>4.4000000000000004</v>
      </c>
      <c r="G16" s="5">
        <f t="shared" si="7"/>
        <v>3.3384</v>
      </c>
      <c r="H16" s="1">
        <v>0.3</v>
      </c>
      <c r="I16" s="1" t="s">
        <v>54</v>
      </c>
      <c r="J16" s="7">
        <v>0.1</v>
      </c>
      <c r="K16" s="7">
        <v>0.25</v>
      </c>
      <c r="L16" s="7">
        <v>0.5</v>
      </c>
      <c r="M16" s="7">
        <v>0.05</v>
      </c>
      <c r="N16" s="7">
        <v>0.1</v>
      </c>
      <c r="O16" s="7">
        <f t="shared" si="1"/>
        <v>1</v>
      </c>
      <c r="P16" s="9">
        <v>15</v>
      </c>
      <c r="Q16" s="8">
        <f t="shared" si="2"/>
        <v>4</v>
      </c>
      <c r="R16" s="8">
        <f t="shared" si="3"/>
        <v>6.6666666666666666E-2</v>
      </c>
      <c r="S16" s="6">
        <f t="shared" si="4"/>
        <v>0.32826666666666704</v>
      </c>
    </row>
    <row r="17" spans="1:19">
      <c r="A17" s="2">
        <f t="shared" si="5"/>
        <v>11</v>
      </c>
      <c r="B17" s="1" t="s">
        <v>9</v>
      </c>
      <c r="C17" s="1" t="s">
        <v>13</v>
      </c>
      <c r="D17" s="7">
        <v>0.85</v>
      </c>
      <c r="E17" s="5">
        <v>3</v>
      </c>
      <c r="F17" s="5">
        <f t="shared" si="0"/>
        <v>4.4000000000000004</v>
      </c>
      <c r="G17" s="5">
        <f t="shared" si="7"/>
        <v>2.1417000000000002</v>
      </c>
      <c r="H17" s="1">
        <v>0.2</v>
      </c>
      <c r="I17" s="1" t="s">
        <v>54</v>
      </c>
      <c r="J17" s="7">
        <v>0.2</v>
      </c>
      <c r="K17" s="7">
        <v>0.4</v>
      </c>
      <c r="L17" s="7">
        <v>0.25</v>
      </c>
      <c r="M17" s="7">
        <v>0.05</v>
      </c>
      <c r="N17" s="7">
        <v>0.1</v>
      </c>
      <c r="O17" s="7">
        <f t="shared" si="1"/>
        <v>1.0000000000000002</v>
      </c>
      <c r="P17" s="9">
        <v>10</v>
      </c>
      <c r="Q17" s="8">
        <f t="shared" si="2"/>
        <v>6</v>
      </c>
      <c r="R17" s="8">
        <f t="shared" si="3"/>
        <v>0.1</v>
      </c>
      <c r="S17" s="6">
        <f t="shared" si="4"/>
        <v>1.1583000000000001</v>
      </c>
    </row>
    <row r="18" spans="1:19">
      <c r="A18" s="2">
        <f t="shared" si="5"/>
        <v>12</v>
      </c>
      <c r="B18" s="1" t="s">
        <v>9</v>
      </c>
      <c r="C18" s="1" t="s">
        <v>14</v>
      </c>
      <c r="D18" s="7">
        <v>0.85</v>
      </c>
      <c r="E18" s="5">
        <v>4</v>
      </c>
      <c r="F18" s="5">
        <f t="shared" si="0"/>
        <v>5.8666666666666671</v>
      </c>
      <c r="G18" s="5">
        <f t="shared" si="7"/>
        <v>3.2935500000000002</v>
      </c>
      <c r="H18" s="1">
        <v>0.3</v>
      </c>
      <c r="I18" s="1" t="s">
        <v>54</v>
      </c>
      <c r="J18" s="7">
        <v>0.2</v>
      </c>
      <c r="K18" s="7">
        <v>0.6</v>
      </c>
      <c r="L18" s="7">
        <v>0.05</v>
      </c>
      <c r="M18" s="7">
        <v>0.05</v>
      </c>
      <c r="N18" s="7">
        <v>0.1</v>
      </c>
      <c r="O18" s="7">
        <f t="shared" si="1"/>
        <v>1.0000000000000002</v>
      </c>
      <c r="P18" s="9">
        <v>10</v>
      </c>
      <c r="Q18" s="8">
        <f t="shared" si="2"/>
        <v>6</v>
      </c>
      <c r="R18" s="8">
        <f t="shared" si="3"/>
        <v>0.1</v>
      </c>
      <c r="S18" s="6">
        <f t="shared" si="4"/>
        <v>1.4731166666666669</v>
      </c>
    </row>
    <row r="19" spans="1:19">
      <c r="A19" s="2">
        <f t="shared" si="5"/>
        <v>13</v>
      </c>
      <c r="B19" s="1" t="s">
        <v>9</v>
      </c>
      <c r="C19" s="1" t="s">
        <v>15</v>
      </c>
      <c r="D19" s="7">
        <v>0.85</v>
      </c>
      <c r="E19" s="5">
        <v>4</v>
      </c>
      <c r="F19" s="5">
        <f t="shared" si="0"/>
        <v>5.8666666666666671</v>
      </c>
      <c r="G19" s="5">
        <f t="shared" si="7"/>
        <v>3.25305</v>
      </c>
      <c r="H19" s="1">
        <v>0.3</v>
      </c>
      <c r="I19" s="1" t="s">
        <v>54</v>
      </c>
      <c r="J19" s="7">
        <v>0.2</v>
      </c>
      <c r="K19" s="7">
        <v>0.5</v>
      </c>
      <c r="L19" s="7">
        <v>0.15</v>
      </c>
      <c r="M19" s="7">
        <v>0.05</v>
      </c>
      <c r="N19" s="7">
        <v>0.1</v>
      </c>
      <c r="O19" s="7">
        <f t="shared" si="1"/>
        <v>1</v>
      </c>
      <c r="P19" s="9">
        <v>10</v>
      </c>
      <c r="Q19" s="8">
        <f t="shared" si="2"/>
        <v>6</v>
      </c>
      <c r="R19" s="8">
        <f t="shared" si="3"/>
        <v>0.1</v>
      </c>
      <c r="S19" s="6">
        <f t="shared" si="4"/>
        <v>1.5136166666666671</v>
      </c>
    </row>
    <row r="20" spans="1:19">
      <c r="A20" s="2">
        <f t="shared" si="5"/>
        <v>14</v>
      </c>
      <c r="B20" s="1" t="s">
        <v>9</v>
      </c>
      <c r="C20" s="1" t="s">
        <v>16</v>
      </c>
      <c r="D20" s="7">
        <v>0.85</v>
      </c>
      <c r="E20" s="5">
        <v>3</v>
      </c>
      <c r="F20" s="5">
        <f t="shared" si="0"/>
        <v>4.4000000000000004</v>
      </c>
      <c r="G20" s="5">
        <f t="shared" si="7"/>
        <v>2.1580999999999997</v>
      </c>
      <c r="H20" s="1">
        <v>0.2</v>
      </c>
      <c r="I20" s="1" t="s">
        <v>53</v>
      </c>
      <c r="J20" s="7">
        <v>0.1</v>
      </c>
      <c r="K20" s="7">
        <v>0</v>
      </c>
      <c r="L20" s="7">
        <v>0.75</v>
      </c>
      <c r="M20" s="7">
        <v>0.05</v>
      </c>
      <c r="N20" s="7">
        <v>0.1</v>
      </c>
      <c r="O20" s="7">
        <f t="shared" si="1"/>
        <v>1</v>
      </c>
      <c r="P20" s="9">
        <v>15</v>
      </c>
      <c r="Q20" s="8">
        <f t="shared" si="2"/>
        <v>4</v>
      </c>
      <c r="R20" s="8">
        <f t="shared" si="3"/>
        <v>6.6666666666666666E-2</v>
      </c>
      <c r="S20" s="6">
        <f t="shared" si="4"/>
        <v>1.5085666666666673</v>
      </c>
    </row>
    <row r="21" spans="1:19">
      <c r="A21" s="2">
        <f t="shared" si="5"/>
        <v>15</v>
      </c>
      <c r="B21" s="1" t="s">
        <v>9</v>
      </c>
      <c r="C21" s="1" t="s">
        <v>44</v>
      </c>
      <c r="D21" s="7">
        <v>0.85</v>
      </c>
      <c r="E21" s="5">
        <v>3</v>
      </c>
      <c r="F21" s="5">
        <f t="shared" si="0"/>
        <v>4.4000000000000004</v>
      </c>
      <c r="G21" s="5">
        <f t="shared" si="7"/>
        <v>2.0337000000000001</v>
      </c>
      <c r="H21" s="1">
        <v>0.2</v>
      </c>
      <c r="I21" s="1" t="s">
        <v>53</v>
      </c>
      <c r="J21" s="7">
        <v>0.2</v>
      </c>
      <c r="K21" s="7">
        <v>0</v>
      </c>
      <c r="L21" s="7">
        <v>0.65</v>
      </c>
      <c r="M21" s="7">
        <v>0.05</v>
      </c>
      <c r="N21" s="7">
        <v>0.1</v>
      </c>
      <c r="O21" s="7">
        <f t="shared" si="1"/>
        <v>1.0000000000000002</v>
      </c>
      <c r="P21" s="9">
        <v>15</v>
      </c>
      <c r="Q21" s="8">
        <f t="shared" si="2"/>
        <v>4</v>
      </c>
      <c r="R21" s="8">
        <f t="shared" si="3"/>
        <v>6.6666666666666666E-2</v>
      </c>
      <c r="S21" s="6">
        <f t="shared" si="4"/>
        <v>1.6329666666666669</v>
      </c>
    </row>
    <row r="22" spans="1:19">
      <c r="A22" s="2">
        <f t="shared" si="5"/>
        <v>16</v>
      </c>
      <c r="B22" s="1" t="s">
        <v>9</v>
      </c>
      <c r="C22" s="1" t="s">
        <v>17</v>
      </c>
      <c r="D22" s="7">
        <v>0.85</v>
      </c>
      <c r="E22" s="5">
        <v>5</v>
      </c>
      <c r="F22" s="5">
        <f t="shared" si="0"/>
        <v>7.3333333333333339</v>
      </c>
      <c r="G22" s="5">
        <f t="shared" si="7"/>
        <v>3.3300000000000005</v>
      </c>
      <c r="H22" s="1">
        <v>0.3</v>
      </c>
      <c r="I22" s="1" t="s">
        <v>54</v>
      </c>
      <c r="J22" s="7">
        <v>0</v>
      </c>
      <c r="K22" s="7">
        <v>0.5</v>
      </c>
      <c r="L22" s="7">
        <v>0.2</v>
      </c>
      <c r="M22" s="7">
        <v>0</v>
      </c>
      <c r="N22" s="7">
        <v>0.3</v>
      </c>
      <c r="O22" s="7">
        <f t="shared" si="1"/>
        <v>1</v>
      </c>
      <c r="P22" s="9">
        <v>10</v>
      </c>
      <c r="Q22" s="8">
        <f t="shared" si="2"/>
        <v>6</v>
      </c>
      <c r="R22" s="8">
        <f t="shared" si="3"/>
        <v>0.1</v>
      </c>
      <c r="S22" s="6">
        <f t="shared" si="4"/>
        <v>2.9033333333333338</v>
      </c>
    </row>
    <row r="23" spans="1:19">
      <c r="A23" s="2">
        <f t="shared" si="5"/>
        <v>17</v>
      </c>
      <c r="B23" s="1" t="s">
        <v>9</v>
      </c>
      <c r="C23" s="1" t="s">
        <v>18</v>
      </c>
      <c r="D23" s="7">
        <v>0.85</v>
      </c>
      <c r="E23" s="5">
        <v>5</v>
      </c>
      <c r="F23" s="5">
        <f t="shared" si="0"/>
        <v>7.3333333333333339</v>
      </c>
      <c r="G23" s="5">
        <f t="shared" si="7"/>
        <v>3.3459000000000008</v>
      </c>
      <c r="H23" s="1">
        <v>0.3</v>
      </c>
      <c r="I23" s="1" t="s">
        <v>54</v>
      </c>
      <c r="J23" s="7">
        <v>0.1</v>
      </c>
      <c r="K23" s="7">
        <v>0.5</v>
      </c>
      <c r="L23" s="7">
        <v>0.2</v>
      </c>
      <c r="M23" s="7">
        <v>0</v>
      </c>
      <c r="N23" s="7">
        <v>0.2</v>
      </c>
      <c r="O23" s="7">
        <f t="shared" si="1"/>
        <v>1</v>
      </c>
      <c r="P23" s="9">
        <v>10</v>
      </c>
      <c r="Q23" s="8">
        <f t="shared" si="2"/>
        <v>6</v>
      </c>
      <c r="R23" s="8">
        <f t="shared" si="3"/>
        <v>0.1</v>
      </c>
      <c r="S23" s="6">
        <f t="shared" si="4"/>
        <v>2.8874333333333331</v>
      </c>
    </row>
    <row r="24" spans="1:19">
      <c r="A24" s="2">
        <f t="shared" si="5"/>
        <v>18</v>
      </c>
      <c r="B24" s="1" t="s">
        <v>19</v>
      </c>
      <c r="C24" s="1" t="s">
        <v>20</v>
      </c>
      <c r="D24" s="7">
        <v>0.55000000000000004</v>
      </c>
      <c r="E24" s="5">
        <v>3</v>
      </c>
      <c r="F24" s="5">
        <f t="shared" si="0"/>
        <v>4.4000000000000004</v>
      </c>
      <c r="G24" s="5">
        <f t="shared" si="7"/>
        <v>1.3771500000000001</v>
      </c>
      <c r="H24" s="1">
        <v>0.15</v>
      </c>
      <c r="I24" s="1" t="s">
        <v>53</v>
      </c>
      <c r="J24" s="7">
        <v>0.2</v>
      </c>
      <c r="K24" s="7">
        <v>0</v>
      </c>
      <c r="L24" s="7">
        <v>0.5</v>
      </c>
      <c r="M24" s="7">
        <v>0</v>
      </c>
      <c r="N24" s="7">
        <v>0.3</v>
      </c>
      <c r="O24" s="7">
        <f t="shared" si="1"/>
        <v>1</v>
      </c>
      <c r="P24" s="9">
        <v>20</v>
      </c>
      <c r="Q24" s="8">
        <f t="shared" si="2"/>
        <v>3</v>
      </c>
      <c r="R24" s="8">
        <f t="shared" si="3"/>
        <v>0.05</v>
      </c>
      <c r="S24" s="6">
        <f t="shared" si="4"/>
        <v>2.4728500000000002</v>
      </c>
    </row>
    <row r="25" spans="1:19">
      <c r="A25" s="2">
        <f t="shared" si="5"/>
        <v>19</v>
      </c>
      <c r="B25" s="1" t="s">
        <v>19</v>
      </c>
      <c r="C25" s="1" t="s">
        <v>21</v>
      </c>
      <c r="D25" s="7">
        <v>0.55000000000000004</v>
      </c>
      <c r="E25" s="5">
        <v>3</v>
      </c>
      <c r="F25" s="5">
        <f t="shared" si="0"/>
        <v>4.4000000000000004</v>
      </c>
      <c r="G25" s="5">
        <f t="shared" si="7"/>
        <v>1.3771500000000001</v>
      </c>
      <c r="H25" s="1">
        <v>0.15</v>
      </c>
      <c r="I25" s="1" t="s">
        <v>53</v>
      </c>
      <c r="J25" s="7">
        <v>0.2</v>
      </c>
      <c r="K25" s="7">
        <v>0</v>
      </c>
      <c r="L25" s="7">
        <v>0.5</v>
      </c>
      <c r="M25" s="7">
        <v>0</v>
      </c>
      <c r="N25" s="7">
        <v>0.3</v>
      </c>
      <c r="O25" s="7">
        <f t="shared" si="1"/>
        <v>1</v>
      </c>
      <c r="P25" s="9">
        <v>20</v>
      </c>
      <c r="Q25" s="8">
        <f t="shared" si="2"/>
        <v>3</v>
      </c>
      <c r="R25" s="8">
        <f t="shared" si="3"/>
        <v>0.05</v>
      </c>
      <c r="S25" s="6">
        <f t="shared" si="4"/>
        <v>2.4728500000000002</v>
      </c>
    </row>
    <row r="26" spans="1:19">
      <c r="A26" s="2">
        <f t="shared" si="5"/>
        <v>20</v>
      </c>
      <c r="B26" s="1" t="s">
        <v>19</v>
      </c>
      <c r="C26" s="1" t="s">
        <v>22</v>
      </c>
      <c r="D26" s="7">
        <v>0.55000000000000004</v>
      </c>
      <c r="E26" s="5">
        <v>1.5</v>
      </c>
      <c r="F26" s="5">
        <f t="shared" si="0"/>
        <v>2.2000000000000002</v>
      </c>
      <c r="G26" s="5">
        <f t="shared" si="7"/>
        <v>0.91810000000000014</v>
      </c>
      <c r="H26" s="1">
        <v>0.1</v>
      </c>
      <c r="I26" s="1" t="s">
        <v>53</v>
      </c>
      <c r="J26" s="7">
        <v>0.2</v>
      </c>
      <c r="K26" s="7">
        <v>0</v>
      </c>
      <c r="L26" s="7">
        <v>0.5</v>
      </c>
      <c r="M26" s="7">
        <v>0</v>
      </c>
      <c r="N26" s="7">
        <v>0.3</v>
      </c>
      <c r="O26" s="7">
        <f t="shared" si="1"/>
        <v>1</v>
      </c>
      <c r="P26" s="9">
        <v>60</v>
      </c>
      <c r="Q26" s="8">
        <f t="shared" si="2"/>
        <v>1</v>
      </c>
      <c r="R26" s="8">
        <f t="shared" si="3"/>
        <v>1.6666666666666666E-2</v>
      </c>
      <c r="S26" s="6">
        <f t="shared" si="4"/>
        <v>1.0985666666666667</v>
      </c>
    </row>
    <row r="27" spans="1:19">
      <c r="A27" s="2">
        <f t="shared" si="5"/>
        <v>21</v>
      </c>
      <c r="B27" s="1" t="s">
        <v>35</v>
      </c>
      <c r="C27" s="1" t="s">
        <v>25</v>
      </c>
      <c r="D27" s="7">
        <v>0.75</v>
      </c>
      <c r="E27" s="5">
        <v>1.5</v>
      </c>
      <c r="F27" s="5">
        <f t="shared" si="0"/>
        <v>2.2000000000000002</v>
      </c>
      <c r="G27" s="5">
        <f t="shared" si="7"/>
        <v>1.04</v>
      </c>
      <c r="H27" s="1">
        <v>0.2</v>
      </c>
      <c r="I27" s="1" t="s">
        <v>53</v>
      </c>
      <c r="J27" s="7">
        <v>0</v>
      </c>
      <c r="K27" s="7">
        <v>0</v>
      </c>
      <c r="L27" s="7">
        <v>0</v>
      </c>
      <c r="M27" s="7">
        <v>1</v>
      </c>
      <c r="N27" s="7">
        <v>0</v>
      </c>
      <c r="O27" s="7">
        <f t="shared" si="1"/>
        <v>1</v>
      </c>
      <c r="P27" s="9">
        <v>120</v>
      </c>
      <c r="Q27" s="8">
        <f t="shared" si="2"/>
        <v>0.5</v>
      </c>
      <c r="R27" s="8">
        <f t="shared" si="3"/>
        <v>8.3333333333333332E-3</v>
      </c>
      <c r="S27" s="6">
        <f t="shared" si="4"/>
        <v>1.0683333333333336</v>
      </c>
    </row>
    <row r="28" spans="1:19">
      <c r="A28" s="2">
        <f t="shared" si="5"/>
        <v>22</v>
      </c>
      <c r="B28" s="1" t="s">
        <v>35</v>
      </c>
      <c r="C28" s="1" t="s">
        <v>26</v>
      </c>
      <c r="D28" s="7">
        <v>0.75</v>
      </c>
      <c r="E28" s="5">
        <v>1.5</v>
      </c>
      <c r="F28" s="5">
        <f t="shared" si="0"/>
        <v>2.2000000000000002</v>
      </c>
      <c r="G28" s="5">
        <f t="shared" si="7"/>
        <v>1.04</v>
      </c>
      <c r="H28" s="1">
        <v>0.2</v>
      </c>
      <c r="I28" s="1" t="s">
        <v>53</v>
      </c>
      <c r="J28" s="7">
        <v>0</v>
      </c>
      <c r="K28" s="7">
        <v>0</v>
      </c>
      <c r="L28" s="7">
        <v>0</v>
      </c>
      <c r="M28" s="7">
        <v>1</v>
      </c>
      <c r="N28" s="7">
        <v>0</v>
      </c>
      <c r="O28" s="7">
        <f t="shared" si="1"/>
        <v>1</v>
      </c>
      <c r="P28" s="9">
        <v>120</v>
      </c>
      <c r="Q28" s="8">
        <f t="shared" si="2"/>
        <v>0.5</v>
      </c>
      <c r="R28" s="8">
        <f t="shared" si="3"/>
        <v>8.3333333333333332E-3</v>
      </c>
      <c r="S28" s="6">
        <f t="shared" si="4"/>
        <v>1.0683333333333336</v>
      </c>
    </row>
    <row r="29" spans="1:19">
      <c r="A29" s="2">
        <f t="shared" si="5"/>
        <v>23</v>
      </c>
      <c r="B29" s="1" t="s">
        <v>35</v>
      </c>
      <c r="C29" s="1" t="s">
        <v>27</v>
      </c>
      <c r="D29" s="7">
        <v>0.75</v>
      </c>
      <c r="E29" s="5">
        <v>2</v>
      </c>
      <c r="F29" s="5">
        <f t="shared" si="0"/>
        <v>2.9333333333333336</v>
      </c>
      <c r="G29" s="5">
        <f t="shared" si="7"/>
        <v>1.33</v>
      </c>
      <c r="H29" s="1">
        <v>0.2</v>
      </c>
      <c r="I29" s="1" t="s">
        <v>53</v>
      </c>
      <c r="J29" s="7">
        <v>0</v>
      </c>
      <c r="K29" s="7">
        <v>0</v>
      </c>
      <c r="L29" s="7">
        <v>0.2</v>
      </c>
      <c r="M29" s="7">
        <v>0.8</v>
      </c>
      <c r="N29" s="7">
        <v>0</v>
      </c>
      <c r="O29" s="7">
        <f t="shared" si="1"/>
        <v>1</v>
      </c>
      <c r="P29" s="9">
        <v>60</v>
      </c>
      <c r="Q29" s="8">
        <f t="shared" si="2"/>
        <v>1</v>
      </c>
      <c r="R29" s="8">
        <f t="shared" si="3"/>
        <v>1.6666666666666666E-2</v>
      </c>
      <c r="S29" s="6">
        <f t="shared" si="4"/>
        <v>1.4200000000000002</v>
      </c>
    </row>
    <row r="30" spans="1:19">
      <c r="A30" s="2">
        <f t="shared" si="5"/>
        <v>24</v>
      </c>
      <c r="B30" s="1" t="s">
        <v>35</v>
      </c>
      <c r="C30" s="1" t="s">
        <v>28</v>
      </c>
      <c r="D30" s="7">
        <v>0.75</v>
      </c>
      <c r="E30" s="5">
        <v>2</v>
      </c>
      <c r="F30" s="5">
        <f t="shared" si="0"/>
        <v>2.9333333333333336</v>
      </c>
      <c r="G30" s="5">
        <f t="shared" si="7"/>
        <v>1.33</v>
      </c>
      <c r="H30" s="1">
        <v>0.2</v>
      </c>
      <c r="I30" s="1" t="s">
        <v>53</v>
      </c>
      <c r="J30" s="7">
        <v>0</v>
      </c>
      <c r="K30" s="7">
        <v>0</v>
      </c>
      <c r="L30" s="7">
        <v>0.2</v>
      </c>
      <c r="M30" s="7">
        <v>0.8</v>
      </c>
      <c r="N30" s="7">
        <v>0</v>
      </c>
      <c r="O30" s="7">
        <f t="shared" si="1"/>
        <v>1</v>
      </c>
      <c r="P30" s="9">
        <v>60</v>
      </c>
      <c r="Q30" s="8">
        <f t="shared" si="2"/>
        <v>1</v>
      </c>
      <c r="R30" s="8">
        <f t="shared" si="3"/>
        <v>1.6666666666666666E-2</v>
      </c>
      <c r="S30" s="6">
        <f t="shared" si="4"/>
        <v>1.4200000000000002</v>
      </c>
    </row>
    <row r="31" spans="1:19">
      <c r="A31" s="2">
        <f t="shared" si="5"/>
        <v>25</v>
      </c>
      <c r="B31" s="1" t="s">
        <v>35</v>
      </c>
      <c r="C31" s="1" t="s">
        <v>29</v>
      </c>
      <c r="D31" s="7">
        <v>0.75</v>
      </c>
      <c r="E31" s="5">
        <v>1.5</v>
      </c>
      <c r="F31" s="5">
        <f t="shared" si="0"/>
        <v>2.2000000000000002</v>
      </c>
      <c r="G31" s="5">
        <f t="shared" si="7"/>
        <v>1.04</v>
      </c>
      <c r="H31" s="1">
        <v>0.2</v>
      </c>
      <c r="I31" s="1" t="s">
        <v>53</v>
      </c>
      <c r="J31" s="7">
        <v>0</v>
      </c>
      <c r="K31" s="7">
        <v>0</v>
      </c>
      <c r="L31" s="7">
        <v>0</v>
      </c>
      <c r="M31" s="7">
        <v>1</v>
      </c>
      <c r="N31" s="7">
        <v>0</v>
      </c>
      <c r="O31" s="7">
        <f t="shared" si="1"/>
        <v>1</v>
      </c>
      <c r="P31" s="9">
        <v>40</v>
      </c>
      <c r="Q31" s="8">
        <f t="shared" si="2"/>
        <v>1.5</v>
      </c>
      <c r="R31" s="8">
        <f t="shared" si="3"/>
        <v>2.5000000000000001E-2</v>
      </c>
      <c r="S31" s="6">
        <f t="shared" si="4"/>
        <v>0.88500000000000012</v>
      </c>
    </row>
    <row r="32" spans="1:19">
      <c r="A32" s="2">
        <f t="shared" si="5"/>
        <v>26</v>
      </c>
      <c r="B32" s="1" t="s">
        <v>35</v>
      </c>
      <c r="C32" s="1" t="s">
        <v>30</v>
      </c>
      <c r="D32" s="7">
        <v>0.75</v>
      </c>
      <c r="E32" s="5">
        <v>1.5</v>
      </c>
      <c r="F32" s="5">
        <f t="shared" si="0"/>
        <v>2.2000000000000002</v>
      </c>
      <c r="G32" s="5">
        <f t="shared" si="7"/>
        <v>1.1850000000000003</v>
      </c>
      <c r="H32" s="1">
        <v>0.2</v>
      </c>
      <c r="I32" s="1" t="s">
        <v>53</v>
      </c>
      <c r="J32" s="7">
        <v>0</v>
      </c>
      <c r="K32" s="7">
        <v>0</v>
      </c>
      <c r="L32" s="7">
        <v>0.1</v>
      </c>
      <c r="M32" s="7">
        <v>0.9</v>
      </c>
      <c r="N32" s="7">
        <v>0</v>
      </c>
      <c r="O32" s="7">
        <f t="shared" si="1"/>
        <v>1</v>
      </c>
      <c r="P32" s="9">
        <v>40</v>
      </c>
      <c r="Q32" s="8">
        <f t="shared" si="2"/>
        <v>1.5</v>
      </c>
      <c r="R32" s="8">
        <f t="shared" si="3"/>
        <v>2.5000000000000001E-2</v>
      </c>
      <c r="S32" s="6">
        <f t="shared" si="4"/>
        <v>0.73999999999999988</v>
      </c>
    </row>
    <row r="33" spans="1:19">
      <c r="Q33" s="8"/>
    </row>
    <row r="34" spans="1:19">
      <c r="Q34" s="8"/>
    </row>
    <row r="35" spans="1:19" ht="31.2">
      <c r="D35" s="40" t="s">
        <v>97</v>
      </c>
      <c r="Q35" s="8"/>
    </row>
    <row r="36" spans="1:19">
      <c r="Q36" s="8"/>
    </row>
    <row r="37" spans="1:19">
      <c r="J37" s="5">
        <v>6.23</v>
      </c>
      <c r="K37" s="5">
        <v>13.8</v>
      </c>
      <c r="L37" s="5">
        <v>12.45</v>
      </c>
      <c r="M37" s="5">
        <v>5.2</v>
      </c>
      <c r="N37" s="5">
        <v>5.7</v>
      </c>
      <c r="O37" s="5"/>
      <c r="P37" s="5"/>
      <c r="Q37" s="5"/>
      <c r="R37" s="5">
        <v>11</v>
      </c>
    </row>
    <row r="38" spans="1:19">
      <c r="A38" s="3" t="s">
        <v>0</v>
      </c>
      <c r="B38" s="4" t="s">
        <v>2</v>
      </c>
      <c r="C38" s="4" t="s">
        <v>1</v>
      </c>
      <c r="D38" s="14" t="s">
        <v>59</v>
      </c>
      <c r="E38" s="4" t="s">
        <v>58</v>
      </c>
      <c r="F38" s="14" t="s">
        <v>57</v>
      </c>
      <c r="G38" s="4" t="s">
        <v>33</v>
      </c>
      <c r="H38" s="4" t="s">
        <v>38</v>
      </c>
      <c r="I38" s="22" t="s">
        <v>52</v>
      </c>
      <c r="J38" s="4" t="s">
        <v>31</v>
      </c>
      <c r="K38" s="4" t="s">
        <v>34</v>
      </c>
      <c r="L38" s="4" t="s">
        <v>39</v>
      </c>
      <c r="M38" s="4" t="s">
        <v>35</v>
      </c>
      <c r="N38" s="4" t="s">
        <v>36</v>
      </c>
      <c r="O38" s="4" t="s">
        <v>40</v>
      </c>
      <c r="P38" s="4" t="s">
        <v>43</v>
      </c>
      <c r="Q38" s="4" t="s">
        <v>42</v>
      </c>
      <c r="R38" s="4" t="s">
        <v>41</v>
      </c>
      <c r="S38" s="4" t="s">
        <v>37</v>
      </c>
    </row>
    <row r="39" spans="1:19">
      <c r="A39" s="2">
        <v>1</v>
      </c>
      <c r="B39" s="1" t="s">
        <v>3</v>
      </c>
      <c r="C39" s="1" t="s">
        <v>4</v>
      </c>
      <c r="D39" s="7">
        <v>0.4</v>
      </c>
      <c r="E39" s="5">
        <v>3</v>
      </c>
      <c r="F39" s="5">
        <f>(($R$5/3)*0.4)*E39</f>
        <v>4.4000000000000004</v>
      </c>
      <c r="G39" s="5">
        <f>SUMPRODUCT(J39:N39,J$5:N$5)*H39</f>
        <v>2.355</v>
      </c>
      <c r="H39" s="1">
        <v>0.2</v>
      </c>
      <c r="I39" s="1" t="s">
        <v>53</v>
      </c>
      <c r="J39" s="7">
        <v>0</v>
      </c>
      <c r="K39" s="7">
        <v>0</v>
      </c>
      <c r="L39" s="7">
        <v>0.9</v>
      </c>
      <c r="M39" s="7">
        <v>0</v>
      </c>
      <c r="N39" s="7">
        <v>0.1</v>
      </c>
      <c r="O39" s="7">
        <f>SUM(J39:N39)</f>
        <v>1</v>
      </c>
      <c r="P39" s="9">
        <v>20</v>
      </c>
      <c r="Q39" s="8">
        <f>60/P39</f>
        <v>3</v>
      </c>
      <c r="R39" s="8">
        <f>Q39/60</f>
        <v>0.05</v>
      </c>
      <c r="S39" s="6">
        <f>F39-G39-R39*R$5</f>
        <v>1.4950000000000003</v>
      </c>
    </row>
    <row r="40" spans="1:19">
      <c r="A40" s="2">
        <f>A39+1</f>
        <v>2</v>
      </c>
      <c r="B40" s="1" t="s">
        <v>3</v>
      </c>
      <c r="C40" s="1" t="s">
        <v>5</v>
      </c>
      <c r="D40" s="7">
        <v>0.4</v>
      </c>
      <c r="E40" s="5">
        <v>3</v>
      </c>
      <c r="F40" s="5">
        <f t="shared" ref="F40:F63" si="8">(($R$5/3)*0.4)*E40</f>
        <v>4.4000000000000004</v>
      </c>
      <c r="G40" s="5">
        <f>SUMPRODUCT(J40:N40,J$5:N$5)*H40</f>
        <v>2.4089999999999998</v>
      </c>
      <c r="H40" s="1">
        <v>0.2</v>
      </c>
      <c r="I40" s="1" t="s">
        <v>54</v>
      </c>
      <c r="J40" s="7">
        <v>0</v>
      </c>
      <c r="K40" s="7">
        <v>0.2</v>
      </c>
      <c r="L40" s="7">
        <v>0.7</v>
      </c>
      <c r="M40" s="7">
        <v>0</v>
      </c>
      <c r="N40" s="7">
        <v>0.1</v>
      </c>
      <c r="O40" s="7">
        <f t="shared" ref="O40:O63" si="9">SUM(J40:N40)</f>
        <v>0.99999999999999989</v>
      </c>
      <c r="P40" s="9">
        <v>20</v>
      </c>
      <c r="Q40" s="8">
        <f t="shared" ref="Q40:Q63" si="10">60/P40</f>
        <v>3</v>
      </c>
      <c r="R40" s="8">
        <f t="shared" ref="R40:R63" si="11">Q40/60</f>
        <v>0.05</v>
      </c>
      <c r="S40" s="6">
        <f t="shared" ref="S40:S63" si="12">F40-G40-R40*R$5</f>
        <v>1.4410000000000005</v>
      </c>
    </row>
    <row r="41" spans="1:19">
      <c r="A41" s="2">
        <f t="shared" ref="A41:A64" si="13">A40+1</f>
        <v>3</v>
      </c>
      <c r="B41" s="1" t="s">
        <v>3</v>
      </c>
      <c r="C41" s="1" t="s">
        <v>6</v>
      </c>
      <c r="D41" s="7">
        <v>0.4</v>
      </c>
      <c r="E41" s="5">
        <v>3</v>
      </c>
      <c r="F41" s="5">
        <f t="shared" si="8"/>
        <v>4.4000000000000004</v>
      </c>
      <c r="G41" s="5">
        <f t="shared" ref="G41:G43" si="14">SUMPRODUCT(J41:N41,J$5:N$5)*H41</f>
        <v>2.4900000000000002</v>
      </c>
      <c r="H41" s="1">
        <v>0.2</v>
      </c>
      <c r="I41" s="1" t="s">
        <v>54</v>
      </c>
      <c r="J41" s="7">
        <v>0</v>
      </c>
      <c r="K41" s="7">
        <v>0.5</v>
      </c>
      <c r="L41" s="7">
        <v>0.4</v>
      </c>
      <c r="M41" s="7">
        <v>0</v>
      </c>
      <c r="N41" s="7">
        <v>0.1</v>
      </c>
      <c r="O41" s="7">
        <f t="shared" si="9"/>
        <v>1</v>
      </c>
      <c r="P41" s="9">
        <v>20</v>
      </c>
      <c r="Q41" s="8">
        <f t="shared" si="10"/>
        <v>3</v>
      </c>
      <c r="R41" s="8">
        <f t="shared" si="11"/>
        <v>0.05</v>
      </c>
      <c r="S41" s="6">
        <f t="shared" si="12"/>
        <v>1.36</v>
      </c>
    </row>
    <row r="42" spans="1:19">
      <c r="A42" s="2">
        <f t="shared" si="13"/>
        <v>4</v>
      </c>
      <c r="B42" s="1" t="s">
        <v>3</v>
      </c>
      <c r="C42" s="1" t="s">
        <v>7</v>
      </c>
      <c r="D42" s="7">
        <v>0.4</v>
      </c>
      <c r="E42" s="5">
        <v>2</v>
      </c>
      <c r="F42" s="5">
        <f t="shared" si="8"/>
        <v>2.9333333333333336</v>
      </c>
      <c r="G42" s="5">
        <f t="shared" si="14"/>
        <v>1.6806000000000005</v>
      </c>
      <c r="H42" s="1">
        <v>0.2</v>
      </c>
      <c r="I42" s="1" t="s">
        <v>53</v>
      </c>
      <c r="J42" s="7">
        <v>0.1</v>
      </c>
      <c r="K42" s="7">
        <v>0</v>
      </c>
      <c r="L42" s="7">
        <v>0.4</v>
      </c>
      <c r="M42" s="7">
        <v>0.1</v>
      </c>
      <c r="N42" s="7">
        <v>0.4</v>
      </c>
      <c r="O42" s="7">
        <f t="shared" si="9"/>
        <v>1</v>
      </c>
      <c r="P42" s="9">
        <v>60</v>
      </c>
      <c r="Q42" s="8">
        <f t="shared" si="10"/>
        <v>1</v>
      </c>
      <c r="R42" s="8">
        <f t="shared" si="11"/>
        <v>1.6666666666666666E-2</v>
      </c>
      <c r="S42" s="6">
        <f t="shared" si="12"/>
        <v>1.0693999999999997</v>
      </c>
    </row>
    <row r="43" spans="1:19">
      <c r="A43" s="2">
        <f t="shared" si="13"/>
        <v>5</v>
      </c>
      <c r="B43" s="1" t="s">
        <v>3</v>
      </c>
      <c r="C43" s="1" t="s">
        <v>8</v>
      </c>
      <c r="D43" s="7">
        <v>0.4</v>
      </c>
      <c r="E43" s="5">
        <v>2</v>
      </c>
      <c r="F43" s="5">
        <f t="shared" si="8"/>
        <v>2.9333333333333336</v>
      </c>
      <c r="G43" s="5">
        <f t="shared" si="14"/>
        <v>1.8695999999999999</v>
      </c>
      <c r="H43" s="1">
        <v>0.2</v>
      </c>
      <c r="I43" s="1" t="s">
        <v>54</v>
      </c>
      <c r="J43" s="7">
        <v>0.1</v>
      </c>
      <c r="K43" s="7">
        <v>0.2</v>
      </c>
      <c r="L43" s="7">
        <v>0.3</v>
      </c>
      <c r="M43" s="7">
        <v>0.1</v>
      </c>
      <c r="N43" s="7">
        <v>0.3</v>
      </c>
      <c r="O43" s="7">
        <f t="shared" si="9"/>
        <v>1</v>
      </c>
      <c r="P43" s="9">
        <v>60</v>
      </c>
      <c r="Q43" s="8">
        <f t="shared" si="10"/>
        <v>1</v>
      </c>
      <c r="R43" s="8">
        <f t="shared" si="11"/>
        <v>1.6666666666666666E-2</v>
      </c>
      <c r="S43" s="6">
        <f t="shared" si="12"/>
        <v>0.88040000000000029</v>
      </c>
    </row>
    <row r="44" spans="1:19">
      <c r="A44" s="2">
        <f t="shared" si="13"/>
        <v>6</v>
      </c>
      <c r="B44" s="1" t="s">
        <v>3</v>
      </c>
      <c r="C44" s="1" t="s">
        <v>23</v>
      </c>
      <c r="D44" s="7">
        <v>0.4</v>
      </c>
      <c r="E44" s="5">
        <v>1</v>
      </c>
      <c r="F44" s="5">
        <f t="shared" si="8"/>
        <v>1.4666666666666668</v>
      </c>
      <c r="G44" s="5">
        <f>SUMPRODUCT(J44:N44,J$5:N$5)*H44</f>
        <v>1.0790499999999998</v>
      </c>
      <c r="H44" s="1">
        <v>0.1</v>
      </c>
      <c r="I44" s="1" t="s">
        <v>53</v>
      </c>
      <c r="J44" s="7">
        <v>0.1</v>
      </c>
      <c r="K44" s="7">
        <v>0</v>
      </c>
      <c r="L44" s="7">
        <v>0.75</v>
      </c>
      <c r="M44" s="7">
        <v>0.05</v>
      </c>
      <c r="N44" s="7">
        <v>0.1</v>
      </c>
      <c r="O44" s="7">
        <f t="shared" si="9"/>
        <v>1</v>
      </c>
      <c r="P44" s="9">
        <v>30</v>
      </c>
      <c r="Q44" s="8">
        <f t="shared" si="10"/>
        <v>2</v>
      </c>
      <c r="R44" s="8">
        <f t="shared" si="11"/>
        <v>3.3333333333333333E-2</v>
      </c>
      <c r="S44" s="6">
        <f t="shared" si="12"/>
        <v>2.0950000000000302E-2</v>
      </c>
    </row>
    <row r="45" spans="1:19">
      <c r="A45" s="2">
        <f t="shared" si="13"/>
        <v>7</v>
      </c>
      <c r="B45" s="1" t="s">
        <v>9</v>
      </c>
      <c r="C45" s="1" t="s">
        <v>10</v>
      </c>
      <c r="D45" s="7">
        <v>0.85</v>
      </c>
      <c r="E45" s="5">
        <v>3</v>
      </c>
      <c r="F45" s="5">
        <f t="shared" si="8"/>
        <v>4.4000000000000004</v>
      </c>
      <c r="G45" s="5">
        <f t="shared" ref="G45:G63" si="15">SUMPRODUCT(J45:N45,J$5:N$5)*H45</f>
        <v>2.1580999999999997</v>
      </c>
      <c r="H45" s="1">
        <v>0.2</v>
      </c>
      <c r="I45" s="1" t="s">
        <v>53</v>
      </c>
      <c r="J45" s="7">
        <v>0.1</v>
      </c>
      <c r="K45" s="7">
        <v>0</v>
      </c>
      <c r="L45" s="7">
        <v>0.75</v>
      </c>
      <c r="M45" s="7">
        <v>0.05</v>
      </c>
      <c r="N45" s="7">
        <v>0.1</v>
      </c>
      <c r="O45" s="7">
        <f t="shared" si="9"/>
        <v>1</v>
      </c>
      <c r="P45" s="9">
        <v>15</v>
      </c>
      <c r="Q45" s="8">
        <f t="shared" si="10"/>
        <v>4</v>
      </c>
      <c r="R45" s="8">
        <f t="shared" si="11"/>
        <v>6.6666666666666666E-2</v>
      </c>
      <c r="S45" s="6">
        <f t="shared" si="12"/>
        <v>1.5085666666666673</v>
      </c>
    </row>
    <row r="46" spans="1:19">
      <c r="A46" s="2">
        <f t="shared" si="13"/>
        <v>8</v>
      </c>
      <c r="B46" s="1" t="s">
        <v>9</v>
      </c>
      <c r="C46" s="1" t="s">
        <v>11</v>
      </c>
      <c r="D46" s="7">
        <v>0.85</v>
      </c>
      <c r="E46" s="5">
        <v>3</v>
      </c>
      <c r="F46" s="5">
        <f t="shared" si="8"/>
        <v>4.4000000000000004</v>
      </c>
      <c r="G46" s="5">
        <f t="shared" si="15"/>
        <v>2.86395</v>
      </c>
      <c r="H46" s="1">
        <v>0.3</v>
      </c>
      <c r="I46" s="1" t="s">
        <v>53</v>
      </c>
      <c r="J46" s="7">
        <v>0.3</v>
      </c>
      <c r="K46" s="7">
        <v>0</v>
      </c>
      <c r="L46" s="7">
        <v>0.55000000000000004</v>
      </c>
      <c r="M46" s="7">
        <v>0.05</v>
      </c>
      <c r="N46" s="7">
        <v>0.1</v>
      </c>
      <c r="O46" s="7">
        <f t="shared" si="9"/>
        <v>1.0000000000000002</v>
      </c>
      <c r="P46" s="9">
        <v>15</v>
      </c>
      <c r="Q46" s="8">
        <f t="shared" si="10"/>
        <v>4</v>
      </c>
      <c r="R46" s="8">
        <f t="shared" si="11"/>
        <v>6.6666666666666666E-2</v>
      </c>
      <c r="S46" s="6">
        <f t="shared" si="12"/>
        <v>0.80271666666666708</v>
      </c>
    </row>
    <row r="47" spans="1:19">
      <c r="A47" s="2">
        <f t="shared" si="13"/>
        <v>9</v>
      </c>
      <c r="B47" s="1" t="s">
        <v>9</v>
      </c>
      <c r="C47" s="1" t="s">
        <v>12</v>
      </c>
      <c r="D47" s="7">
        <v>0.85</v>
      </c>
      <c r="E47" s="5">
        <v>3</v>
      </c>
      <c r="F47" s="5">
        <f t="shared" si="8"/>
        <v>4.4000000000000004</v>
      </c>
      <c r="G47" s="5">
        <f t="shared" si="15"/>
        <v>3.3384</v>
      </c>
      <c r="H47" s="1">
        <v>0.3</v>
      </c>
      <c r="I47" s="1" t="s">
        <v>54</v>
      </c>
      <c r="J47" s="7">
        <v>0.1</v>
      </c>
      <c r="K47" s="7">
        <v>0.25</v>
      </c>
      <c r="L47" s="7">
        <v>0.5</v>
      </c>
      <c r="M47" s="7">
        <v>0.05</v>
      </c>
      <c r="N47" s="7">
        <v>0.1</v>
      </c>
      <c r="O47" s="7">
        <f t="shared" si="9"/>
        <v>1</v>
      </c>
      <c r="P47" s="9">
        <v>15</v>
      </c>
      <c r="Q47" s="8">
        <f t="shared" si="10"/>
        <v>4</v>
      </c>
      <c r="R47" s="8">
        <f t="shared" si="11"/>
        <v>6.6666666666666666E-2</v>
      </c>
      <c r="S47" s="6">
        <f t="shared" si="12"/>
        <v>0.32826666666666704</v>
      </c>
    </row>
    <row r="48" spans="1:19">
      <c r="A48" s="2">
        <f t="shared" si="13"/>
        <v>10</v>
      </c>
      <c r="B48" s="1" t="s">
        <v>9</v>
      </c>
      <c r="C48" s="1" t="s">
        <v>13</v>
      </c>
      <c r="D48" s="7">
        <v>0.85</v>
      </c>
      <c r="E48" s="5">
        <v>3</v>
      </c>
      <c r="F48" s="5">
        <f t="shared" si="8"/>
        <v>4.4000000000000004</v>
      </c>
      <c r="G48" s="5">
        <f t="shared" si="15"/>
        <v>2.1417000000000002</v>
      </c>
      <c r="H48" s="1">
        <v>0.2</v>
      </c>
      <c r="I48" s="1" t="s">
        <v>54</v>
      </c>
      <c r="J48" s="7">
        <v>0.2</v>
      </c>
      <c r="K48" s="7">
        <v>0.4</v>
      </c>
      <c r="L48" s="7">
        <v>0.25</v>
      </c>
      <c r="M48" s="7">
        <v>0.05</v>
      </c>
      <c r="N48" s="7">
        <v>0.1</v>
      </c>
      <c r="O48" s="7">
        <f t="shared" si="9"/>
        <v>1.0000000000000002</v>
      </c>
      <c r="P48" s="9">
        <v>10</v>
      </c>
      <c r="Q48" s="8">
        <f t="shared" si="10"/>
        <v>6</v>
      </c>
      <c r="R48" s="8">
        <f t="shared" si="11"/>
        <v>0.1</v>
      </c>
      <c r="S48" s="6">
        <f t="shared" si="12"/>
        <v>1.1583000000000001</v>
      </c>
    </row>
    <row r="49" spans="1:19">
      <c r="A49" s="2">
        <f t="shared" si="13"/>
        <v>11</v>
      </c>
      <c r="B49" s="1" t="s">
        <v>9</v>
      </c>
      <c r="C49" s="1" t="s">
        <v>14</v>
      </c>
      <c r="D49" s="7">
        <v>0.85</v>
      </c>
      <c r="E49" s="5">
        <v>4</v>
      </c>
      <c r="F49" s="5">
        <f t="shared" si="8"/>
        <v>5.8666666666666671</v>
      </c>
      <c r="G49" s="5">
        <f t="shared" si="15"/>
        <v>3.2935500000000002</v>
      </c>
      <c r="H49" s="1">
        <v>0.3</v>
      </c>
      <c r="I49" s="1" t="s">
        <v>54</v>
      </c>
      <c r="J49" s="7">
        <v>0.2</v>
      </c>
      <c r="K49" s="7">
        <v>0.6</v>
      </c>
      <c r="L49" s="7">
        <v>0.05</v>
      </c>
      <c r="M49" s="7">
        <v>0.05</v>
      </c>
      <c r="N49" s="7">
        <v>0.1</v>
      </c>
      <c r="O49" s="7">
        <f t="shared" si="9"/>
        <v>1.0000000000000002</v>
      </c>
      <c r="P49" s="9">
        <v>10</v>
      </c>
      <c r="Q49" s="8">
        <f t="shared" si="10"/>
        <v>6</v>
      </c>
      <c r="R49" s="8">
        <f t="shared" si="11"/>
        <v>0.1</v>
      </c>
      <c r="S49" s="6">
        <f t="shared" si="12"/>
        <v>1.4731166666666669</v>
      </c>
    </row>
    <row r="50" spans="1:19">
      <c r="A50" s="2">
        <f t="shared" si="13"/>
        <v>12</v>
      </c>
      <c r="B50" s="1" t="s">
        <v>9</v>
      </c>
      <c r="C50" s="1" t="s">
        <v>15</v>
      </c>
      <c r="D50" s="7">
        <v>0.85</v>
      </c>
      <c r="E50" s="5">
        <v>4</v>
      </c>
      <c r="F50" s="5">
        <f t="shared" si="8"/>
        <v>5.8666666666666671</v>
      </c>
      <c r="G50" s="5">
        <f t="shared" si="15"/>
        <v>3.25305</v>
      </c>
      <c r="H50" s="1">
        <v>0.3</v>
      </c>
      <c r="I50" s="1" t="s">
        <v>54</v>
      </c>
      <c r="J50" s="7">
        <v>0.2</v>
      </c>
      <c r="K50" s="7">
        <v>0.5</v>
      </c>
      <c r="L50" s="7">
        <v>0.15</v>
      </c>
      <c r="M50" s="7">
        <v>0.05</v>
      </c>
      <c r="N50" s="7">
        <v>0.1</v>
      </c>
      <c r="O50" s="7">
        <f t="shared" si="9"/>
        <v>1</v>
      </c>
      <c r="P50" s="9">
        <v>10</v>
      </c>
      <c r="Q50" s="8">
        <f t="shared" si="10"/>
        <v>6</v>
      </c>
      <c r="R50" s="8">
        <f t="shared" si="11"/>
        <v>0.1</v>
      </c>
      <c r="S50" s="6">
        <f t="shared" si="12"/>
        <v>1.5136166666666671</v>
      </c>
    </row>
    <row r="51" spans="1:19">
      <c r="A51" s="2">
        <f t="shared" si="13"/>
        <v>13</v>
      </c>
      <c r="B51" s="1" t="s">
        <v>9</v>
      </c>
      <c r="C51" s="1" t="s">
        <v>16</v>
      </c>
      <c r="D51" s="7">
        <v>0.85</v>
      </c>
      <c r="E51" s="5">
        <v>3</v>
      </c>
      <c r="F51" s="5">
        <f t="shared" si="8"/>
        <v>4.4000000000000004</v>
      </c>
      <c r="G51" s="5">
        <f t="shared" si="15"/>
        <v>2.1580999999999997</v>
      </c>
      <c r="H51" s="1">
        <v>0.2</v>
      </c>
      <c r="I51" s="1" t="s">
        <v>53</v>
      </c>
      <c r="J51" s="7">
        <v>0.1</v>
      </c>
      <c r="K51" s="7">
        <v>0</v>
      </c>
      <c r="L51" s="7">
        <v>0.75</v>
      </c>
      <c r="M51" s="7">
        <v>0.05</v>
      </c>
      <c r="N51" s="7">
        <v>0.1</v>
      </c>
      <c r="O51" s="7">
        <f t="shared" si="9"/>
        <v>1</v>
      </c>
      <c r="P51" s="9">
        <v>15</v>
      </c>
      <c r="Q51" s="8">
        <f t="shared" si="10"/>
        <v>4</v>
      </c>
      <c r="R51" s="8">
        <f t="shared" si="11"/>
        <v>6.6666666666666666E-2</v>
      </c>
      <c r="S51" s="6">
        <f t="shared" si="12"/>
        <v>1.5085666666666673</v>
      </c>
    </row>
    <row r="52" spans="1:19">
      <c r="A52" s="2">
        <f t="shared" si="13"/>
        <v>14</v>
      </c>
      <c r="B52" s="1" t="s">
        <v>9</v>
      </c>
      <c r="C52" s="1" t="s">
        <v>44</v>
      </c>
      <c r="D52" s="7">
        <v>0.85</v>
      </c>
      <c r="E52" s="5">
        <v>3</v>
      </c>
      <c r="F52" s="5">
        <f t="shared" si="8"/>
        <v>4.4000000000000004</v>
      </c>
      <c r="G52" s="5">
        <f t="shared" si="15"/>
        <v>2.0337000000000001</v>
      </c>
      <c r="H52" s="1">
        <v>0.2</v>
      </c>
      <c r="I52" s="1" t="s">
        <v>53</v>
      </c>
      <c r="J52" s="7">
        <v>0.2</v>
      </c>
      <c r="K52" s="7">
        <v>0</v>
      </c>
      <c r="L52" s="7">
        <v>0.65</v>
      </c>
      <c r="M52" s="7">
        <v>0.05</v>
      </c>
      <c r="N52" s="7">
        <v>0.1</v>
      </c>
      <c r="O52" s="7">
        <f t="shared" si="9"/>
        <v>1.0000000000000002</v>
      </c>
      <c r="P52" s="9">
        <v>15</v>
      </c>
      <c r="Q52" s="8">
        <f t="shared" si="10"/>
        <v>4</v>
      </c>
      <c r="R52" s="8">
        <f t="shared" si="11"/>
        <v>6.6666666666666666E-2</v>
      </c>
      <c r="S52" s="6">
        <f t="shared" si="12"/>
        <v>1.6329666666666669</v>
      </c>
    </row>
    <row r="53" spans="1:19">
      <c r="A53" s="2">
        <f t="shared" si="13"/>
        <v>15</v>
      </c>
      <c r="B53" s="1" t="s">
        <v>9</v>
      </c>
      <c r="C53" s="1" t="s">
        <v>17</v>
      </c>
      <c r="D53" s="7">
        <v>0.85</v>
      </c>
      <c r="E53" s="5">
        <v>5</v>
      </c>
      <c r="F53" s="5">
        <f t="shared" si="8"/>
        <v>7.3333333333333339</v>
      </c>
      <c r="G53" s="5">
        <f t="shared" si="15"/>
        <v>3.3300000000000005</v>
      </c>
      <c r="H53" s="1">
        <v>0.3</v>
      </c>
      <c r="I53" s="1" t="s">
        <v>54</v>
      </c>
      <c r="J53" s="7">
        <v>0</v>
      </c>
      <c r="K53" s="7">
        <v>0.5</v>
      </c>
      <c r="L53" s="7">
        <v>0.2</v>
      </c>
      <c r="M53" s="7">
        <v>0</v>
      </c>
      <c r="N53" s="7">
        <v>0.3</v>
      </c>
      <c r="O53" s="7">
        <f t="shared" si="9"/>
        <v>1</v>
      </c>
      <c r="P53" s="9">
        <v>10</v>
      </c>
      <c r="Q53" s="8">
        <f t="shared" si="10"/>
        <v>6</v>
      </c>
      <c r="R53" s="8">
        <f t="shared" si="11"/>
        <v>0.1</v>
      </c>
      <c r="S53" s="6">
        <f t="shared" si="12"/>
        <v>2.9033333333333338</v>
      </c>
    </row>
    <row r="54" spans="1:19">
      <c r="A54" s="2">
        <f t="shared" si="13"/>
        <v>16</v>
      </c>
      <c r="B54" s="1" t="s">
        <v>9</v>
      </c>
      <c r="C54" s="1" t="s">
        <v>18</v>
      </c>
      <c r="D54" s="7">
        <v>0.85</v>
      </c>
      <c r="E54" s="5">
        <v>5</v>
      </c>
      <c r="F54" s="5">
        <f t="shared" si="8"/>
        <v>7.3333333333333339</v>
      </c>
      <c r="G54" s="5">
        <f t="shared" si="15"/>
        <v>3.3459000000000008</v>
      </c>
      <c r="H54" s="1">
        <v>0.3</v>
      </c>
      <c r="I54" s="1" t="s">
        <v>54</v>
      </c>
      <c r="J54" s="7">
        <v>0.1</v>
      </c>
      <c r="K54" s="7">
        <v>0.5</v>
      </c>
      <c r="L54" s="7">
        <v>0.2</v>
      </c>
      <c r="M54" s="7">
        <v>0</v>
      </c>
      <c r="N54" s="7">
        <v>0.2</v>
      </c>
      <c r="O54" s="7">
        <f t="shared" si="9"/>
        <v>1</v>
      </c>
      <c r="P54" s="9">
        <v>10</v>
      </c>
      <c r="Q54" s="8">
        <f t="shared" si="10"/>
        <v>6</v>
      </c>
      <c r="R54" s="8">
        <f t="shared" si="11"/>
        <v>0.1</v>
      </c>
      <c r="S54" s="6">
        <f t="shared" si="12"/>
        <v>2.8874333333333331</v>
      </c>
    </row>
    <row r="55" spans="1:19">
      <c r="A55" s="2">
        <f t="shared" si="13"/>
        <v>17</v>
      </c>
      <c r="B55" s="1" t="s">
        <v>19</v>
      </c>
      <c r="C55" s="1" t="s">
        <v>20</v>
      </c>
      <c r="D55" s="7">
        <v>0.55000000000000004</v>
      </c>
      <c r="E55" s="5">
        <v>3</v>
      </c>
      <c r="F55" s="5">
        <f t="shared" si="8"/>
        <v>4.4000000000000004</v>
      </c>
      <c r="G55" s="5">
        <f t="shared" si="15"/>
        <v>1.3771500000000001</v>
      </c>
      <c r="H55" s="1">
        <v>0.15</v>
      </c>
      <c r="I55" s="1" t="s">
        <v>53</v>
      </c>
      <c r="J55" s="7">
        <v>0.2</v>
      </c>
      <c r="K55" s="7">
        <v>0</v>
      </c>
      <c r="L55" s="7">
        <v>0.5</v>
      </c>
      <c r="M55" s="7">
        <v>0</v>
      </c>
      <c r="N55" s="7">
        <v>0.3</v>
      </c>
      <c r="O55" s="7">
        <f t="shared" si="9"/>
        <v>1</v>
      </c>
      <c r="P55" s="9">
        <v>20</v>
      </c>
      <c r="Q55" s="8">
        <f t="shared" si="10"/>
        <v>3</v>
      </c>
      <c r="R55" s="8">
        <f t="shared" si="11"/>
        <v>0.05</v>
      </c>
      <c r="S55" s="6">
        <f t="shared" si="12"/>
        <v>2.4728500000000002</v>
      </c>
    </row>
    <row r="56" spans="1:19">
      <c r="A56" s="2">
        <f t="shared" si="13"/>
        <v>18</v>
      </c>
      <c r="B56" s="1" t="s">
        <v>19</v>
      </c>
      <c r="C56" s="1" t="s">
        <v>21</v>
      </c>
      <c r="D56" s="7">
        <v>0.55000000000000004</v>
      </c>
      <c r="E56" s="5">
        <v>3</v>
      </c>
      <c r="F56" s="5">
        <f t="shared" si="8"/>
        <v>4.4000000000000004</v>
      </c>
      <c r="G56" s="5">
        <f t="shared" si="15"/>
        <v>1.3771500000000001</v>
      </c>
      <c r="H56" s="1">
        <v>0.15</v>
      </c>
      <c r="I56" s="1" t="s">
        <v>53</v>
      </c>
      <c r="J56" s="7">
        <v>0.2</v>
      </c>
      <c r="K56" s="7">
        <v>0</v>
      </c>
      <c r="L56" s="7">
        <v>0.5</v>
      </c>
      <c r="M56" s="7">
        <v>0</v>
      </c>
      <c r="N56" s="7">
        <v>0.3</v>
      </c>
      <c r="O56" s="7">
        <f t="shared" si="9"/>
        <v>1</v>
      </c>
      <c r="P56" s="9">
        <v>20</v>
      </c>
      <c r="Q56" s="8">
        <f t="shared" si="10"/>
        <v>3</v>
      </c>
      <c r="R56" s="8">
        <f t="shared" si="11"/>
        <v>0.05</v>
      </c>
      <c r="S56" s="6">
        <f t="shared" si="12"/>
        <v>2.4728500000000002</v>
      </c>
    </row>
    <row r="57" spans="1:19">
      <c r="A57" s="2">
        <f t="shared" si="13"/>
        <v>19</v>
      </c>
      <c r="B57" s="1" t="s">
        <v>19</v>
      </c>
      <c r="C57" s="1" t="s">
        <v>22</v>
      </c>
      <c r="D57" s="7">
        <v>0.55000000000000004</v>
      </c>
      <c r="E57" s="5">
        <v>1.5</v>
      </c>
      <c r="F57" s="5">
        <f t="shared" si="8"/>
        <v>2.2000000000000002</v>
      </c>
      <c r="G57" s="5">
        <f t="shared" si="15"/>
        <v>0.91810000000000014</v>
      </c>
      <c r="H57" s="1">
        <v>0.1</v>
      </c>
      <c r="I57" s="1" t="s">
        <v>53</v>
      </c>
      <c r="J57" s="7">
        <v>0.2</v>
      </c>
      <c r="K57" s="7">
        <v>0</v>
      </c>
      <c r="L57" s="7">
        <v>0.5</v>
      </c>
      <c r="M57" s="7">
        <v>0</v>
      </c>
      <c r="N57" s="7">
        <v>0.3</v>
      </c>
      <c r="O57" s="7">
        <f t="shared" si="9"/>
        <v>1</v>
      </c>
      <c r="P57" s="9">
        <v>60</v>
      </c>
      <c r="Q57" s="8">
        <f t="shared" si="10"/>
        <v>1</v>
      </c>
      <c r="R57" s="8">
        <f t="shared" si="11"/>
        <v>1.6666666666666666E-2</v>
      </c>
      <c r="S57" s="6">
        <f t="shared" si="12"/>
        <v>1.0985666666666667</v>
      </c>
    </row>
    <row r="58" spans="1:19">
      <c r="A58" s="2">
        <f t="shared" si="13"/>
        <v>20</v>
      </c>
      <c r="B58" s="1" t="s">
        <v>35</v>
      </c>
      <c r="C58" s="1" t="s">
        <v>25</v>
      </c>
      <c r="D58" s="7">
        <v>0.75</v>
      </c>
      <c r="E58" s="5">
        <v>1.5</v>
      </c>
      <c r="F58" s="5">
        <f t="shared" si="8"/>
        <v>2.2000000000000002</v>
      </c>
      <c r="G58" s="5">
        <f t="shared" si="15"/>
        <v>1.04</v>
      </c>
      <c r="H58" s="1">
        <v>0.2</v>
      </c>
      <c r="I58" s="1" t="s">
        <v>53</v>
      </c>
      <c r="J58" s="7">
        <v>0</v>
      </c>
      <c r="K58" s="7">
        <v>0</v>
      </c>
      <c r="L58" s="7">
        <v>0</v>
      </c>
      <c r="M58" s="7">
        <v>1</v>
      </c>
      <c r="N58" s="7">
        <v>0</v>
      </c>
      <c r="O58" s="7">
        <f t="shared" si="9"/>
        <v>1</v>
      </c>
      <c r="P58" s="9">
        <v>120</v>
      </c>
      <c r="Q58" s="8">
        <f t="shared" si="10"/>
        <v>0.5</v>
      </c>
      <c r="R58" s="8">
        <f t="shared" si="11"/>
        <v>8.3333333333333332E-3</v>
      </c>
      <c r="S58" s="6">
        <f t="shared" si="12"/>
        <v>1.0683333333333336</v>
      </c>
    </row>
    <row r="59" spans="1:19">
      <c r="A59" s="2">
        <f t="shared" si="13"/>
        <v>21</v>
      </c>
      <c r="B59" s="1" t="s">
        <v>35</v>
      </c>
      <c r="C59" s="1" t="s">
        <v>26</v>
      </c>
      <c r="D59" s="7">
        <v>0.75</v>
      </c>
      <c r="E59" s="5">
        <v>1.5</v>
      </c>
      <c r="F59" s="5">
        <f t="shared" si="8"/>
        <v>2.2000000000000002</v>
      </c>
      <c r="G59" s="5">
        <f t="shared" si="15"/>
        <v>1.04</v>
      </c>
      <c r="H59" s="1">
        <v>0.2</v>
      </c>
      <c r="I59" s="1" t="s">
        <v>53</v>
      </c>
      <c r="J59" s="7">
        <v>0</v>
      </c>
      <c r="K59" s="7">
        <v>0</v>
      </c>
      <c r="L59" s="7">
        <v>0</v>
      </c>
      <c r="M59" s="7">
        <v>1</v>
      </c>
      <c r="N59" s="7">
        <v>0</v>
      </c>
      <c r="O59" s="7">
        <f t="shared" si="9"/>
        <v>1</v>
      </c>
      <c r="P59" s="9">
        <v>120</v>
      </c>
      <c r="Q59" s="8">
        <f t="shared" si="10"/>
        <v>0.5</v>
      </c>
      <c r="R59" s="8">
        <f t="shared" si="11"/>
        <v>8.3333333333333332E-3</v>
      </c>
      <c r="S59" s="6">
        <f t="shared" si="12"/>
        <v>1.0683333333333336</v>
      </c>
    </row>
    <row r="60" spans="1:19">
      <c r="A60" s="2">
        <f t="shared" si="13"/>
        <v>22</v>
      </c>
      <c r="B60" s="1" t="s">
        <v>35</v>
      </c>
      <c r="C60" s="1" t="s">
        <v>27</v>
      </c>
      <c r="D60" s="7">
        <v>0.75</v>
      </c>
      <c r="E60" s="5">
        <v>2</v>
      </c>
      <c r="F60" s="5">
        <f t="shared" si="8"/>
        <v>2.9333333333333336</v>
      </c>
      <c r="G60" s="5">
        <f t="shared" si="15"/>
        <v>1.33</v>
      </c>
      <c r="H60" s="1">
        <v>0.2</v>
      </c>
      <c r="I60" s="1" t="s">
        <v>53</v>
      </c>
      <c r="J60" s="7">
        <v>0</v>
      </c>
      <c r="K60" s="7">
        <v>0</v>
      </c>
      <c r="L60" s="7">
        <v>0.2</v>
      </c>
      <c r="M60" s="7">
        <v>0.8</v>
      </c>
      <c r="N60" s="7">
        <v>0</v>
      </c>
      <c r="O60" s="7">
        <f t="shared" si="9"/>
        <v>1</v>
      </c>
      <c r="P60" s="9">
        <v>60</v>
      </c>
      <c r="Q60" s="8">
        <f t="shared" si="10"/>
        <v>1</v>
      </c>
      <c r="R60" s="8">
        <f t="shared" si="11"/>
        <v>1.6666666666666666E-2</v>
      </c>
      <c r="S60" s="6">
        <f t="shared" si="12"/>
        <v>1.4200000000000002</v>
      </c>
    </row>
    <row r="61" spans="1:19">
      <c r="A61" s="2">
        <f t="shared" si="13"/>
        <v>23</v>
      </c>
      <c r="B61" s="1" t="s">
        <v>35</v>
      </c>
      <c r="C61" s="1" t="s">
        <v>28</v>
      </c>
      <c r="D61" s="7">
        <v>0.75</v>
      </c>
      <c r="E61" s="5">
        <v>2</v>
      </c>
      <c r="F61" s="5">
        <f t="shared" si="8"/>
        <v>2.9333333333333336</v>
      </c>
      <c r="G61" s="5">
        <f t="shared" si="15"/>
        <v>1.33</v>
      </c>
      <c r="H61" s="1">
        <v>0.2</v>
      </c>
      <c r="I61" s="1" t="s">
        <v>53</v>
      </c>
      <c r="J61" s="7">
        <v>0</v>
      </c>
      <c r="K61" s="7">
        <v>0</v>
      </c>
      <c r="L61" s="7">
        <v>0.2</v>
      </c>
      <c r="M61" s="7">
        <v>0.8</v>
      </c>
      <c r="N61" s="7">
        <v>0</v>
      </c>
      <c r="O61" s="7">
        <f t="shared" si="9"/>
        <v>1</v>
      </c>
      <c r="P61" s="9">
        <v>60</v>
      </c>
      <c r="Q61" s="8">
        <f t="shared" si="10"/>
        <v>1</v>
      </c>
      <c r="R61" s="8">
        <f t="shared" si="11"/>
        <v>1.6666666666666666E-2</v>
      </c>
      <c r="S61" s="6">
        <f t="shared" si="12"/>
        <v>1.4200000000000002</v>
      </c>
    </row>
    <row r="62" spans="1:19">
      <c r="A62" s="2">
        <f t="shared" si="13"/>
        <v>24</v>
      </c>
      <c r="B62" s="1" t="s">
        <v>35</v>
      </c>
      <c r="C62" s="1" t="s">
        <v>29</v>
      </c>
      <c r="D62" s="7">
        <v>0.75</v>
      </c>
      <c r="E62" s="5">
        <v>1.5</v>
      </c>
      <c r="F62" s="5">
        <f t="shared" si="8"/>
        <v>2.2000000000000002</v>
      </c>
      <c r="G62" s="5">
        <f t="shared" si="15"/>
        <v>1.04</v>
      </c>
      <c r="H62" s="1">
        <v>0.2</v>
      </c>
      <c r="I62" s="1" t="s">
        <v>53</v>
      </c>
      <c r="J62" s="7">
        <v>0</v>
      </c>
      <c r="K62" s="7">
        <v>0</v>
      </c>
      <c r="L62" s="7">
        <v>0</v>
      </c>
      <c r="M62" s="7">
        <v>1</v>
      </c>
      <c r="N62" s="7">
        <v>0</v>
      </c>
      <c r="O62" s="7">
        <f t="shared" si="9"/>
        <v>1</v>
      </c>
      <c r="P62" s="9">
        <v>40</v>
      </c>
      <c r="Q62" s="8">
        <f t="shared" si="10"/>
        <v>1.5</v>
      </c>
      <c r="R62" s="8">
        <f t="shared" si="11"/>
        <v>2.5000000000000001E-2</v>
      </c>
      <c r="S62" s="6">
        <f t="shared" si="12"/>
        <v>0.88500000000000012</v>
      </c>
    </row>
    <row r="63" spans="1:19">
      <c r="A63" s="2">
        <f t="shared" si="13"/>
        <v>25</v>
      </c>
      <c r="B63" s="1" t="s">
        <v>35</v>
      </c>
      <c r="C63" s="1" t="s">
        <v>30</v>
      </c>
      <c r="D63" s="7">
        <v>0.75</v>
      </c>
      <c r="E63" s="5">
        <v>1.5</v>
      </c>
      <c r="F63" s="5">
        <f t="shared" si="8"/>
        <v>2.2000000000000002</v>
      </c>
      <c r="G63" s="5">
        <f t="shared" si="15"/>
        <v>1.1850000000000003</v>
      </c>
      <c r="H63" s="1">
        <v>0.2</v>
      </c>
      <c r="I63" s="1" t="s">
        <v>53</v>
      </c>
      <c r="J63" s="7">
        <v>0</v>
      </c>
      <c r="K63" s="7">
        <v>0</v>
      </c>
      <c r="L63" s="7">
        <v>0.1</v>
      </c>
      <c r="M63" s="7">
        <v>0.9</v>
      </c>
      <c r="N63" s="7">
        <v>0</v>
      </c>
      <c r="O63" s="7">
        <f t="shared" si="9"/>
        <v>1</v>
      </c>
      <c r="P63" s="9">
        <v>40</v>
      </c>
      <c r="Q63" s="8">
        <f t="shared" si="10"/>
        <v>1.5</v>
      </c>
      <c r="R63" s="8">
        <f t="shared" si="11"/>
        <v>2.5000000000000001E-2</v>
      </c>
      <c r="S63" s="6">
        <f t="shared" si="12"/>
        <v>0.73999999999999988</v>
      </c>
    </row>
    <row r="64" spans="1:19">
      <c r="A64" s="2">
        <f t="shared" si="13"/>
        <v>26</v>
      </c>
    </row>
  </sheetData>
  <autoFilter ref="A6:S32" xr:uid="{FECAD209-45BB-EC44-8775-7CA44096C4B0}"/>
  <conditionalFormatting sqref="S7:S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{FE1FCCDA-44CC-462F-B8C0-1A09146C321C}</x14:id>
        </ext>
      </extLst>
    </cfRule>
  </conditionalFormatting>
  <conditionalFormatting sqref="S39:S6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{AFDFE1AF-A1B0-4D00-BDD4-99B39DD7231C}</x14:id>
        </ext>
      </extLst>
    </cfRule>
  </conditionalFormatting>
  <hyperlinks>
    <hyperlink ref="A1" location="INDEX!A1" display="Back to INDEX" xr:uid="{6F987E19-E919-422E-9155-79172E9B766C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1FCCDA-44CC-462F-B8C0-1A09146C32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S7:S32</xm:sqref>
        </x14:conditionalFormatting>
        <x14:conditionalFormatting xmlns:xm="http://schemas.microsoft.com/office/excel/2006/main">
          <x14:cfRule type="dataBar" id="{AFDFE1AF-A1B0-4D00-BDD4-99B39DD72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S39:S63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8B5A-B8CE-402F-9C2D-8976FD40B217}">
  <dimension ref="A1:S64"/>
  <sheetViews>
    <sheetView zoomScale="70" zoomScaleNormal="70" workbookViewId="0">
      <selection activeCell="D10" sqref="D10"/>
    </sheetView>
  </sheetViews>
  <sheetFormatPr defaultColWidth="10.69921875" defaultRowHeight="15.6"/>
  <cols>
    <col min="1" max="1" width="7.69921875" style="2" customWidth="1"/>
    <col min="2" max="2" width="10.69921875" style="1"/>
    <col min="3" max="3" width="12.19921875" style="1" bestFit="1" customWidth="1"/>
    <col min="4" max="4" width="19.09765625" style="1" bestFit="1" customWidth="1"/>
    <col min="5" max="5" width="10.69921875" style="1"/>
    <col min="6" max="6" width="13.19921875" style="1" customWidth="1"/>
    <col min="7" max="8" width="10.69921875" style="1"/>
    <col min="9" max="9" width="13.19921875" style="1" customWidth="1"/>
    <col min="10" max="10" width="16.19921875" style="1" customWidth="1"/>
    <col min="11" max="11" width="13.69921875" style="1" customWidth="1"/>
    <col min="12" max="12" width="15.69921875" style="1" customWidth="1"/>
    <col min="13" max="18" width="13.69921875" style="1" customWidth="1"/>
    <col min="19" max="19" width="18.69921875" style="1" customWidth="1"/>
    <col min="20" max="16384" width="10.69921875" style="1"/>
  </cols>
  <sheetData>
    <row r="1" spans="1:19" ht="25.8">
      <c r="A1" s="37" t="s">
        <v>94</v>
      </c>
      <c r="D1" s="39" t="s">
        <v>95</v>
      </c>
      <c r="F1" s="39" t="str">
        <f>COGS!B9</f>
        <v>Las_Vegas</v>
      </c>
      <c r="H1" s="39"/>
      <c r="I1" s="38" t="s">
        <v>81</v>
      </c>
    </row>
    <row r="2" spans="1:19" ht="18">
      <c r="A2" s="27"/>
    </row>
    <row r="4" spans="1:19" ht="31.2">
      <c r="D4" s="40" t="s">
        <v>96</v>
      </c>
    </row>
    <row r="5" spans="1:19">
      <c r="J5" s="5">
        <v>14.56</v>
      </c>
      <c r="K5" s="5">
        <v>21.88</v>
      </c>
      <c r="L5" s="5">
        <v>15.54</v>
      </c>
      <c r="M5" s="5">
        <v>9.83</v>
      </c>
      <c r="N5" s="5">
        <v>10.78</v>
      </c>
      <c r="O5" s="5"/>
      <c r="P5" s="5"/>
      <c r="Q5" s="5"/>
      <c r="R5" s="5">
        <v>9</v>
      </c>
    </row>
    <row r="6" spans="1:19">
      <c r="A6" s="3" t="s">
        <v>0</v>
      </c>
      <c r="B6" s="4" t="s">
        <v>2</v>
      </c>
      <c r="C6" s="4" t="s">
        <v>1</v>
      </c>
      <c r="D6" s="14" t="s">
        <v>59</v>
      </c>
      <c r="E6" s="4" t="s">
        <v>58</v>
      </c>
      <c r="F6" s="14" t="s">
        <v>57</v>
      </c>
      <c r="G6" s="4" t="s">
        <v>33</v>
      </c>
      <c r="H6" s="4" t="s">
        <v>38</v>
      </c>
      <c r="I6" s="22" t="s">
        <v>52</v>
      </c>
      <c r="J6" s="4" t="s">
        <v>31</v>
      </c>
      <c r="K6" s="4" t="s">
        <v>34</v>
      </c>
      <c r="L6" s="4" t="s">
        <v>39</v>
      </c>
      <c r="M6" s="4" t="s">
        <v>35</v>
      </c>
      <c r="N6" s="4" t="s">
        <v>36</v>
      </c>
      <c r="O6" s="4" t="s">
        <v>40</v>
      </c>
      <c r="P6" s="4" t="s">
        <v>43</v>
      </c>
      <c r="Q6" s="4" t="s">
        <v>42</v>
      </c>
      <c r="R6" s="4" t="s">
        <v>41</v>
      </c>
      <c r="S6" s="4" t="s">
        <v>37</v>
      </c>
    </row>
    <row r="7" spans="1:19">
      <c r="A7" s="2">
        <v>1</v>
      </c>
      <c r="B7" s="56" t="s">
        <v>3</v>
      </c>
      <c r="C7" s="56" t="s">
        <v>4</v>
      </c>
      <c r="D7" s="7">
        <v>0.55000000000000004</v>
      </c>
      <c r="E7" s="5">
        <v>3</v>
      </c>
      <c r="F7" s="5">
        <f>(($R$5/3)*0.4)*E7</f>
        <v>3.6000000000000005</v>
      </c>
      <c r="G7" s="5">
        <f>SUMPRODUCT(J7:N7,J$5:N$5)*H7</f>
        <v>3.0127999999999999</v>
      </c>
      <c r="H7" s="1">
        <v>0.2</v>
      </c>
      <c r="I7" s="1" t="s">
        <v>53</v>
      </c>
      <c r="J7" s="7">
        <v>0</v>
      </c>
      <c r="K7" s="7">
        <v>0</v>
      </c>
      <c r="L7" s="7">
        <v>0.9</v>
      </c>
      <c r="M7" s="7">
        <v>0</v>
      </c>
      <c r="N7" s="7">
        <v>0.1</v>
      </c>
      <c r="O7" s="7">
        <f>SUM(J7:N7)</f>
        <v>1</v>
      </c>
      <c r="P7" s="9">
        <v>20</v>
      </c>
      <c r="Q7" s="8">
        <f>60/P7</f>
        <v>3</v>
      </c>
      <c r="R7" s="8">
        <f>Q7/60</f>
        <v>0.05</v>
      </c>
      <c r="S7" s="6">
        <f>F7-G7-R7*R$5</f>
        <v>0.1372000000000006</v>
      </c>
    </row>
    <row r="8" spans="1:19">
      <c r="A8" s="2">
        <f>A7+1</f>
        <v>2</v>
      </c>
      <c r="B8" s="1" t="s">
        <v>3</v>
      </c>
      <c r="C8" s="1" t="s">
        <v>5</v>
      </c>
      <c r="D8" s="7">
        <v>0.55000000000000004</v>
      </c>
      <c r="E8" s="5">
        <v>3</v>
      </c>
      <c r="F8" s="5">
        <f t="shared" ref="F8:F32" si="0">(($R$5/3)*0.4)*E8</f>
        <v>3.6000000000000005</v>
      </c>
      <c r="G8" s="5">
        <f>SUMPRODUCT(J8:N8,J$5:N$5)*H8</f>
        <v>3.2663999999999995</v>
      </c>
      <c r="H8" s="1">
        <v>0.2</v>
      </c>
      <c r="I8" s="1" t="s">
        <v>54</v>
      </c>
      <c r="J8" s="7">
        <v>0</v>
      </c>
      <c r="K8" s="7">
        <v>0.2</v>
      </c>
      <c r="L8" s="7">
        <v>0.7</v>
      </c>
      <c r="M8" s="7">
        <v>0</v>
      </c>
      <c r="N8" s="7">
        <v>0.1</v>
      </c>
      <c r="O8" s="7">
        <f t="shared" ref="O8:O32" si="1">SUM(J8:N8)</f>
        <v>0.99999999999999989</v>
      </c>
      <c r="P8" s="9">
        <v>20</v>
      </c>
      <c r="Q8" s="8">
        <f t="shared" ref="Q8:Q32" si="2">60/P8</f>
        <v>3</v>
      </c>
      <c r="R8" s="8">
        <f t="shared" ref="R8:R32" si="3">Q8/60</f>
        <v>0.05</v>
      </c>
      <c r="S8" s="6">
        <f t="shared" ref="S8:S32" si="4">F8-G8-R8*R$5</f>
        <v>-0.116399999999999</v>
      </c>
    </row>
    <row r="9" spans="1:19">
      <c r="A9" s="2">
        <f t="shared" ref="A9:A32" si="5">A8+1</f>
        <v>3</v>
      </c>
      <c r="B9" s="1" t="s">
        <v>3</v>
      </c>
      <c r="C9" s="1" t="s">
        <v>6</v>
      </c>
      <c r="D9" s="7">
        <v>0.55000000000000004</v>
      </c>
      <c r="E9" s="5">
        <v>3</v>
      </c>
      <c r="F9" s="5">
        <f t="shared" si="0"/>
        <v>3.6000000000000005</v>
      </c>
      <c r="G9" s="5">
        <f t="shared" ref="G9:G11" si="6">SUMPRODUCT(J9:N9,J$5:N$5)*H9</f>
        <v>3.6467999999999998</v>
      </c>
      <c r="H9" s="1">
        <v>0.2</v>
      </c>
      <c r="I9" s="1" t="s">
        <v>54</v>
      </c>
      <c r="J9" s="7">
        <v>0</v>
      </c>
      <c r="K9" s="7">
        <v>0.5</v>
      </c>
      <c r="L9" s="7">
        <v>0.4</v>
      </c>
      <c r="M9" s="7">
        <v>0</v>
      </c>
      <c r="N9" s="7">
        <v>0.1</v>
      </c>
      <c r="O9" s="7">
        <f t="shared" si="1"/>
        <v>1</v>
      </c>
      <c r="P9" s="9">
        <v>20</v>
      </c>
      <c r="Q9" s="8">
        <f t="shared" si="2"/>
        <v>3</v>
      </c>
      <c r="R9" s="8">
        <f t="shared" si="3"/>
        <v>0.05</v>
      </c>
      <c r="S9" s="6">
        <f t="shared" si="4"/>
        <v>-0.4967999999999993</v>
      </c>
    </row>
    <row r="10" spans="1:19">
      <c r="A10" s="2">
        <f t="shared" si="5"/>
        <v>4</v>
      </c>
      <c r="B10" s="1" t="s">
        <v>3</v>
      </c>
      <c r="C10" s="1" t="s">
        <v>7</v>
      </c>
      <c r="D10" s="7">
        <v>0.55000000000000004</v>
      </c>
      <c r="E10" s="5">
        <v>2</v>
      </c>
      <c r="F10" s="5">
        <f t="shared" si="0"/>
        <v>2.4000000000000004</v>
      </c>
      <c r="G10" s="5">
        <f t="shared" si="6"/>
        <v>2.5934000000000008</v>
      </c>
      <c r="H10" s="1">
        <v>0.2</v>
      </c>
      <c r="I10" s="1" t="s">
        <v>53</v>
      </c>
      <c r="J10" s="7">
        <v>0.1</v>
      </c>
      <c r="K10" s="7">
        <v>0</v>
      </c>
      <c r="L10" s="7">
        <v>0.4</v>
      </c>
      <c r="M10" s="7">
        <v>0.1</v>
      </c>
      <c r="N10" s="7">
        <v>0.4</v>
      </c>
      <c r="O10" s="7">
        <f t="shared" si="1"/>
        <v>1</v>
      </c>
      <c r="P10" s="9">
        <v>60</v>
      </c>
      <c r="Q10" s="8">
        <f t="shared" si="2"/>
        <v>1</v>
      </c>
      <c r="R10" s="8">
        <f t="shared" si="3"/>
        <v>1.6666666666666666E-2</v>
      </c>
      <c r="S10" s="6">
        <f t="shared" si="4"/>
        <v>-0.34340000000000048</v>
      </c>
    </row>
    <row r="11" spans="1:19">
      <c r="A11" s="2">
        <f t="shared" si="5"/>
        <v>5</v>
      </c>
      <c r="B11" s="1" t="s">
        <v>3</v>
      </c>
      <c r="C11" s="1" t="s">
        <v>8</v>
      </c>
      <c r="D11" s="7">
        <v>0.55000000000000004</v>
      </c>
      <c r="E11" s="5">
        <v>2</v>
      </c>
      <c r="F11" s="5">
        <f t="shared" si="0"/>
        <v>2.4000000000000004</v>
      </c>
      <c r="G11" s="5">
        <f t="shared" si="6"/>
        <v>2.9422000000000001</v>
      </c>
      <c r="H11" s="1">
        <v>0.2</v>
      </c>
      <c r="I11" s="1" t="s">
        <v>54</v>
      </c>
      <c r="J11" s="7">
        <v>0.1</v>
      </c>
      <c r="K11" s="7">
        <v>0.2</v>
      </c>
      <c r="L11" s="7">
        <v>0.3</v>
      </c>
      <c r="M11" s="7">
        <v>0.1</v>
      </c>
      <c r="N11" s="7">
        <v>0.3</v>
      </c>
      <c r="O11" s="7">
        <f t="shared" si="1"/>
        <v>1</v>
      </c>
      <c r="P11" s="9">
        <v>60</v>
      </c>
      <c r="Q11" s="8">
        <f t="shared" si="2"/>
        <v>1</v>
      </c>
      <c r="R11" s="8">
        <f t="shared" si="3"/>
        <v>1.6666666666666666E-2</v>
      </c>
      <c r="S11" s="6">
        <f t="shared" si="4"/>
        <v>-0.69219999999999982</v>
      </c>
    </row>
    <row r="12" spans="1:19">
      <c r="A12" s="2">
        <f t="shared" si="5"/>
        <v>6</v>
      </c>
      <c r="B12" s="1" t="s">
        <v>3</v>
      </c>
      <c r="C12" s="1" t="s">
        <v>23</v>
      </c>
      <c r="D12" s="7">
        <v>0.55000000000000004</v>
      </c>
      <c r="E12" s="5">
        <v>1</v>
      </c>
      <c r="F12" s="5">
        <f t="shared" si="0"/>
        <v>1.2000000000000002</v>
      </c>
      <c r="G12" s="5">
        <f>SUMPRODUCT(J12:N12,J$5:N$5)*H12</f>
        <v>1.4680499999999999</v>
      </c>
      <c r="H12" s="1">
        <v>0.1</v>
      </c>
      <c r="I12" s="1" t="s">
        <v>53</v>
      </c>
      <c r="J12" s="7">
        <v>0.1</v>
      </c>
      <c r="K12" s="7">
        <v>0</v>
      </c>
      <c r="L12" s="7">
        <v>0.75</v>
      </c>
      <c r="M12" s="7">
        <v>0.05</v>
      </c>
      <c r="N12" s="7">
        <v>0.1</v>
      </c>
      <c r="O12" s="7">
        <f t="shared" si="1"/>
        <v>1</v>
      </c>
      <c r="P12" s="9">
        <v>30</v>
      </c>
      <c r="Q12" s="8">
        <f t="shared" si="2"/>
        <v>2</v>
      </c>
      <c r="R12" s="8">
        <f t="shared" si="3"/>
        <v>3.3333333333333333E-2</v>
      </c>
      <c r="S12" s="6">
        <f t="shared" si="4"/>
        <v>-0.56804999999999972</v>
      </c>
    </row>
    <row r="13" spans="1:19">
      <c r="A13" s="2">
        <f t="shared" si="5"/>
        <v>7</v>
      </c>
      <c r="B13" s="1" t="s">
        <v>3</v>
      </c>
      <c r="C13" s="1" t="s">
        <v>24</v>
      </c>
      <c r="D13" s="7">
        <v>0.55000000000000004</v>
      </c>
      <c r="E13" s="5">
        <v>1</v>
      </c>
      <c r="F13" s="5">
        <f t="shared" si="0"/>
        <v>1.2000000000000002</v>
      </c>
      <c r="G13" s="5">
        <f t="shared" ref="G13:G32" si="7">SUMPRODUCT(J13:N13,J$5:N$5)*H13</f>
        <v>1.7850499999999998</v>
      </c>
      <c r="H13" s="1">
        <v>0.1</v>
      </c>
      <c r="I13" s="1" t="s">
        <v>54</v>
      </c>
      <c r="J13" s="7">
        <v>0.1</v>
      </c>
      <c r="K13" s="7">
        <v>0.5</v>
      </c>
      <c r="L13" s="7">
        <v>0.25</v>
      </c>
      <c r="M13" s="7">
        <v>0.05</v>
      </c>
      <c r="N13" s="7">
        <v>0.1</v>
      </c>
      <c r="O13" s="7">
        <f t="shared" si="1"/>
        <v>1</v>
      </c>
      <c r="P13" s="9">
        <v>30</v>
      </c>
      <c r="Q13" s="8">
        <f t="shared" si="2"/>
        <v>2</v>
      </c>
      <c r="R13" s="8">
        <f t="shared" si="3"/>
        <v>3.3333333333333333E-2</v>
      </c>
      <c r="S13" s="6">
        <f t="shared" si="4"/>
        <v>-0.88504999999999967</v>
      </c>
    </row>
    <row r="14" spans="1:19">
      <c r="A14" s="2">
        <f t="shared" si="5"/>
        <v>8</v>
      </c>
      <c r="B14" s="56" t="s">
        <v>9</v>
      </c>
      <c r="C14" s="56" t="s">
        <v>10</v>
      </c>
      <c r="D14" s="7">
        <v>0.9</v>
      </c>
      <c r="E14" s="5">
        <v>3</v>
      </c>
      <c r="F14" s="5">
        <f t="shared" si="0"/>
        <v>3.6000000000000005</v>
      </c>
      <c r="G14" s="5">
        <f t="shared" si="7"/>
        <v>2.9360999999999997</v>
      </c>
      <c r="H14" s="1">
        <v>0.2</v>
      </c>
      <c r="I14" s="1" t="s">
        <v>53</v>
      </c>
      <c r="J14" s="7">
        <v>0.1</v>
      </c>
      <c r="K14" s="7">
        <v>0</v>
      </c>
      <c r="L14" s="7">
        <v>0.75</v>
      </c>
      <c r="M14" s="7">
        <v>0.05</v>
      </c>
      <c r="N14" s="7">
        <v>0.1</v>
      </c>
      <c r="O14" s="7">
        <f t="shared" si="1"/>
        <v>1</v>
      </c>
      <c r="P14" s="9">
        <v>15</v>
      </c>
      <c r="Q14" s="8">
        <f t="shared" si="2"/>
        <v>4</v>
      </c>
      <c r="R14" s="8">
        <f t="shared" si="3"/>
        <v>6.6666666666666666E-2</v>
      </c>
      <c r="S14" s="6">
        <f t="shared" si="4"/>
        <v>6.3900000000000845E-2</v>
      </c>
    </row>
    <row r="15" spans="1:19">
      <c r="A15" s="2">
        <f t="shared" si="5"/>
        <v>9</v>
      </c>
      <c r="B15" s="1" t="s">
        <v>9</v>
      </c>
      <c r="C15" s="1" t="s">
        <v>11</v>
      </c>
      <c r="D15" s="7">
        <v>0.9</v>
      </c>
      <c r="E15" s="5">
        <v>3</v>
      </c>
      <c r="F15" s="5">
        <f t="shared" si="0"/>
        <v>3.6000000000000005</v>
      </c>
      <c r="G15" s="5">
        <f t="shared" si="7"/>
        <v>4.3453499999999998</v>
      </c>
      <c r="H15" s="1">
        <v>0.3</v>
      </c>
      <c r="I15" s="1" t="s">
        <v>53</v>
      </c>
      <c r="J15" s="7">
        <v>0.3</v>
      </c>
      <c r="K15" s="7">
        <v>0</v>
      </c>
      <c r="L15" s="7">
        <v>0.55000000000000004</v>
      </c>
      <c r="M15" s="7">
        <v>0.05</v>
      </c>
      <c r="N15" s="7">
        <v>0.1</v>
      </c>
      <c r="O15" s="7">
        <f t="shared" si="1"/>
        <v>1.0000000000000002</v>
      </c>
      <c r="P15" s="9">
        <v>15</v>
      </c>
      <c r="Q15" s="8">
        <f t="shared" si="2"/>
        <v>4</v>
      </c>
      <c r="R15" s="8">
        <f t="shared" si="3"/>
        <v>6.6666666666666666E-2</v>
      </c>
      <c r="S15" s="6">
        <f t="shared" si="4"/>
        <v>-1.3453499999999994</v>
      </c>
    </row>
    <row r="16" spans="1:19">
      <c r="A16" s="2">
        <f t="shared" si="5"/>
        <v>10</v>
      </c>
      <c r="B16" s="1" t="s">
        <v>9</v>
      </c>
      <c r="C16" s="1" t="s">
        <v>12</v>
      </c>
      <c r="D16" s="7">
        <v>0.9</v>
      </c>
      <c r="E16" s="5">
        <v>3</v>
      </c>
      <c r="F16" s="5">
        <f t="shared" si="0"/>
        <v>3.6000000000000005</v>
      </c>
      <c r="G16" s="5">
        <f t="shared" si="7"/>
        <v>4.8796499999999998</v>
      </c>
      <c r="H16" s="1">
        <v>0.3</v>
      </c>
      <c r="I16" s="1" t="s">
        <v>54</v>
      </c>
      <c r="J16" s="7">
        <v>0.1</v>
      </c>
      <c r="K16" s="7">
        <v>0.25</v>
      </c>
      <c r="L16" s="7">
        <v>0.5</v>
      </c>
      <c r="M16" s="7">
        <v>0.05</v>
      </c>
      <c r="N16" s="7">
        <v>0.1</v>
      </c>
      <c r="O16" s="7">
        <f t="shared" si="1"/>
        <v>1</v>
      </c>
      <c r="P16" s="9">
        <v>15</v>
      </c>
      <c r="Q16" s="8">
        <f t="shared" si="2"/>
        <v>4</v>
      </c>
      <c r="R16" s="8">
        <f t="shared" si="3"/>
        <v>6.6666666666666666E-2</v>
      </c>
      <c r="S16" s="6">
        <f t="shared" si="4"/>
        <v>-1.8796499999999994</v>
      </c>
    </row>
    <row r="17" spans="1:19">
      <c r="A17" s="2">
        <f t="shared" si="5"/>
        <v>11</v>
      </c>
      <c r="B17" s="1" t="s">
        <v>9</v>
      </c>
      <c r="C17" s="1" t="s">
        <v>13</v>
      </c>
      <c r="D17" s="7">
        <v>0.9</v>
      </c>
      <c r="E17" s="5">
        <v>3</v>
      </c>
      <c r="F17" s="5">
        <f t="shared" si="0"/>
        <v>3.6000000000000005</v>
      </c>
      <c r="G17" s="5">
        <f t="shared" si="7"/>
        <v>3.4237000000000002</v>
      </c>
      <c r="H17" s="1">
        <v>0.2</v>
      </c>
      <c r="I17" s="1" t="s">
        <v>54</v>
      </c>
      <c r="J17" s="7">
        <v>0.2</v>
      </c>
      <c r="K17" s="7">
        <v>0.4</v>
      </c>
      <c r="L17" s="7">
        <v>0.25</v>
      </c>
      <c r="M17" s="7">
        <v>0.05</v>
      </c>
      <c r="N17" s="7">
        <v>0.1</v>
      </c>
      <c r="O17" s="7">
        <f t="shared" si="1"/>
        <v>1.0000000000000002</v>
      </c>
      <c r="P17" s="9">
        <v>10</v>
      </c>
      <c r="Q17" s="8">
        <f t="shared" si="2"/>
        <v>6</v>
      </c>
      <c r="R17" s="8">
        <f t="shared" si="3"/>
        <v>0.1</v>
      </c>
      <c r="S17" s="6">
        <f t="shared" si="4"/>
        <v>-0.72369999999999968</v>
      </c>
    </row>
    <row r="18" spans="1:19">
      <c r="A18" s="2">
        <f t="shared" si="5"/>
        <v>12</v>
      </c>
      <c r="B18" s="1" t="s">
        <v>9</v>
      </c>
      <c r="C18" s="1" t="s">
        <v>14</v>
      </c>
      <c r="D18" s="7">
        <v>0.9</v>
      </c>
      <c r="E18" s="5">
        <v>4</v>
      </c>
      <c r="F18" s="5">
        <f t="shared" si="0"/>
        <v>4.8000000000000007</v>
      </c>
      <c r="G18" s="5">
        <f t="shared" si="7"/>
        <v>5.5159499999999992</v>
      </c>
      <c r="H18" s="1">
        <v>0.3</v>
      </c>
      <c r="I18" s="1" t="s">
        <v>54</v>
      </c>
      <c r="J18" s="7">
        <v>0.2</v>
      </c>
      <c r="K18" s="7">
        <v>0.6</v>
      </c>
      <c r="L18" s="7">
        <v>0.05</v>
      </c>
      <c r="M18" s="7">
        <v>0.05</v>
      </c>
      <c r="N18" s="7">
        <v>0.1</v>
      </c>
      <c r="O18" s="7">
        <f t="shared" si="1"/>
        <v>1.0000000000000002</v>
      </c>
      <c r="P18" s="9">
        <v>10</v>
      </c>
      <c r="Q18" s="8">
        <f t="shared" si="2"/>
        <v>6</v>
      </c>
      <c r="R18" s="8">
        <f t="shared" si="3"/>
        <v>0.1</v>
      </c>
      <c r="S18" s="6">
        <f t="shared" si="4"/>
        <v>-1.6159499999999984</v>
      </c>
    </row>
    <row r="19" spans="1:19">
      <c r="A19" s="2">
        <f t="shared" si="5"/>
        <v>13</v>
      </c>
      <c r="B19" s="1" t="s">
        <v>9</v>
      </c>
      <c r="C19" s="1" t="s">
        <v>15</v>
      </c>
      <c r="D19" s="7">
        <v>0.9</v>
      </c>
      <c r="E19" s="5">
        <v>4</v>
      </c>
      <c r="F19" s="5">
        <f t="shared" si="0"/>
        <v>4.8000000000000007</v>
      </c>
      <c r="G19" s="5">
        <f t="shared" si="7"/>
        <v>5.3257499999999993</v>
      </c>
      <c r="H19" s="1">
        <v>0.3</v>
      </c>
      <c r="I19" s="1" t="s">
        <v>54</v>
      </c>
      <c r="J19" s="7">
        <v>0.2</v>
      </c>
      <c r="K19" s="7">
        <v>0.5</v>
      </c>
      <c r="L19" s="7">
        <v>0.15</v>
      </c>
      <c r="M19" s="7">
        <v>0.05</v>
      </c>
      <c r="N19" s="7">
        <v>0.1</v>
      </c>
      <c r="O19" s="7">
        <f t="shared" si="1"/>
        <v>1</v>
      </c>
      <c r="P19" s="9">
        <v>10</v>
      </c>
      <c r="Q19" s="8">
        <f t="shared" si="2"/>
        <v>6</v>
      </c>
      <c r="R19" s="8">
        <f t="shared" si="3"/>
        <v>0.1</v>
      </c>
      <c r="S19" s="6">
        <f t="shared" si="4"/>
        <v>-1.4257499999999985</v>
      </c>
    </row>
    <row r="20" spans="1:19">
      <c r="A20" s="2">
        <f t="shared" si="5"/>
        <v>14</v>
      </c>
      <c r="B20" s="56" t="s">
        <v>9</v>
      </c>
      <c r="C20" s="56" t="s">
        <v>16</v>
      </c>
      <c r="D20" s="7">
        <v>0.9</v>
      </c>
      <c r="E20" s="5">
        <v>3</v>
      </c>
      <c r="F20" s="5">
        <f t="shared" si="0"/>
        <v>3.6000000000000005</v>
      </c>
      <c r="G20" s="5">
        <f t="shared" si="7"/>
        <v>2.9360999999999997</v>
      </c>
      <c r="H20" s="1">
        <v>0.2</v>
      </c>
      <c r="I20" s="1" t="s">
        <v>53</v>
      </c>
      <c r="J20" s="7">
        <v>0.1</v>
      </c>
      <c r="K20" s="7">
        <v>0</v>
      </c>
      <c r="L20" s="7">
        <v>0.75</v>
      </c>
      <c r="M20" s="7">
        <v>0.05</v>
      </c>
      <c r="N20" s="7">
        <v>0.1</v>
      </c>
      <c r="O20" s="7">
        <f t="shared" si="1"/>
        <v>1</v>
      </c>
      <c r="P20" s="9">
        <v>15</v>
      </c>
      <c r="Q20" s="8">
        <f t="shared" si="2"/>
        <v>4</v>
      </c>
      <c r="R20" s="8">
        <f t="shared" si="3"/>
        <v>6.6666666666666666E-2</v>
      </c>
      <c r="S20" s="6">
        <f t="shared" si="4"/>
        <v>6.3900000000000845E-2</v>
      </c>
    </row>
    <row r="21" spans="1:19">
      <c r="A21" s="2">
        <f t="shared" si="5"/>
        <v>15</v>
      </c>
      <c r="B21" s="56" t="s">
        <v>9</v>
      </c>
      <c r="C21" s="56" t="s">
        <v>44</v>
      </c>
      <c r="D21" s="7">
        <v>0.9</v>
      </c>
      <c r="E21" s="5">
        <v>3</v>
      </c>
      <c r="F21" s="5">
        <f t="shared" si="0"/>
        <v>3.6000000000000005</v>
      </c>
      <c r="G21" s="5">
        <f t="shared" si="7"/>
        <v>2.9165000000000001</v>
      </c>
      <c r="H21" s="1">
        <v>0.2</v>
      </c>
      <c r="I21" s="1" t="s">
        <v>53</v>
      </c>
      <c r="J21" s="7">
        <v>0.2</v>
      </c>
      <c r="K21" s="7">
        <v>0</v>
      </c>
      <c r="L21" s="7">
        <v>0.65</v>
      </c>
      <c r="M21" s="7">
        <v>0.05</v>
      </c>
      <c r="N21" s="7">
        <v>0.1</v>
      </c>
      <c r="O21" s="7">
        <f t="shared" si="1"/>
        <v>1.0000000000000002</v>
      </c>
      <c r="P21" s="9">
        <v>15</v>
      </c>
      <c r="Q21" s="8">
        <f t="shared" si="2"/>
        <v>4</v>
      </c>
      <c r="R21" s="8">
        <f t="shared" si="3"/>
        <v>6.6666666666666666E-2</v>
      </c>
      <c r="S21" s="6">
        <f t="shared" si="4"/>
        <v>8.3500000000000463E-2</v>
      </c>
    </row>
    <row r="22" spans="1:19">
      <c r="A22" s="2">
        <f t="shared" si="5"/>
        <v>16</v>
      </c>
      <c r="B22" s="1" t="s">
        <v>9</v>
      </c>
      <c r="C22" s="1" t="s">
        <v>17</v>
      </c>
      <c r="D22" s="7">
        <v>0.9</v>
      </c>
      <c r="E22" s="5">
        <v>5</v>
      </c>
      <c r="F22" s="5">
        <f t="shared" si="0"/>
        <v>6.0000000000000009</v>
      </c>
      <c r="G22" s="5">
        <f t="shared" si="7"/>
        <v>5.1845999999999997</v>
      </c>
      <c r="H22" s="1">
        <v>0.3</v>
      </c>
      <c r="I22" s="1" t="s">
        <v>54</v>
      </c>
      <c r="J22" s="7">
        <v>0</v>
      </c>
      <c r="K22" s="7">
        <v>0.5</v>
      </c>
      <c r="L22" s="7">
        <v>0.2</v>
      </c>
      <c r="M22" s="7">
        <v>0</v>
      </c>
      <c r="N22" s="7">
        <v>0.3</v>
      </c>
      <c r="O22" s="7">
        <f t="shared" si="1"/>
        <v>1</v>
      </c>
      <c r="P22" s="9">
        <v>10</v>
      </c>
      <c r="Q22" s="8">
        <f t="shared" si="2"/>
        <v>6</v>
      </c>
      <c r="R22" s="8">
        <f t="shared" si="3"/>
        <v>0.1</v>
      </c>
      <c r="S22" s="6">
        <f t="shared" si="4"/>
        <v>-8.4599999999998787E-2</v>
      </c>
    </row>
    <row r="23" spans="1:19">
      <c r="A23" s="2">
        <f t="shared" si="5"/>
        <v>17</v>
      </c>
      <c r="B23" s="1" t="s">
        <v>9</v>
      </c>
      <c r="C23" s="1" t="s">
        <v>18</v>
      </c>
      <c r="D23" s="7">
        <v>0.9</v>
      </c>
      <c r="E23" s="5">
        <v>5</v>
      </c>
      <c r="F23" s="5">
        <f t="shared" si="0"/>
        <v>6.0000000000000009</v>
      </c>
      <c r="G23" s="5">
        <f t="shared" si="7"/>
        <v>5.298</v>
      </c>
      <c r="H23" s="1">
        <v>0.3</v>
      </c>
      <c r="I23" s="1" t="s">
        <v>54</v>
      </c>
      <c r="J23" s="7">
        <v>0.1</v>
      </c>
      <c r="K23" s="7">
        <v>0.5</v>
      </c>
      <c r="L23" s="7">
        <v>0.2</v>
      </c>
      <c r="M23" s="7">
        <v>0</v>
      </c>
      <c r="N23" s="7">
        <v>0.2</v>
      </c>
      <c r="O23" s="7">
        <f t="shared" si="1"/>
        <v>1</v>
      </c>
      <c r="P23" s="9">
        <v>10</v>
      </c>
      <c r="Q23" s="8">
        <f t="shared" si="2"/>
        <v>6</v>
      </c>
      <c r="R23" s="8">
        <f t="shared" si="3"/>
        <v>0.1</v>
      </c>
      <c r="S23" s="6">
        <f t="shared" si="4"/>
        <v>-0.19799999999999918</v>
      </c>
    </row>
    <row r="24" spans="1:19">
      <c r="A24" s="2">
        <f t="shared" si="5"/>
        <v>18</v>
      </c>
      <c r="B24" s="56" t="s">
        <v>19</v>
      </c>
      <c r="C24" s="56" t="s">
        <v>20</v>
      </c>
      <c r="D24" s="7">
        <v>0.7</v>
      </c>
      <c r="E24" s="5">
        <v>3</v>
      </c>
      <c r="F24" s="5">
        <f t="shared" si="0"/>
        <v>3.6000000000000005</v>
      </c>
      <c r="G24" s="5">
        <f t="shared" si="7"/>
        <v>2.0874000000000001</v>
      </c>
      <c r="H24" s="1">
        <v>0.15</v>
      </c>
      <c r="I24" s="1" t="s">
        <v>53</v>
      </c>
      <c r="J24" s="7">
        <v>0.2</v>
      </c>
      <c r="K24" s="7">
        <v>0</v>
      </c>
      <c r="L24" s="7">
        <v>0.5</v>
      </c>
      <c r="M24" s="7">
        <v>0</v>
      </c>
      <c r="N24" s="7">
        <v>0.3</v>
      </c>
      <c r="O24" s="7">
        <f t="shared" si="1"/>
        <v>1</v>
      </c>
      <c r="P24" s="9">
        <v>20</v>
      </c>
      <c r="Q24" s="8">
        <f t="shared" si="2"/>
        <v>3</v>
      </c>
      <c r="R24" s="8">
        <f t="shared" si="3"/>
        <v>0.05</v>
      </c>
      <c r="S24" s="6">
        <f t="shared" si="4"/>
        <v>1.0626000000000004</v>
      </c>
    </row>
    <row r="25" spans="1:19">
      <c r="A25" s="2">
        <f t="shared" si="5"/>
        <v>19</v>
      </c>
      <c r="B25" s="56" t="s">
        <v>19</v>
      </c>
      <c r="C25" s="56" t="s">
        <v>21</v>
      </c>
      <c r="D25" s="7">
        <v>0.7</v>
      </c>
      <c r="E25" s="5">
        <v>3</v>
      </c>
      <c r="F25" s="5">
        <f t="shared" si="0"/>
        <v>3.6000000000000005</v>
      </c>
      <c r="G25" s="5">
        <f t="shared" si="7"/>
        <v>2.0874000000000001</v>
      </c>
      <c r="H25" s="1">
        <v>0.15</v>
      </c>
      <c r="I25" s="1" t="s">
        <v>53</v>
      </c>
      <c r="J25" s="7">
        <v>0.2</v>
      </c>
      <c r="K25" s="7">
        <v>0</v>
      </c>
      <c r="L25" s="7">
        <v>0.5</v>
      </c>
      <c r="M25" s="7">
        <v>0</v>
      </c>
      <c r="N25" s="7">
        <v>0.3</v>
      </c>
      <c r="O25" s="7">
        <f t="shared" si="1"/>
        <v>1</v>
      </c>
      <c r="P25" s="9">
        <v>20</v>
      </c>
      <c r="Q25" s="8">
        <f t="shared" si="2"/>
        <v>3</v>
      </c>
      <c r="R25" s="8">
        <f t="shared" si="3"/>
        <v>0.05</v>
      </c>
      <c r="S25" s="6">
        <f t="shared" si="4"/>
        <v>1.0626000000000004</v>
      </c>
    </row>
    <row r="26" spans="1:19">
      <c r="A26" s="2">
        <f t="shared" si="5"/>
        <v>20</v>
      </c>
      <c r="B26" s="56" t="s">
        <v>19</v>
      </c>
      <c r="C26" s="56" t="s">
        <v>22</v>
      </c>
      <c r="D26" s="7">
        <v>0.7</v>
      </c>
      <c r="E26" s="5">
        <v>1.5</v>
      </c>
      <c r="F26" s="5">
        <f t="shared" si="0"/>
        <v>1.8000000000000003</v>
      </c>
      <c r="G26" s="5">
        <f t="shared" si="7"/>
        <v>1.3916000000000002</v>
      </c>
      <c r="H26" s="1">
        <v>0.1</v>
      </c>
      <c r="I26" s="1" t="s">
        <v>53</v>
      </c>
      <c r="J26" s="7">
        <v>0.2</v>
      </c>
      <c r="K26" s="7">
        <v>0</v>
      </c>
      <c r="L26" s="7">
        <v>0.5</v>
      </c>
      <c r="M26" s="7">
        <v>0</v>
      </c>
      <c r="N26" s="7">
        <v>0.3</v>
      </c>
      <c r="O26" s="7">
        <f t="shared" si="1"/>
        <v>1</v>
      </c>
      <c r="P26" s="9">
        <v>60</v>
      </c>
      <c r="Q26" s="8">
        <f t="shared" si="2"/>
        <v>1</v>
      </c>
      <c r="R26" s="8">
        <f t="shared" si="3"/>
        <v>1.6666666666666666E-2</v>
      </c>
      <c r="S26" s="6">
        <f t="shared" si="4"/>
        <v>0.25840000000000007</v>
      </c>
    </row>
    <row r="27" spans="1:19">
      <c r="A27" s="2">
        <f t="shared" si="5"/>
        <v>21</v>
      </c>
      <c r="B27" s="1" t="s">
        <v>35</v>
      </c>
      <c r="C27" s="1" t="s">
        <v>25</v>
      </c>
      <c r="D27" s="7">
        <v>0.9</v>
      </c>
      <c r="E27" s="5">
        <v>1.5</v>
      </c>
      <c r="F27" s="5">
        <f t="shared" si="0"/>
        <v>1.8000000000000003</v>
      </c>
      <c r="G27" s="5">
        <f t="shared" si="7"/>
        <v>1.9660000000000002</v>
      </c>
      <c r="H27" s="1">
        <v>0.2</v>
      </c>
      <c r="I27" s="1" t="s">
        <v>53</v>
      </c>
      <c r="J27" s="7">
        <v>0</v>
      </c>
      <c r="K27" s="7">
        <v>0</v>
      </c>
      <c r="L27" s="7">
        <v>0</v>
      </c>
      <c r="M27" s="7">
        <v>1</v>
      </c>
      <c r="N27" s="7">
        <v>0</v>
      </c>
      <c r="O27" s="7">
        <f t="shared" si="1"/>
        <v>1</v>
      </c>
      <c r="P27" s="9">
        <v>120</v>
      </c>
      <c r="Q27" s="8">
        <f t="shared" si="2"/>
        <v>0.5</v>
      </c>
      <c r="R27" s="8">
        <f t="shared" si="3"/>
        <v>8.3333333333333332E-3</v>
      </c>
      <c r="S27" s="6">
        <f t="shared" si="4"/>
        <v>-0.24099999999999994</v>
      </c>
    </row>
    <row r="28" spans="1:19">
      <c r="A28" s="2">
        <f t="shared" si="5"/>
        <v>22</v>
      </c>
      <c r="B28" s="1" t="s">
        <v>35</v>
      </c>
      <c r="C28" s="1" t="s">
        <v>26</v>
      </c>
      <c r="D28" s="7">
        <v>0.9</v>
      </c>
      <c r="E28" s="5">
        <v>1.5</v>
      </c>
      <c r="F28" s="5">
        <f t="shared" si="0"/>
        <v>1.8000000000000003</v>
      </c>
      <c r="G28" s="5">
        <f t="shared" si="7"/>
        <v>1.9660000000000002</v>
      </c>
      <c r="H28" s="1">
        <v>0.2</v>
      </c>
      <c r="I28" s="1" t="s">
        <v>53</v>
      </c>
      <c r="J28" s="7">
        <v>0</v>
      </c>
      <c r="K28" s="7">
        <v>0</v>
      </c>
      <c r="L28" s="7">
        <v>0</v>
      </c>
      <c r="M28" s="7">
        <v>1</v>
      </c>
      <c r="N28" s="7">
        <v>0</v>
      </c>
      <c r="O28" s="7">
        <f t="shared" si="1"/>
        <v>1</v>
      </c>
      <c r="P28" s="9">
        <v>120</v>
      </c>
      <c r="Q28" s="8">
        <f t="shared" si="2"/>
        <v>0.5</v>
      </c>
      <c r="R28" s="8">
        <f t="shared" si="3"/>
        <v>8.3333333333333332E-3</v>
      </c>
      <c r="S28" s="6">
        <f t="shared" si="4"/>
        <v>-0.24099999999999994</v>
      </c>
    </row>
    <row r="29" spans="1:19">
      <c r="A29" s="2">
        <f t="shared" si="5"/>
        <v>23</v>
      </c>
      <c r="B29" s="56" t="s">
        <v>35</v>
      </c>
      <c r="C29" s="56" t="s">
        <v>27</v>
      </c>
      <c r="D29" s="7">
        <v>0.9</v>
      </c>
      <c r="E29" s="5">
        <v>2</v>
      </c>
      <c r="F29" s="5">
        <f t="shared" si="0"/>
        <v>2.4000000000000004</v>
      </c>
      <c r="G29" s="5">
        <f t="shared" si="7"/>
        <v>2.1944000000000004</v>
      </c>
      <c r="H29" s="1">
        <v>0.2</v>
      </c>
      <c r="I29" s="1" t="s">
        <v>53</v>
      </c>
      <c r="J29" s="7">
        <v>0</v>
      </c>
      <c r="K29" s="7">
        <v>0</v>
      </c>
      <c r="L29" s="7">
        <v>0.2</v>
      </c>
      <c r="M29" s="7">
        <v>0.8</v>
      </c>
      <c r="N29" s="7">
        <v>0</v>
      </c>
      <c r="O29" s="7">
        <f t="shared" si="1"/>
        <v>1</v>
      </c>
      <c r="P29" s="9">
        <v>60</v>
      </c>
      <c r="Q29" s="8">
        <f t="shared" si="2"/>
        <v>1</v>
      </c>
      <c r="R29" s="8">
        <f t="shared" si="3"/>
        <v>1.6666666666666666E-2</v>
      </c>
      <c r="S29" s="6">
        <f t="shared" si="4"/>
        <v>5.5600000000000011E-2</v>
      </c>
    </row>
    <row r="30" spans="1:19">
      <c r="A30" s="2">
        <f t="shared" si="5"/>
        <v>24</v>
      </c>
      <c r="B30" s="56" t="s">
        <v>35</v>
      </c>
      <c r="C30" s="56" t="s">
        <v>28</v>
      </c>
      <c r="D30" s="7">
        <v>0.9</v>
      </c>
      <c r="E30" s="5">
        <v>2</v>
      </c>
      <c r="F30" s="5">
        <f t="shared" si="0"/>
        <v>2.4000000000000004</v>
      </c>
      <c r="G30" s="5">
        <f t="shared" si="7"/>
        <v>2.1944000000000004</v>
      </c>
      <c r="H30" s="1">
        <v>0.2</v>
      </c>
      <c r="I30" s="1" t="s">
        <v>53</v>
      </c>
      <c r="J30" s="7">
        <v>0</v>
      </c>
      <c r="K30" s="7">
        <v>0</v>
      </c>
      <c r="L30" s="7">
        <v>0.2</v>
      </c>
      <c r="M30" s="7">
        <v>0.8</v>
      </c>
      <c r="N30" s="7">
        <v>0</v>
      </c>
      <c r="O30" s="7">
        <f t="shared" si="1"/>
        <v>1</v>
      </c>
      <c r="P30" s="9">
        <v>60</v>
      </c>
      <c r="Q30" s="8">
        <f t="shared" si="2"/>
        <v>1</v>
      </c>
      <c r="R30" s="8">
        <f t="shared" si="3"/>
        <v>1.6666666666666666E-2</v>
      </c>
      <c r="S30" s="6">
        <f t="shared" si="4"/>
        <v>5.5600000000000011E-2</v>
      </c>
    </row>
    <row r="31" spans="1:19">
      <c r="A31" s="2">
        <f t="shared" si="5"/>
        <v>25</v>
      </c>
      <c r="B31" s="1" t="s">
        <v>35</v>
      </c>
      <c r="C31" s="1" t="s">
        <v>29</v>
      </c>
      <c r="D31" s="7">
        <v>0.9</v>
      </c>
      <c r="E31" s="5">
        <v>1.5</v>
      </c>
      <c r="F31" s="5">
        <f t="shared" si="0"/>
        <v>1.8000000000000003</v>
      </c>
      <c r="G31" s="5">
        <f t="shared" si="7"/>
        <v>1.9660000000000002</v>
      </c>
      <c r="H31" s="1">
        <v>0.2</v>
      </c>
      <c r="I31" s="1" t="s">
        <v>53</v>
      </c>
      <c r="J31" s="7">
        <v>0</v>
      </c>
      <c r="K31" s="7">
        <v>0</v>
      </c>
      <c r="L31" s="7">
        <v>0</v>
      </c>
      <c r="M31" s="7">
        <v>1</v>
      </c>
      <c r="N31" s="7">
        <v>0</v>
      </c>
      <c r="O31" s="7">
        <f t="shared" si="1"/>
        <v>1</v>
      </c>
      <c r="P31" s="9">
        <v>40</v>
      </c>
      <c r="Q31" s="8">
        <f t="shared" si="2"/>
        <v>1.5</v>
      </c>
      <c r="R31" s="8">
        <f t="shared" si="3"/>
        <v>2.5000000000000001E-2</v>
      </c>
      <c r="S31" s="6">
        <f t="shared" si="4"/>
        <v>-0.3909999999999999</v>
      </c>
    </row>
    <row r="32" spans="1:19">
      <c r="A32" s="2">
        <f t="shared" si="5"/>
        <v>26</v>
      </c>
      <c r="B32" s="1" t="s">
        <v>35</v>
      </c>
      <c r="C32" s="1" t="s">
        <v>30</v>
      </c>
      <c r="D32" s="7">
        <v>0.9</v>
      </c>
      <c r="E32" s="5">
        <v>1.5</v>
      </c>
      <c r="F32" s="5">
        <f t="shared" si="0"/>
        <v>1.8000000000000003</v>
      </c>
      <c r="G32" s="5">
        <f t="shared" si="7"/>
        <v>2.0802</v>
      </c>
      <c r="H32" s="1">
        <v>0.2</v>
      </c>
      <c r="I32" s="1" t="s">
        <v>53</v>
      </c>
      <c r="J32" s="7">
        <v>0</v>
      </c>
      <c r="K32" s="7">
        <v>0</v>
      </c>
      <c r="L32" s="7">
        <v>0.1</v>
      </c>
      <c r="M32" s="7">
        <v>0.9</v>
      </c>
      <c r="N32" s="7">
        <v>0</v>
      </c>
      <c r="O32" s="7">
        <f t="shared" si="1"/>
        <v>1</v>
      </c>
      <c r="P32" s="9">
        <v>40</v>
      </c>
      <c r="Q32" s="8">
        <f t="shared" si="2"/>
        <v>1.5</v>
      </c>
      <c r="R32" s="8">
        <f t="shared" si="3"/>
        <v>2.5000000000000001E-2</v>
      </c>
      <c r="S32" s="6">
        <f t="shared" si="4"/>
        <v>-0.50519999999999976</v>
      </c>
    </row>
    <row r="33" spans="1:19">
      <c r="Q33" s="8"/>
    </row>
    <row r="34" spans="1:19" ht="21">
      <c r="I34" s="28"/>
      <c r="Q34" s="8"/>
    </row>
    <row r="35" spans="1:19" ht="31.2">
      <c r="D35" s="40" t="s">
        <v>97</v>
      </c>
      <c r="Q35" s="8"/>
    </row>
    <row r="36" spans="1:19" ht="31.2">
      <c r="D36" s="40"/>
      <c r="Q36" s="8"/>
    </row>
    <row r="37" spans="1:19">
      <c r="J37" s="5">
        <v>14.56</v>
      </c>
      <c r="K37" s="5">
        <v>21.88</v>
      </c>
      <c r="L37" s="5">
        <v>15.54</v>
      </c>
      <c r="M37" s="5">
        <v>9.83</v>
      </c>
      <c r="N37" s="5">
        <v>10.78</v>
      </c>
      <c r="O37" s="5"/>
      <c r="P37" s="5"/>
      <c r="Q37" s="5"/>
      <c r="R37" s="5">
        <v>9</v>
      </c>
    </row>
    <row r="38" spans="1:19">
      <c r="A38" s="3" t="s">
        <v>0</v>
      </c>
      <c r="B38" s="4" t="s">
        <v>2</v>
      </c>
      <c r="C38" s="4" t="s">
        <v>1</v>
      </c>
      <c r="D38" s="14" t="s">
        <v>59</v>
      </c>
      <c r="E38" s="4" t="s">
        <v>58</v>
      </c>
      <c r="F38" s="14" t="s">
        <v>57</v>
      </c>
      <c r="G38" s="4" t="s">
        <v>33</v>
      </c>
      <c r="H38" s="4" t="s">
        <v>38</v>
      </c>
      <c r="I38" s="22" t="s">
        <v>52</v>
      </c>
      <c r="J38" s="4" t="s">
        <v>31</v>
      </c>
      <c r="K38" s="4" t="s">
        <v>34</v>
      </c>
      <c r="L38" s="4" t="s">
        <v>39</v>
      </c>
      <c r="M38" s="4" t="s">
        <v>35</v>
      </c>
      <c r="N38" s="4" t="s">
        <v>36</v>
      </c>
      <c r="O38" s="4" t="s">
        <v>40</v>
      </c>
      <c r="P38" s="4" t="s">
        <v>43</v>
      </c>
      <c r="Q38" s="4" t="s">
        <v>42</v>
      </c>
      <c r="R38" s="4" t="s">
        <v>41</v>
      </c>
      <c r="S38" s="4" t="s">
        <v>37</v>
      </c>
    </row>
    <row r="39" spans="1:19">
      <c r="A39" s="2">
        <v>1</v>
      </c>
      <c r="B39" s="56" t="s">
        <v>3</v>
      </c>
      <c r="C39" s="56" t="s">
        <v>4</v>
      </c>
      <c r="D39" s="7">
        <v>0.55000000000000004</v>
      </c>
      <c r="E39" s="5">
        <v>3</v>
      </c>
      <c r="F39" s="5">
        <f>(($R$5/3)*0.4)*E39</f>
        <v>3.6000000000000005</v>
      </c>
      <c r="G39" s="5">
        <f>SUMPRODUCT(J39:N39,J$5:N$5)*H39</f>
        <v>3.0127999999999999</v>
      </c>
      <c r="H39" s="1">
        <v>0.2</v>
      </c>
      <c r="I39" s="1" t="s">
        <v>53</v>
      </c>
      <c r="J39" s="7">
        <v>0</v>
      </c>
      <c r="K39" s="7">
        <v>0</v>
      </c>
      <c r="L39" s="7">
        <v>0.9</v>
      </c>
      <c r="M39" s="7">
        <v>0</v>
      </c>
      <c r="N39" s="7">
        <v>0.1</v>
      </c>
      <c r="O39" s="7">
        <f>SUM(J39:N39)</f>
        <v>1</v>
      </c>
      <c r="P39" s="9">
        <v>20</v>
      </c>
      <c r="Q39" s="8">
        <f>60/P39</f>
        <v>3</v>
      </c>
      <c r="R39" s="8">
        <f>Q39/60</f>
        <v>0.05</v>
      </c>
      <c r="S39" s="6">
        <f>F39-G39-R39*R$5</f>
        <v>0.1372000000000006</v>
      </c>
    </row>
    <row r="40" spans="1:19">
      <c r="A40" s="2">
        <f>A39+1</f>
        <v>2</v>
      </c>
      <c r="B40" s="56" t="s">
        <v>9</v>
      </c>
      <c r="C40" s="56" t="s">
        <v>10</v>
      </c>
      <c r="D40" s="7">
        <v>0.9</v>
      </c>
      <c r="E40" s="5">
        <v>3</v>
      </c>
      <c r="F40" s="5">
        <f t="shared" ref="F40:F47" si="8">(($R$5/3)*0.4)*E40</f>
        <v>3.6000000000000005</v>
      </c>
      <c r="G40" s="5">
        <f t="shared" ref="G40:G47" si="9">SUMPRODUCT(J40:N40,J$5:N$5)*H40</f>
        <v>2.9360999999999997</v>
      </c>
      <c r="H40" s="1">
        <v>0.2</v>
      </c>
      <c r="I40" s="1" t="s">
        <v>53</v>
      </c>
      <c r="J40" s="7">
        <v>0.1</v>
      </c>
      <c r="K40" s="7">
        <v>0</v>
      </c>
      <c r="L40" s="7">
        <v>0.75</v>
      </c>
      <c r="M40" s="7">
        <v>0.05</v>
      </c>
      <c r="N40" s="7">
        <v>0.1</v>
      </c>
      <c r="O40" s="7">
        <f t="shared" ref="O40:O47" si="10">SUM(J40:N40)</f>
        <v>1</v>
      </c>
      <c r="P40" s="9">
        <v>15</v>
      </c>
      <c r="Q40" s="8">
        <f t="shared" ref="Q40:Q47" si="11">60/P40</f>
        <v>4</v>
      </c>
      <c r="R40" s="8">
        <f t="shared" ref="R40:R47" si="12">Q40/60</f>
        <v>6.6666666666666666E-2</v>
      </c>
      <c r="S40" s="6">
        <f t="shared" ref="S40:S47" si="13">F40-G40-R40*R$5</f>
        <v>6.3900000000000845E-2</v>
      </c>
    </row>
    <row r="41" spans="1:19">
      <c r="A41" s="2">
        <f t="shared" ref="A41:A64" si="14">A40+1</f>
        <v>3</v>
      </c>
      <c r="B41" s="56" t="s">
        <v>9</v>
      </c>
      <c r="C41" s="56" t="s">
        <v>16</v>
      </c>
      <c r="D41" s="7">
        <v>0.9</v>
      </c>
      <c r="E41" s="5">
        <v>3</v>
      </c>
      <c r="F41" s="5">
        <f t="shared" si="8"/>
        <v>3.6000000000000005</v>
      </c>
      <c r="G41" s="5">
        <f t="shared" si="9"/>
        <v>2.9360999999999997</v>
      </c>
      <c r="H41" s="1">
        <v>0.2</v>
      </c>
      <c r="I41" s="1" t="s">
        <v>53</v>
      </c>
      <c r="J41" s="7">
        <v>0.1</v>
      </c>
      <c r="K41" s="7">
        <v>0</v>
      </c>
      <c r="L41" s="7">
        <v>0.75</v>
      </c>
      <c r="M41" s="7">
        <v>0.05</v>
      </c>
      <c r="N41" s="7">
        <v>0.1</v>
      </c>
      <c r="O41" s="7">
        <f t="shared" si="10"/>
        <v>1</v>
      </c>
      <c r="P41" s="9">
        <v>15</v>
      </c>
      <c r="Q41" s="8">
        <f t="shared" si="11"/>
        <v>4</v>
      </c>
      <c r="R41" s="8">
        <f t="shared" si="12"/>
        <v>6.6666666666666666E-2</v>
      </c>
      <c r="S41" s="6">
        <f t="shared" si="13"/>
        <v>6.3900000000000845E-2</v>
      </c>
    </row>
    <row r="42" spans="1:19">
      <c r="A42" s="2">
        <f t="shared" si="14"/>
        <v>4</v>
      </c>
      <c r="B42" s="56" t="s">
        <v>9</v>
      </c>
      <c r="C42" s="56" t="s">
        <v>44</v>
      </c>
      <c r="D42" s="7">
        <v>0.9</v>
      </c>
      <c r="E42" s="5">
        <v>3</v>
      </c>
      <c r="F42" s="5">
        <f t="shared" si="8"/>
        <v>3.6000000000000005</v>
      </c>
      <c r="G42" s="5">
        <f t="shared" si="9"/>
        <v>2.9165000000000001</v>
      </c>
      <c r="H42" s="1">
        <v>0.2</v>
      </c>
      <c r="I42" s="1" t="s">
        <v>53</v>
      </c>
      <c r="J42" s="7">
        <v>0.2</v>
      </c>
      <c r="K42" s="7">
        <v>0</v>
      </c>
      <c r="L42" s="7">
        <v>0.65</v>
      </c>
      <c r="M42" s="7">
        <v>0.05</v>
      </c>
      <c r="N42" s="7">
        <v>0.1</v>
      </c>
      <c r="O42" s="7">
        <f t="shared" si="10"/>
        <v>1.0000000000000002</v>
      </c>
      <c r="P42" s="9">
        <v>15</v>
      </c>
      <c r="Q42" s="8">
        <f t="shared" si="11"/>
        <v>4</v>
      </c>
      <c r="R42" s="8">
        <f t="shared" si="12"/>
        <v>6.6666666666666666E-2</v>
      </c>
      <c r="S42" s="6">
        <f t="shared" si="13"/>
        <v>8.3500000000000463E-2</v>
      </c>
    </row>
    <row r="43" spans="1:19">
      <c r="A43" s="2">
        <f t="shared" si="14"/>
        <v>5</v>
      </c>
      <c r="B43" s="56" t="s">
        <v>19</v>
      </c>
      <c r="C43" s="56" t="s">
        <v>20</v>
      </c>
      <c r="D43" s="7">
        <v>0.7</v>
      </c>
      <c r="E43" s="5">
        <v>3</v>
      </c>
      <c r="F43" s="5">
        <f t="shared" si="8"/>
        <v>3.6000000000000005</v>
      </c>
      <c r="G43" s="5">
        <f t="shared" si="9"/>
        <v>2.0874000000000001</v>
      </c>
      <c r="H43" s="1">
        <v>0.15</v>
      </c>
      <c r="I43" s="1" t="s">
        <v>53</v>
      </c>
      <c r="J43" s="7">
        <v>0.2</v>
      </c>
      <c r="K43" s="7">
        <v>0</v>
      </c>
      <c r="L43" s="7">
        <v>0.5</v>
      </c>
      <c r="M43" s="7">
        <v>0</v>
      </c>
      <c r="N43" s="7">
        <v>0.3</v>
      </c>
      <c r="O43" s="7">
        <f t="shared" si="10"/>
        <v>1</v>
      </c>
      <c r="P43" s="9">
        <v>20</v>
      </c>
      <c r="Q43" s="8">
        <f t="shared" si="11"/>
        <v>3</v>
      </c>
      <c r="R43" s="8">
        <f t="shared" si="12"/>
        <v>0.05</v>
      </c>
      <c r="S43" s="6">
        <f t="shared" si="13"/>
        <v>1.0626000000000004</v>
      </c>
    </row>
    <row r="44" spans="1:19">
      <c r="A44" s="2">
        <f t="shared" si="14"/>
        <v>6</v>
      </c>
      <c r="B44" s="56" t="s">
        <v>19</v>
      </c>
      <c r="C44" s="56" t="s">
        <v>21</v>
      </c>
      <c r="D44" s="7">
        <v>0.7</v>
      </c>
      <c r="E44" s="5">
        <v>3</v>
      </c>
      <c r="F44" s="5">
        <f t="shared" si="8"/>
        <v>3.6000000000000005</v>
      </c>
      <c r="G44" s="5">
        <f t="shared" si="9"/>
        <v>2.0874000000000001</v>
      </c>
      <c r="H44" s="1">
        <v>0.15</v>
      </c>
      <c r="I44" s="1" t="s">
        <v>53</v>
      </c>
      <c r="J44" s="7">
        <v>0.2</v>
      </c>
      <c r="K44" s="7">
        <v>0</v>
      </c>
      <c r="L44" s="7">
        <v>0.5</v>
      </c>
      <c r="M44" s="7">
        <v>0</v>
      </c>
      <c r="N44" s="7">
        <v>0.3</v>
      </c>
      <c r="O44" s="7">
        <f t="shared" si="10"/>
        <v>1</v>
      </c>
      <c r="P44" s="9">
        <v>20</v>
      </c>
      <c r="Q44" s="8">
        <f t="shared" si="11"/>
        <v>3</v>
      </c>
      <c r="R44" s="8">
        <f t="shared" si="12"/>
        <v>0.05</v>
      </c>
      <c r="S44" s="6">
        <f t="shared" si="13"/>
        <v>1.0626000000000004</v>
      </c>
    </row>
    <row r="45" spans="1:19">
      <c r="A45" s="2">
        <f t="shared" si="14"/>
        <v>7</v>
      </c>
      <c r="B45" s="56" t="s">
        <v>19</v>
      </c>
      <c r="C45" s="56" t="s">
        <v>22</v>
      </c>
      <c r="D45" s="7">
        <v>0.7</v>
      </c>
      <c r="E45" s="5">
        <v>1.5</v>
      </c>
      <c r="F45" s="5">
        <f t="shared" si="8"/>
        <v>1.8000000000000003</v>
      </c>
      <c r="G45" s="5">
        <f t="shared" si="9"/>
        <v>1.3916000000000002</v>
      </c>
      <c r="H45" s="1">
        <v>0.1</v>
      </c>
      <c r="I45" s="1" t="s">
        <v>53</v>
      </c>
      <c r="J45" s="7">
        <v>0.2</v>
      </c>
      <c r="K45" s="7">
        <v>0</v>
      </c>
      <c r="L45" s="7">
        <v>0.5</v>
      </c>
      <c r="M45" s="7">
        <v>0</v>
      </c>
      <c r="N45" s="7">
        <v>0.3</v>
      </c>
      <c r="O45" s="7">
        <f t="shared" si="10"/>
        <v>1</v>
      </c>
      <c r="P45" s="9">
        <v>60</v>
      </c>
      <c r="Q45" s="8">
        <f t="shared" si="11"/>
        <v>1</v>
      </c>
      <c r="R45" s="8">
        <f t="shared" si="12"/>
        <v>1.6666666666666666E-2</v>
      </c>
      <c r="S45" s="6">
        <f t="shared" si="13"/>
        <v>0.25840000000000007</v>
      </c>
    </row>
    <row r="46" spans="1:19">
      <c r="A46" s="2">
        <f t="shared" si="14"/>
        <v>8</v>
      </c>
      <c r="B46" s="56" t="s">
        <v>35</v>
      </c>
      <c r="C46" s="56" t="s">
        <v>27</v>
      </c>
      <c r="D46" s="7">
        <v>0.9</v>
      </c>
      <c r="E46" s="5">
        <v>2</v>
      </c>
      <c r="F46" s="5">
        <f t="shared" si="8"/>
        <v>2.4000000000000004</v>
      </c>
      <c r="G46" s="5">
        <f t="shared" si="9"/>
        <v>2.1944000000000004</v>
      </c>
      <c r="H46" s="1">
        <v>0.2</v>
      </c>
      <c r="I46" s="1" t="s">
        <v>53</v>
      </c>
      <c r="J46" s="7">
        <v>0</v>
      </c>
      <c r="K46" s="7">
        <v>0</v>
      </c>
      <c r="L46" s="7">
        <v>0.2</v>
      </c>
      <c r="M46" s="7">
        <v>0.8</v>
      </c>
      <c r="N46" s="7">
        <v>0</v>
      </c>
      <c r="O46" s="7">
        <f t="shared" si="10"/>
        <v>1</v>
      </c>
      <c r="P46" s="9">
        <v>60</v>
      </c>
      <c r="Q46" s="8">
        <f t="shared" si="11"/>
        <v>1</v>
      </c>
      <c r="R46" s="8">
        <f t="shared" si="12"/>
        <v>1.6666666666666666E-2</v>
      </c>
      <c r="S46" s="6">
        <f t="shared" si="13"/>
        <v>5.5600000000000011E-2</v>
      </c>
    </row>
    <row r="47" spans="1:19">
      <c r="A47" s="2">
        <f t="shared" si="14"/>
        <v>9</v>
      </c>
      <c r="B47" s="56" t="s">
        <v>35</v>
      </c>
      <c r="C47" s="56" t="s">
        <v>28</v>
      </c>
      <c r="D47" s="7">
        <v>0.9</v>
      </c>
      <c r="E47" s="5">
        <v>2</v>
      </c>
      <c r="F47" s="5">
        <f t="shared" si="8"/>
        <v>2.4000000000000004</v>
      </c>
      <c r="G47" s="5">
        <f t="shared" si="9"/>
        <v>2.1944000000000004</v>
      </c>
      <c r="H47" s="1">
        <v>0.2</v>
      </c>
      <c r="I47" s="1" t="s">
        <v>53</v>
      </c>
      <c r="J47" s="7">
        <v>0</v>
      </c>
      <c r="K47" s="7">
        <v>0</v>
      </c>
      <c r="L47" s="7">
        <v>0.2</v>
      </c>
      <c r="M47" s="7">
        <v>0.8</v>
      </c>
      <c r="N47" s="7">
        <v>0</v>
      </c>
      <c r="O47" s="7">
        <f t="shared" si="10"/>
        <v>1</v>
      </c>
      <c r="P47" s="9">
        <v>60</v>
      </c>
      <c r="Q47" s="8">
        <f t="shared" si="11"/>
        <v>1</v>
      </c>
      <c r="R47" s="8">
        <f t="shared" si="12"/>
        <v>1.6666666666666666E-2</v>
      </c>
      <c r="S47" s="6">
        <f t="shared" si="13"/>
        <v>5.5600000000000011E-2</v>
      </c>
    </row>
    <row r="48" spans="1:19">
      <c r="A48" s="2">
        <f t="shared" si="14"/>
        <v>10</v>
      </c>
    </row>
    <row r="49" spans="1:1">
      <c r="A49" s="2">
        <f t="shared" si="14"/>
        <v>11</v>
      </c>
    </row>
    <row r="50" spans="1:1">
      <c r="A50" s="2">
        <f t="shared" si="14"/>
        <v>12</v>
      </c>
    </row>
    <row r="51" spans="1:1">
      <c r="A51" s="2">
        <f t="shared" si="14"/>
        <v>13</v>
      </c>
    </row>
    <row r="52" spans="1:1">
      <c r="A52" s="2">
        <f t="shared" si="14"/>
        <v>14</v>
      </c>
    </row>
    <row r="53" spans="1:1">
      <c r="A53" s="2">
        <f t="shared" si="14"/>
        <v>15</v>
      </c>
    </row>
    <row r="54" spans="1:1">
      <c r="A54" s="2">
        <f t="shared" si="14"/>
        <v>16</v>
      </c>
    </row>
    <row r="55" spans="1:1">
      <c r="A55" s="2">
        <f t="shared" si="14"/>
        <v>17</v>
      </c>
    </row>
    <row r="56" spans="1:1">
      <c r="A56" s="2">
        <f t="shared" si="14"/>
        <v>18</v>
      </c>
    </row>
    <row r="57" spans="1:1">
      <c r="A57" s="2">
        <f t="shared" si="14"/>
        <v>19</v>
      </c>
    </row>
    <row r="58" spans="1:1">
      <c r="A58" s="2">
        <f t="shared" si="14"/>
        <v>20</v>
      </c>
    </row>
    <row r="59" spans="1:1">
      <c r="A59" s="2">
        <f t="shared" si="14"/>
        <v>21</v>
      </c>
    </row>
    <row r="60" spans="1:1">
      <c r="A60" s="2">
        <f t="shared" si="14"/>
        <v>22</v>
      </c>
    </row>
    <row r="61" spans="1:1">
      <c r="A61" s="2">
        <f t="shared" si="14"/>
        <v>23</v>
      </c>
    </row>
    <row r="62" spans="1:1">
      <c r="A62" s="2">
        <f t="shared" si="14"/>
        <v>24</v>
      </c>
    </row>
    <row r="63" spans="1:1">
      <c r="A63" s="2">
        <f t="shared" si="14"/>
        <v>25</v>
      </c>
    </row>
    <row r="64" spans="1:1">
      <c r="A64" s="2">
        <f t="shared" si="14"/>
        <v>26</v>
      </c>
    </row>
  </sheetData>
  <autoFilter ref="A6:S32" xr:uid="{FECAD209-45BB-EC44-8775-7CA44096C4B0}"/>
  <conditionalFormatting sqref="S7:S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{476A2F2C-244D-40B0-9FE1-8F5DF672664A}</x14:id>
        </ext>
      </extLst>
    </cfRule>
  </conditionalFormatting>
  <conditionalFormatting sqref="S39:S4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{666F6992-7704-45CE-AEFC-469553621F39}</x14:id>
        </ext>
      </extLst>
    </cfRule>
  </conditionalFormatting>
  <hyperlinks>
    <hyperlink ref="A1" location="INDEX!A1" display="Back to INDEX" xr:uid="{42CA92E0-0588-40F2-8344-A30DE9C3F9E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6A2F2C-244D-40B0-9FE1-8F5DF67266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S7:S32</xm:sqref>
        </x14:conditionalFormatting>
        <x14:conditionalFormatting xmlns:xm="http://schemas.microsoft.com/office/excel/2006/main">
          <x14:cfRule type="dataBar" id="{666F6992-7704-45CE-AEFC-469553621F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S39:S47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0033F-B990-4E0E-9CF9-2024AC4A65EA}">
  <dimension ref="A1:S64"/>
  <sheetViews>
    <sheetView zoomScale="70" zoomScaleNormal="70" workbookViewId="0">
      <selection activeCell="D13" sqref="D13"/>
    </sheetView>
  </sheetViews>
  <sheetFormatPr defaultColWidth="10.69921875" defaultRowHeight="15.6"/>
  <cols>
    <col min="1" max="1" width="7.69921875" style="2" customWidth="1"/>
    <col min="2" max="2" width="10.69921875" style="1"/>
    <col min="3" max="3" width="12.19921875" style="1" bestFit="1" customWidth="1"/>
    <col min="4" max="4" width="19.09765625" style="1" bestFit="1" customWidth="1"/>
    <col min="5" max="5" width="10.69921875" style="1"/>
    <col min="6" max="6" width="13.19921875" style="1" customWidth="1"/>
    <col min="7" max="8" width="10.69921875" style="1"/>
    <col min="9" max="9" width="13.19921875" style="1" customWidth="1"/>
    <col min="10" max="10" width="16.19921875" style="1" customWidth="1"/>
    <col min="11" max="11" width="13.69921875" style="1" customWidth="1"/>
    <col min="12" max="12" width="15.69921875" style="1" customWidth="1"/>
    <col min="13" max="18" width="13.69921875" style="1" customWidth="1"/>
    <col min="19" max="19" width="18.69921875" style="1" customWidth="1"/>
    <col min="20" max="24" width="10.69921875" style="1" customWidth="1"/>
    <col min="25" max="16384" width="10.69921875" style="1"/>
  </cols>
  <sheetData>
    <row r="1" spans="1:19" ht="25.8">
      <c r="A1" s="37" t="s">
        <v>94</v>
      </c>
      <c r="D1" s="39" t="s">
        <v>95</v>
      </c>
      <c r="F1" s="39" t="str">
        <f>COGS!B10</f>
        <v>Miami</v>
      </c>
      <c r="H1" s="39"/>
      <c r="I1" s="38" t="s">
        <v>82</v>
      </c>
    </row>
    <row r="2" spans="1:19" ht="18">
      <c r="A2" s="27"/>
    </row>
    <row r="4" spans="1:19" ht="31.2">
      <c r="D4" s="40" t="s">
        <v>96</v>
      </c>
    </row>
    <row r="5" spans="1:19">
      <c r="J5" s="5">
        <v>14.2</v>
      </c>
      <c r="K5" s="5">
        <v>19.510000000000002</v>
      </c>
      <c r="L5" s="5">
        <v>15.24</v>
      </c>
      <c r="M5" s="5">
        <v>9.5</v>
      </c>
      <c r="N5" s="5">
        <v>9.01</v>
      </c>
      <c r="O5" s="5"/>
      <c r="P5" s="5"/>
      <c r="Q5" s="5"/>
      <c r="R5" s="5">
        <v>9.5</v>
      </c>
    </row>
    <row r="6" spans="1:19">
      <c r="A6" s="3" t="s">
        <v>0</v>
      </c>
      <c r="B6" s="4" t="s">
        <v>2</v>
      </c>
      <c r="C6" s="4" t="s">
        <v>1</v>
      </c>
      <c r="D6" s="14" t="s">
        <v>59</v>
      </c>
      <c r="E6" s="4" t="s">
        <v>58</v>
      </c>
      <c r="F6" s="14" t="s">
        <v>57</v>
      </c>
      <c r="G6" s="4" t="s">
        <v>33</v>
      </c>
      <c r="H6" s="4" t="s">
        <v>38</v>
      </c>
      <c r="I6" s="22" t="s">
        <v>52</v>
      </c>
      <c r="J6" s="4" t="s">
        <v>31</v>
      </c>
      <c r="K6" s="4" t="s">
        <v>34</v>
      </c>
      <c r="L6" s="4" t="s">
        <v>39</v>
      </c>
      <c r="M6" s="4" t="s">
        <v>35</v>
      </c>
      <c r="N6" s="4" t="s">
        <v>36</v>
      </c>
      <c r="O6" s="4" t="s">
        <v>40</v>
      </c>
      <c r="P6" s="4" t="s">
        <v>43</v>
      </c>
      <c r="Q6" s="4" t="s">
        <v>42</v>
      </c>
      <c r="R6" s="4" t="s">
        <v>41</v>
      </c>
      <c r="S6" s="4" t="s">
        <v>37</v>
      </c>
    </row>
    <row r="7" spans="1:19">
      <c r="A7" s="2">
        <v>1</v>
      </c>
      <c r="B7" s="56" t="s">
        <v>3</v>
      </c>
      <c r="C7" s="56" t="s">
        <v>4</v>
      </c>
      <c r="D7" s="7">
        <f>HLOOKUP(B7,'Order Composition'!$C$5:$F$10,6,0)</f>
        <v>0.5</v>
      </c>
      <c r="E7" s="5">
        <v>3</v>
      </c>
      <c r="F7" s="5">
        <f>(($R$5/3)*0.4)*E7</f>
        <v>3.8</v>
      </c>
      <c r="G7" s="5">
        <f>SUMPRODUCT(J7:N7,J$5:N$5)*H7</f>
        <v>2.9234000000000004</v>
      </c>
      <c r="H7" s="1">
        <v>0.2</v>
      </c>
      <c r="I7" s="1" t="s">
        <v>53</v>
      </c>
      <c r="J7" s="7">
        <v>0</v>
      </c>
      <c r="K7" s="7">
        <v>0</v>
      </c>
      <c r="L7" s="7">
        <v>0.9</v>
      </c>
      <c r="M7" s="7">
        <v>0</v>
      </c>
      <c r="N7" s="7">
        <v>0.1</v>
      </c>
      <c r="O7" s="7">
        <f>SUM(J7:N7)</f>
        <v>1</v>
      </c>
      <c r="P7" s="9">
        <v>20</v>
      </c>
      <c r="Q7" s="8">
        <f>60/P7</f>
        <v>3</v>
      </c>
      <c r="R7" s="8">
        <f>Q7/60</f>
        <v>0.05</v>
      </c>
      <c r="S7" s="6">
        <f>F7-G7-R7*R$5</f>
        <v>0.40159999999999935</v>
      </c>
    </row>
    <row r="8" spans="1:19">
      <c r="A8" s="2">
        <f>A7+1</f>
        <v>2</v>
      </c>
      <c r="B8" s="56" t="s">
        <v>3</v>
      </c>
      <c r="C8" s="56" t="s">
        <v>5</v>
      </c>
      <c r="D8" s="7">
        <f>HLOOKUP(B8,'Order Composition'!$C$5:$F$10,6,0)</f>
        <v>0.5</v>
      </c>
      <c r="E8" s="5">
        <v>3</v>
      </c>
      <c r="F8" s="5">
        <f t="shared" ref="F8:F32" si="0">(($R$5/3)*0.4)*E8</f>
        <v>3.8</v>
      </c>
      <c r="G8" s="5">
        <f>SUMPRODUCT(J8:N8,J$5:N$5)*H8</f>
        <v>3.0942000000000003</v>
      </c>
      <c r="H8" s="1">
        <v>0.2</v>
      </c>
      <c r="I8" s="1" t="s">
        <v>54</v>
      </c>
      <c r="J8" s="7">
        <v>0</v>
      </c>
      <c r="K8" s="7">
        <v>0.2</v>
      </c>
      <c r="L8" s="7">
        <v>0.7</v>
      </c>
      <c r="M8" s="7">
        <v>0</v>
      </c>
      <c r="N8" s="7">
        <v>0.1</v>
      </c>
      <c r="O8" s="7">
        <f t="shared" ref="O8:O32" si="1">SUM(J8:N8)</f>
        <v>0.99999999999999989</v>
      </c>
      <c r="P8" s="9">
        <v>20</v>
      </c>
      <c r="Q8" s="8">
        <f t="shared" ref="Q8:Q32" si="2">60/P8</f>
        <v>3</v>
      </c>
      <c r="R8" s="8">
        <f t="shared" ref="R8:R32" si="3">Q8/60</f>
        <v>0.05</v>
      </c>
      <c r="S8" s="6">
        <f t="shared" ref="S8:S32" si="4">F8-G8-R8*R$5</f>
        <v>0.23079999999999951</v>
      </c>
    </row>
    <row r="9" spans="1:19">
      <c r="A9" s="2">
        <f t="shared" ref="A9:A32" si="5">A8+1</f>
        <v>3</v>
      </c>
      <c r="B9" s="1" t="s">
        <v>3</v>
      </c>
      <c r="C9" s="1" t="s">
        <v>6</v>
      </c>
      <c r="D9" s="7">
        <f>HLOOKUP(B9,'Order Composition'!$C$5:$F$10,6,0)</f>
        <v>0.5</v>
      </c>
      <c r="E9" s="5">
        <v>3</v>
      </c>
      <c r="F9" s="5">
        <f t="shared" si="0"/>
        <v>3.8</v>
      </c>
      <c r="G9" s="5">
        <f t="shared" ref="G9:G11" si="6">SUMPRODUCT(J9:N9,J$5:N$5)*H9</f>
        <v>3.3504000000000005</v>
      </c>
      <c r="H9" s="1">
        <v>0.2</v>
      </c>
      <c r="I9" s="1" t="s">
        <v>54</v>
      </c>
      <c r="J9" s="7">
        <v>0</v>
      </c>
      <c r="K9" s="7">
        <v>0.5</v>
      </c>
      <c r="L9" s="7">
        <v>0.4</v>
      </c>
      <c r="M9" s="7">
        <v>0</v>
      </c>
      <c r="N9" s="7">
        <v>0.1</v>
      </c>
      <c r="O9" s="7">
        <f t="shared" si="1"/>
        <v>1</v>
      </c>
      <c r="P9" s="9">
        <v>20</v>
      </c>
      <c r="Q9" s="8">
        <f t="shared" si="2"/>
        <v>3</v>
      </c>
      <c r="R9" s="8">
        <f t="shared" si="3"/>
        <v>0.05</v>
      </c>
      <c r="S9" s="6">
        <f t="shared" si="4"/>
        <v>-2.54000000000007E-2</v>
      </c>
    </row>
    <row r="10" spans="1:19">
      <c r="A10" s="2">
        <f t="shared" si="5"/>
        <v>4</v>
      </c>
      <c r="B10" s="1" t="s">
        <v>3</v>
      </c>
      <c r="C10" s="1" t="s">
        <v>7</v>
      </c>
      <c r="D10" s="7">
        <f>HLOOKUP(B10,'Order Composition'!$C$5:$F$10,6,0)</f>
        <v>0.5</v>
      </c>
      <c r="E10" s="5">
        <v>2</v>
      </c>
      <c r="F10" s="5">
        <f t="shared" si="0"/>
        <v>2.5333333333333332</v>
      </c>
      <c r="G10" s="5">
        <f t="shared" si="6"/>
        <v>2.4140000000000001</v>
      </c>
      <c r="H10" s="1">
        <v>0.2</v>
      </c>
      <c r="I10" s="1" t="s">
        <v>53</v>
      </c>
      <c r="J10" s="7">
        <v>0.1</v>
      </c>
      <c r="K10" s="7">
        <v>0</v>
      </c>
      <c r="L10" s="7">
        <v>0.4</v>
      </c>
      <c r="M10" s="7">
        <v>0.1</v>
      </c>
      <c r="N10" s="7">
        <v>0.4</v>
      </c>
      <c r="O10" s="7">
        <f t="shared" si="1"/>
        <v>1</v>
      </c>
      <c r="P10" s="9">
        <v>60</v>
      </c>
      <c r="Q10" s="8">
        <f t="shared" si="2"/>
        <v>1</v>
      </c>
      <c r="R10" s="8">
        <f t="shared" si="3"/>
        <v>1.6666666666666666E-2</v>
      </c>
      <c r="S10" s="6">
        <f t="shared" si="4"/>
        <v>-3.9000000000000257E-2</v>
      </c>
    </row>
    <row r="11" spans="1:19">
      <c r="A11" s="2">
        <f t="shared" si="5"/>
        <v>5</v>
      </c>
      <c r="B11" s="1" t="s">
        <v>3</v>
      </c>
      <c r="C11" s="1" t="s">
        <v>8</v>
      </c>
      <c r="D11" s="7">
        <f>HLOOKUP(B11,'Order Composition'!$C$5:$F$10,6,0)</f>
        <v>0.5</v>
      </c>
      <c r="E11" s="5">
        <v>2</v>
      </c>
      <c r="F11" s="5">
        <f t="shared" si="0"/>
        <v>2.5333333333333332</v>
      </c>
      <c r="G11" s="5">
        <f t="shared" si="6"/>
        <v>2.7094000000000005</v>
      </c>
      <c r="H11" s="1">
        <v>0.2</v>
      </c>
      <c r="I11" s="1" t="s">
        <v>54</v>
      </c>
      <c r="J11" s="7">
        <v>0.1</v>
      </c>
      <c r="K11" s="7">
        <v>0.2</v>
      </c>
      <c r="L11" s="7">
        <v>0.3</v>
      </c>
      <c r="M11" s="7">
        <v>0.1</v>
      </c>
      <c r="N11" s="7">
        <v>0.3</v>
      </c>
      <c r="O11" s="7">
        <f t="shared" si="1"/>
        <v>1</v>
      </c>
      <c r="P11" s="9">
        <v>60</v>
      </c>
      <c r="Q11" s="8">
        <f t="shared" si="2"/>
        <v>1</v>
      </c>
      <c r="R11" s="8">
        <f t="shared" si="3"/>
        <v>1.6666666666666666E-2</v>
      </c>
      <c r="S11" s="6">
        <f t="shared" si="4"/>
        <v>-0.33440000000000059</v>
      </c>
    </row>
    <row r="12" spans="1:19">
      <c r="A12" s="2">
        <f t="shared" si="5"/>
        <v>6</v>
      </c>
      <c r="B12" s="1" t="s">
        <v>3</v>
      </c>
      <c r="C12" s="1" t="s">
        <v>23</v>
      </c>
      <c r="D12" s="7">
        <f>HLOOKUP(B12,'Order Composition'!$C$5:$F$10,6,0)</f>
        <v>0.5</v>
      </c>
      <c r="E12" s="5">
        <v>1</v>
      </c>
      <c r="F12" s="5">
        <f t="shared" si="0"/>
        <v>1.2666666666666666</v>
      </c>
      <c r="G12" s="5">
        <f>SUMPRODUCT(J12:N12,J$5:N$5)*H12</f>
        <v>1.4226000000000001</v>
      </c>
      <c r="H12" s="1">
        <v>0.1</v>
      </c>
      <c r="I12" s="1" t="s">
        <v>53</v>
      </c>
      <c r="J12" s="7">
        <v>0.1</v>
      </c>
      <c r="K12" s="7">
        <v>0</v>
      </c>
      <c r="L12" s="7">
        <v>0.75</v>
      </c>
      <c r="M12" s="7">
        <v>0.05</v>
      </c>
      <c r="N12" s="7">
        <v>0.1</v>
      </c>
      <c r="O12" s="7">
        <f t="shared" si="1"/>
        <v>1</v>
      </c>
      <c r="P12" s="9">
        <v>30</v>
      </c>
      <c r="Q12" s="8">
        <f t="shared" si="2"/>
        <v>2</v>
      </c>
      <c r="R12" s="8">
        <f t="shared" si="3"/>
        <v>3.3333333333333333E-2</v>
      </c>
      <c r="S12" s="6">
        <f t="shared" si="4"/>
        <v>-0.47260000000000013</v>
      </c>
    </row>
    <row r="13" spans="1:19">
      <c r="A13" s="2">
        <f t="shared" si="5"/>
        <v>7</v>
      </c>
      <c r="B13" s="1" t="s">
        <v>3</v>
      </c>
      <c r="C13" s="1" t="s">
        <v>24</v>
      </c>
      <c r="D13" s="7">
        <f>HLOOKUP(B13,'Order Composition'!$C$5:$F$10,6,0)</f>
        <v>0.5</v>
      </c>
      <c r="E13" s="5">
        <v>1</v>
      </c>
      <c r="F13" s="5">
        <f t="shared" si="0"/>
        <v>1.2666666666666666</v>
      </c>
      <c r="G13" s="5">
        <f t="shared" ref="G13:G32" si="7">SUMPRODUCT(J13:N13,J$5:N$5)*H13</f>
        <v>1.6361000000000001</v>
      </c>
      <c r="H13" s="1">
        <v>0.1</v>
      </c>
      <c r="I13" s="1" t="s">
        <v>54</v>
      </c>
      <c r="J13" s="7">
        <v>0.1</v>
      </c>
      <c r="K13" s="7">
        <v>0.5</v>
      </c>
      <c r="L13" s="7">
        <v>0.25</v>
      </c>
      <c r="M13" s="7">
        <v>0.05</v>
      </c>
      <c r="N13" s="7">
        <v>0.1</v>
      </c>
      <c r="O13" s="7">
        <f t="shared" si="1"/>
        <v>1</v>
      </c>
      <c r="P13" s="9">
        <v>30</v>
      </c>
      <c r="Q13" s="8">
        <f t="shared" si="2"/>
        <v>2</v>
      </c>
      <c r="R13" s="8">
        <f t="shared" si="3"/>
        <v>3.3333333333333333E-2</v>
      </c>
      <c r="S13" s="6">
        <f t="shared" si="4"/>
        <v>-0.68610000000000015</v>
      </c>
    </row>
    <row r="14" spans="1:19">
      <c r="A14" s="2">
        <f t="shared" si="5"/>
        <v>8</v>
      </c>
      <c r="B14" s="56" t="s">
        <v>9</v>
      </c>
      <c r="C14" s="56" t="s">
        <v>10</v>
      </c>
      <c r="D14" s="7">
        <f>HLOOKUP(B14,'Order Composition'!$C$5:$F$10,6,0)</f>
        <v>0.85</v>
      </c>
      <c r="E14" s="5">
        <v>3</v>
      </c>
      <c r="F14" s="5">
        <f t="shared" si="0"/>
        <v>3.8</v>
      </c>
      <c r="G14" s="5">
        <f t="shared" si="7"/>
        <v>2.8452000000000002</v>
      </c>
      <c r="H14" s="1">
        <v>0.2</v>
      </c>
      <c r="I14" s="1" t="s">
        <v>53</v>
      </c>
      <c r="J14" s="7">
        <v>0.1</v>
      </c>
      <c r="K14" s="7">
        <v>0</v>
      </c>
      <c r="L14" s="7">
        <v>0.75</v>
      </c>
      <c r="M14" s="7">
        <v>0.05</v>
      </c>
      <c r="N14" s="7">
        <v>0.1</v>
      </c>
      <c r="O14" s="7">
        <f t="shared" si="1"/>
        <v>1</v>
      </c>
      <c r="P14" s="9">
        <v>15</v>
      </c>
      <c r="Q14" s="8">
        <f t="shared" si="2"/>
        <v>4</v>
      </c>
      <c r="R14" s="8">
        <f t="shared" si="3"/>
        <v>6.6666666666666666E-2</v>
      </c>
      <c r="S14" s="6">
        <f t="shared" si="4"/>
        <v>0.32146666666666635</v>
      </c>
    </row>
    <row r="15" spans="1:19">
      <c r="A15" s="2">
        <f t="shared" si="5"/>
        <v>9</v>
      </c>
      <c r="B15" s="1" t="s">
        <v>9</v>
      </c>
      <c r="C15" s="1" t="s">
        <v>11</v>
      </c>
      <c r="D15" s="7">
        <f>HLOOKUP(B15,'Order Composition'!$C$5:$F$10,6,0)</f>
        <v>0.85</v>
      </c>
      <c r="E15" s="5">
        <v>3</v>
      </c>
      <c r="F15" s="5">
        <f t="shared" si="0"/>
        <v>3.8</v>
      </c>
      <c r="G15" s="5">
        <f t="shared" si="7"/>
        <v>4.2054</v>
      </c>
      <c r="H15" s="1">
        <v>0.3</v>
      </c>
      <c r="I15" s="1" t="s">
        <v>53</v>
      </c>
      <c r="J15" s="7">
        <v>0.3</v>
      </c>
      <c r="K15" s="7">
        <v>0</v>
      </c>
      <c r="L15" s="7">
        <v>0.55000000000000004</v>
      </c>
      <c r="M15" s="7">
        <v>0.05</v>
      </c>
      <c r="N15" s="7">
        <v>0.1</v>
      </c>
      <c r="O15" s="7">
        <f t="shared" si="1"/>
        <v>1.0000000000000002</v>
      </c>
      <c r="P15" s="9">
        <v>15</v>
      </c>
      <c r="Q15" s="8">
        <f t="shared" si="2"/>
        <v>4</v>
      </c>
      <c r="R15" s="8">
        <f t="shared" si="3"/>
        <v>6.6666666666666666E-2</v>
      </c>
      <c r="S15" s="6">
        <f t="shared" si="4"/>
        <v>-1.0387333333333335</v>
      </c>
    </row>
    <row r="16" spans="1:19">
      <c r="A16" s="2">
        <f t="shared" si="5"/>
        <v>10</v>
      </c>
      <c r="B16" s="1" t="s">
        <v>9</v>
      </c>
      <c r="C16" s="1" t="s">
        <v>12</v>
      </c>
      <c r="D16" s="7">
        <f>HLOOKUP(B16,'Order Composition'!$C$5:$F$10,6,0)</f>
        <v>0.85</v>
      </c>
      <c r="E16" s="5">
        <v>3</v>
      </c>
      <c r="F16" s="5">
        <f t="shared" si="0"/>
        <v>3.8</v>
      </c>
      <c r="G16" s="5">
        <f t="shared" si="7"/>
        <v>4.58805</v>
      </c>
      <c r="H16" s="1">
        <v>0.3</v>
      </c>
      <c r="I16" s="1" t="s">
        <v>54</v>
      </c>
      <c r="J16" s="7">
        <v>0.1</v>
      </c>
      <c r="K16" s="7">
        <v>0.25</v>
      </c>
      <c r="L16" s="7">
        <v>0.5</v>
      </c>
      <c r="M16" s="7">
        <v>0.05</v>
      </c>
      <c r="N16" s="7">
        <v>0.1</v>
      </c>
      <c r="O16" s="7">
        <f t="shared" si="1"/>
        <v>1</v>
      </c>
      <c r="P16" s="9">
        <v>15</v>
      </c>
      <c r="Q16" s="8">
        <f t="shared" si="2"/>
        <v>4</v>
      </c>
      <c r="R16" s="8">
        <f t="shared" si="3"/>
        <v>6.6666666666666666E-2</v>
      </c>
      <c r="S16" s="6">
        <f t="shared" si="4"/>
        <v>-1.4213833333333334</v>
      </c>
    </row>
    <row r="17" spans="1:19">
      <c r="A17" s="2">
        <f t="shared" si="5"/>
        <v>11</v>
      </c>
      <c r="B17" s="1" t="s">
        <v>9</v>
      </c>
      <c r="C17" s="1" t="s">
        <v>13</v>
      </c>
      <c r="D17" s="7">
        <f>HLOOKUP(B17,'Order Composition'!$C$5:$F$10,6,0)</f>
        <v>0.85</v>
      </c>
      <c r="E17" s="5">
        <v>3</v>
      </c>
      <c r="F17" s="5">
        <f t="shared" si="0"/>
        <v>3.8</v>
      </c>
      <c r="G17" s="5">
        <f t="shared" si="7"/>
        <v>3.1660000000000004</v>
      </c>
      <c r="H17" s="1">
        <v>0.2</v>
      </c>
      <c r="I17" s="1" t="s">
        <v>54</v>
      </c>
      <c r="J17" s="7">
        <v>0.2</v>
      </c>
      <c r="K17" s="7">
        <v>0.4</v>
      </c>
      <c r="L17" s="7">
        <v>0.25</v>
      </c>
      <c r="M17" s="7">
        <v>0.05</v>
      </c>
      <c r="N17" s="7">
        <v>0.1</v>
      </c>
      <c r="O17" s="7">
        <f t="shared" si="1"/>
        <v>1.0000000000000002</v>
      </c>
      <c r="P17" s="9">
        <v>10</v>
      </c>
      <c r="Q17" s="8">
        <f t="shared" si="2"/>
        <v>6</v>
      </c>
      <c r="R17" s="8">
        <f t="shared" si="3"/>
        <v>0.1</v>
      </c>
      <c r="S17" s="6">
        <f t="shared" si="4"/>
        <v>-0.31600000000000061</v>
      </c>
    </row>
    <row r="18" spans="1:19">
      <c r="A18" s="2">
        <f t="shared" si="5"/>
        <v>12</v>
      </c>
      <c r="B18" s="1" t="s">
        <v>9</v>
      </c>
      <c r="C18" s="1" t="s">
        <v>14</v>
      </c>
      <c r="D18" s="7">
        <f>HLOOKUP(B18,'Order Composition'!$C$5:$F$10,6,0)</f>
        <v>0.85</v>
      </c>
      <c r="E18" s="5">
        <v>4</v>
      </c>
      <c r="F18" s="5">
        <f t="shared" si="0"/>
        <v>5.0666666666666664</v>
      </c>
      <c r="G18" s="5">
        <f t="shared" si="7"/>
        <v>5.0052000000000003</v>
      </c>
      <c r="H18" s="1">
        <v>0.3</v>
      </c>
      <c r="I18" s="1" t="s">
        <v>54</v>
      </c>
      <c r="J18" s="7">
        <v>0.2</v>
      </c>
      <c r="K18" s="7">
        <v>0.6</v>
      </c>
      <c r="L18" s="7">
        <v>0.05</v>
      </c>
      <c r="M18" s="7">
        <v>0.05</v>
      </c>
      <c r="N18" s="7">
        <v>0.1</v>
      </c>
      <c r="O18" s="7">
        <f t="shared" si="1"/>
        <v>1.0000000000000002</v>
      </c>
      <c r="P18" s="9">
        <v>10</v>
      </c>
      <c r="Q18" s="8">
        <f t="shared" si="2"/>
        <v>6</v>
      </c>
      <c r="R18" s="8">
        <f t="shared" si="3"/>
        <v>0.1</v>
      </c>
      <c r="S18" s="6">
        <f t="shared" si="4"/>
        <v>-0.88853333333333395</v>
      </c>
    </row>
    <row r="19" spans="1:19">
      <c r="A19" s="2">
        <f t="shared" si="5"/>
        <v>13</v>
      </c>
      <c r="B19" s="1" t="s">
        <v>9</v>
      </c>
      <c r="C19" s="1" t="s">
        <v>15</v>
      </c>
      <c r="D19" s="7">
        <f>HLOOKUP(B19,'Order Composition'!$C$5:$F$10,6,0)</f>
        <v>0.85</v>
      </c>
      <c r="E19" s="5">
        <v>4</v>
      </c>
      <c r="F19" s="5">
        <f t="shared" si="0"/>
        <v>5.0666666666666664</v>
      </c>
      <c r="G19" s="5">
        <f t="shared" si="7"/>
        <v>4.8771000000000004</v>
      </c>
      <c r="H19" s="1">
        <v>0.3</v>
      </c>
      <c r="I19" s="1" t="s">
        <v>54</v>
      </c>
      <c r="J19" s="7">
        <v>0.2</v>
      </c>
      <c r="K19" s="7">
        <v>0.5</v>
      </c>
      <c r="L19" s="7">
        <v>0.15</v>
      </c>
      <c r="M19" s="7">
        <v>0.05</v>
      </c>
      <c r="N19" s="7">
        <v>0.1</v>
      </c>
      <c r="O19" s="7">
        <f t="shared" si="1"/>
        <v>1</v>
      </c>
      <c r="P19" s="9">
        <v>10</v>
      </c>
      <c r="Q19" s="8">
        <f t="shared" si="2"/>
        <v>6</v>
      </c>
      <c r="R19" s="8">
        <f t="shared" si="3"/>
        <v>0.1</v>
      </c>
      <c r="S19" s="6">
        <f t="shared" si="4"/>
        <v>-0.76043333333333407</v>
      </c>
    </row>
    <row r="20" spans="1:19">
      <c r="A20" s="2">
        <f t="shared" si="5"/>
        <v>14</v>
      </c>
      <c r="B20" s="56" t="s">
        <v>9</v>
      </c>
      <c r="C20" s="56" t="s">
        <v>16</v>
      </c>
      <c r="D20" s="7">
        <f>HLOOKUP(B20,'Order Composition'!$C$5:$F$10,6,0)</f>
        <v>0.85</v>
      </c>
      <c r="E20" s="5">
        <v>3</v>
      </c>
      <c r="F20" s="5">
        <f t="shared" si="0"/>
        <v>3.8</v>
      </c>
      <c r="G20" s="5">
        <f t="shared" si="7"/>
        <v>2.8452000000000002</v>
      </c>
      <c r="H20" s="1">
        <v>0.2</v>
      </c>
      <c r="I20" s="1" t="s">
        <v>53</v>
      </c>
      <c r="J20" s="7">
        <v>0.1</v>
      </c>
      <c r="K20" s="7">
        <v>0</v>
      </c>
      <c r="L20" s="7">
        <v>0.75</v>
      </c>
      <c r="M20" s="7">
        <v>0.05</v>
      </c>
      <c r="N20" s="7">
        <v>0.1</v>
      </c>
      <c r="O20" s="7">
        <f t="shared" si="1"/>
        <v>1</v>
      </c>
      <c r="P20" s="9">
        <v>15</v>
      </c>
      <c r="Q20" s="8">
        <f t="shared" si="2"/>
        <v>4</v>
      </c>
      <c r="R20" s="8">
        <f t="shared" si="3"/>
        <v>6.6666666666666666E-2</v>
      </c>
      <c r="S20" s="6">
        <f t="shared" si="4"/>
        <v>0.32146666666666635</v>
      </c>
    </row>
    <row r="21" spans="1:19">
      <c r="A21" s="2">
        <f t="shared" si="5"/>
        <v>15</v>
      </c>
      <c r="B21" s="56" t="s">
        <v>9</v>
      </c>
      <c r="C21" s="56" t="s">
        <v>44</v>
      </c>
      <c r="D21" s="7">
        <f>HLOOKUP(B21,'Order Composition'!$C$5:$F$10,6,0)</f>
        <v>0.85</v>
      </c>
      <c r="E21" s="5">
        <v>3</v>
      </c>
      <c r="F21" s="5">
        <f t="shared" si="0"/>
        <v>3.8</v>
      </c>
      <c r="G21" s="5">
        <f t="shared" si="7"/>
        <v>2.8244000000000002</v>
      </c>
      <c r="H21" s="1">
        <v>0.2</v>
      </c>
      <c r="I21" s="1" t="s">
        <v>53</v>
      </c>
      <c r="J21" s="7">
        <v>0.2</v>
      </c>
      <c r="K21" s="7">
        <v>0</v>
      </c>
      <c r="L21" s="7">
        <v>0.65</v>
      </c>
      <c r="M21" s="7">
        <v>0.05</v>
      </c>
      <c r="N21" s="7">
        <v>0.1</v>
      </c>
      <c r="O21" s="7">
        <f t="shared" si="1"/>
        <v>1.0000000000000002</v>
      </c>
      <c r="P21" s="9">
        <v>15</v>
      </c>
      <c r="Q21" s="8">
        <f t="shared" si="2"/>
        <v>4</v>
      </c>
      <c r="R21" s="8">
        <f t="shared" si="3"/>
        <v>6.6666666666666666E-2</v>
      </c>
      <c r="S21" s="6">
        <f t="shared" si="4"/>
        <v>0.34226666666666627</v>
      </c>
    </row>
    <row r="22" spans="1:19">
      <c r="A22" s="2">
        <f t="shared" si="5"/>
        <v>16</v>
      </c>
      <c r="B22" s="56" t="s">
        <v>9</v>
      </c>
      <c r="C22" s="56" t="s">
        <v>17</v>
      </c>
      <c r="D22" s="7">
        <f>HLOOKUP(B22,'Order Composition'!$C$5:$F$10,6,0)</f>
        <v>0.85</v>
      </c>
      <c r="E22" s="5">
        <v>5</v>
      </c>
      <c r="F22" s="5">
        <f t="shared" si="0"/>
        <v>6.333333333333333</v>
      </c>
      <c r="G22" s="5">
        <f t="shared" si="7"/>
        <v>4.6517999999999997</v>
      </c>
      <c r="H22" s="1">
        <v>0.3</v>
      </c>
      <c r="I22" s="1" t="s">
        <v>54</v>
      </c>
      <c r="J22" s="7">
        <v>0</v>
      </c>
      <c r="K22" s="7">
        <v>0.5</v>
      </c>
      <c r="L22" s="7">
        <v>0.2</v>
      </c>
      <c r="M22" s="7">
        <v>0</v>
      </c>
      <c r="N22" s="7">
        <v>0.3</v>
      </c>
      <c r="O22" s="7">
        <f t="shared" si="1"/>
        <v>1</v>
      </c>
      <c r="P22" s="9">
        <v>10</v>
      </c>
      <c r="Q22" s="8">
        <f t="shared" si="2"/>
        <v>6</v>
      </c>
      <c r="R22" s="8">
        <f t="shared" si="3"/>
        <v>0.1</v>
      </c>
      <c r="S22" s="6">
        <f t="shared" si="4"/>
        <v>0.73153333333333326</v>
      </c>
    </row>
    <row r="23" spans="1:19">
      <c r="A23" s="2">
        <f t="shared" si="5"/>
        <v>17</v>
      </c>
      <c r="B23" s="56" t="s">
        <v>9</v>
      </c>
      <c r="C23" s="56" t="s">
        <v>18</v>
      </c>
      <c r="D23" s="7">
        <f>HLOOKUP(B23,'Order Composition'!$C$5:$F$10,6,0)</f>
        <v>0.85</v>
      </c>
      <c r="E23" s="5">
        <v>5</v>
      </c>
      <c r="F23" s="5">
        <f t="shared" si="0"/>
        <v>6.333333333333333</v>
      </c>
      <c r="G23" s="5">
        <f t="shared" si="7"/>
        <v>4.8075000000000001</v>
      </c>
      <c r="H23" s="1">
        <v>0.3</v>
      </c>
      <c r="I23" s="1" t="s">
        <v>54</v>
      </c>
      <c r="J23" s="7">
        <v>0.1</v>
      </c>
      <c r="K23" s="7">
        <v>0.5</v>
      </c>
      <c r="L23" s="7">
        <v>0.2</v>
      </c>
      <c r="M23" s="7">
        <v>0</v>
      </c>
      <c r="N23" s="7">
        <v>0.2</v>
      </c>
      <c r="O23" s="7">
        <f t="shared" si="1"/>
        <v>1</v>
      </c>
      <c r="P23" s="9">
        <v>10</v>
      </c>
      <c r="Q23" s="8">
        <f t="shared" si="2"/>
        <v>6</v>
      </c>
      <c r="R23" s="8">
        <f t="shared" si="3"/>
        <v>0.1</v>
      </c>
      <c r="S23" s="6">
        <f t="shared" si="4"/>
        <v>0.57583333333333286</v>
      </c>
    </row>
    <row r="24" spans="1:19">
      <c r="A24" s="2">
        <f t="shared" si="5"/>
        <v>18</v>
      </c>
      <c r="B24" s="56" t="s">
        <v>19</v>
      </c>
      <c r="C24" s="56" t="s">
        <v>20</v>
      </c>
      <c r="D24" s="7">
        <f>HLOOKUP(B24,'Order Composition'!$C$5:$F$10,6,0)</f>
        <v>0.8</v>
      </c>
      <c r="E24" s="5">
        <v>3</v>
      </c>
      <c r="F24" s="5">
        <f t="shared" si="0"/>
        <v>3.8</v>
      </c>
      <c r="G24" s="5">
        <f t="shared" si="7"/>
        <v>1.97445</v>
      </c>
      <c r="H24" s="1">
        <v>0.15</v>
      </c>
      <c r="I24" s="1" t="s">
        <v>53</v>
      </c>
      <c r="J24" s="7">
        <v>0.2</v>
      </c>
      <c r="K24" s="7">
        <v>0</v>
      </c>
      <c r="L24" s="7">
        <v>0.5</v>
      </c>
      <c r="M24" s="7">
        <v>0</v>
      </c>
      <c r="N24" s="7">
        <v>0.3</v>
      </c>
      <c r="O24" s="7">
        <f t="shared" si="1"/>
        <v>1</v>
      </c>
      <c r="P24" s="9">
        <v>20</v>
      </c>
      <c r="Q24" s="8">
        <f t="shared" si="2"/>
        <v>3</v>
      </c>
      <c r="R24" s="8">
        <f t="shared" si="3"/>
        <v>0.05</v>
      </c>
      <c r="S24" s="6">
        <f t="shared" si="4"/>
        <v>1.3505499999999997</v>
      </c>
    </row>
    <row r="25" spans="1:19">
      <c r="A25" s="2">
        <f t="shared" si="5"/>
        <v>19</v>
      </c>
      <c r="B25" s="56" t="s">
        <v>19</v>
      </c>
      <c r="C25" s="56" t="s">
        <v>21</v>
      </c>
      <c r="D25" s="7">
        <f>HLOOKUP(B25,'Order Composition'!$C$5:$F$10,6,0)</f>
        <v>0.8</v>
      </c>
      <c r="E25" s="5">
        <v>3</v>
      </c>
      <c r="F25" s="5">
        <f t="shared" si="0"/>
        <v>3.8</v>
      </c>
      <c r="G25" s="5">
        <f t="shared" si="7"/>
        <v>1.97445</v>
      </c>
      <c r="H25" s="1">
        <v>0.15</v>
      </c>
      <c r="I25" s="1" t="s">
        <v>53</v>
      </c>
      <c r="J25" s="7">
        <v>0.2</v>
      </c>
      <c r="K25" s="7">
        <v>0</v>
      </c>
      <c r="L25" s="7">
        <v>0.5</v>
      </c>
      <c r="M25" s="7">
        <v>0</v>
      </c>
      <c r="N25" s="7">
        <v>0.3</v>
      </c>
      <c r="O25" s="7">
        <f t="shared" si="1"/>
        <v>1</v>
      </c>
      <c r="P25" s="9">
        <v>20</v>
      </c>
      <c r="Q25" s="8">
        <f t="shared" si="2"/>
        <v>3</v>
      </c>
      <c r="R25" s="8">
        <f t="shared" si="3"/>
        <v>0.05</v>
      </c>
      <c r="S25" s="6">
        <f t="shared" si="4"/>
        <v>1.3505499999999997</v>
      </c>
    </row>
    <row r="26" spans="1:19">
      <c r="A26" s="2">
        <f t="shared" si="5"/>
        <v>20</v>
      </c>
      <c r="B26" s="56" t="s">
        <v>19</v>
      </c>
      <c r="C26" s="56" t="s">
        <v>22</v>
      </c>
      <c r="D26" s="7">
        <f>HLOOKUP(B26,'Order Composition'!$C$5:$F$10,6,0)</f>
        <v>0.8</v>
      </c>
      <c r="E26" s="5">
        <v>1.5</v>
      </c>
      <c r="F26" s="5">
        <f t="shared" si="0"/>
        <v>1.9</v>
      </c>
      <c r="G26" s="5">
        <f t="shared" si="7"/>
        <v>1.3163</v>
      </c>
      <c r="H26" s="1">
        <v>0.1</v>
      </c>
      <c r="I26" s="1" t="s">
        <v>53</v>
      </c>
      <c r="J26" s="7">
        <v>0.2</v>
      </c>
      <c r="K26" s="7">
        <v>0</v>
      </c>
      <c r="L26" s="7">
        <v>0.5</v>
      </c>
      <c r="M26" s="7">
        <v>0</v>
      </c>
      <c r="N26" s="7">
        <v>0.3</v>
      </c>
      <c r="O26" s="7">
        <f t="shared" si="1"/>
        <v>1</v>
      </c>
      <c r="P26" s="9">
        <v>60</v>
      </c>
      <c r="Q26" s="8">
        <f t="shared" si="2"/>
        <v>1</v>
      </c>
      <c r="R26" s="8">
        <f t="shared" si="3"/>
        <v>1.6666666666666666E-2</v>
      </c>
      <c r="S26" s="6">
        <f t="shared" si="4"/>
        <v>0.42536666666666656</v>
      </c>
    </row>
    <row r="27" spans="1:19">
      <c r="A27" s="2">
        <f t="shared" si="5"/>
        <v>21</v>
      </c>
      <c r="B27" s="1" t="s">
        <v>35</v>
      </c>
      <c r="C27" s="1" t="s">
        <v>25</v>
      </c>
      <c r="D27" s="7">
        <f>HLOOKUP(B27,'Order Composition'!$C$5:$F$10,6,0)</f>
        <v>0.95</v>
      </c>
      <c r="E27" s="5">
        <v>1.5</v>
      </c>
      <c r="F27" s="5">
        <f t="shared" si="0"/>
        <v>1.9</v>
      </c>
      <c r="G27" s="5">
        <f t="shared" si="7"/>
        <v>1.9000000000000001</v>
      </c>
      <c r="H27" s="1">
        <v>0.2</v>
      </c>
      <c r="I27" s="1" t="s">
        <v>53</v>
      </c>
      <c r="J27" s="7">
        <v>0</v>
      </c>
      <c r="K27" s="7">
        <v>0</v>
      </c>
      <c r="L27" s="7">
        <v>0</v>
      </c>
      <c r="M27" s="7">
        <v>1</v>
      </c>
      <c r="N27" s="7">
        <v>0</v>
      </c>
      <c r="O27" s="7">
        <f t="shared" si="1"/>
        <v>1</v>
      </c>
      <c r="P27" s="9">
        <v>120</v>
      </c>
      <c r="Q27" s="8">
        <f t="shared" si="2"/>
        <v>0.5</v>
      </c>
      <c r="R27" s="8">
        <f t="shared" si="3"/>
        <v>8.3333333333333332E-3</v>
      </c>
      <c r="S27" s="6">
        <f t="shared" si="4"/>
        <v>-7.9166666666666885E-2</v>
      </c>
    </row>
    <row r="28" spans="1:19">
      <c r="A28" s="2">
        <f t="shared" si="5"/>
        <v>22</v>
      </c>
      <c r="B28" s="1" t="s">
        <v>35</v>
      </c>
      <c r="C28" s="1" t="s">
        <v>26</v>
      </c>
      <c r="D28" s="7">
        <f>HLOOKUP(B28,'Order Composition'!$C$5:$F$10,6,0)</f>
        <v>0.95</v>
      </c>
      <c r="E28" s="5">
        <v>1.5</v>
      </c>
      <c r="F28" s="5">
        <f t="shared" si="0"/>
        <v>1.9</v>
      </c>
      <c r="G28" s="5">
        <f t="shared" si="7"/>
        <v>1.9000000000000001</v>
      </c>
      <c r="H28" s="1">
        <v>0.2</v>
      </c>
      <c r="I28" s="1" t="s">
        <v>53</v>
      </c>
      <c r="J28" s="7">
        <v>0</v>
      </c>
      <c r="K28" s="7">
        <v>0</v>
      </c>
      <c r="L28" s="7">
        <v>0</v>
      </c>
      <c r="M28" s="7">
        <v>1</v>
      </c>
      <c r="N28" s="7">
        <v>0</v>
      </c>
      <c r="O28" s="7">
        <f t="shared" si="1"/>
        <v>1</v>
      </c>
      <c r="P28" s="9">
        <v>120</v>
      </c>
      <c r="Q28" s="8">
        <f t="shared" si="2"/>
        <v>0.5</v>
      </c>
      <c r="R28" s="8">
        <f t="shared" si="3"/>
        <v>8.3333333333333332E-3</v>
      </c>
      <c r="S28" s="6">
        <f t="shared" si="4"/>
        <v>-7.9166666666666885E-2</v>
      </c>
    </row>
    <row r="29" spans="1:19">
      <c r="A29" s="2">
        <f t="shared" si="5"/>
        <v>23</v>
      </c>
      <c r="B29" s="56" t="s">
        <v>35</v>
      </c>
      <c r="C29" s="56" t="s">
        <v>27</v>
      </c>
      <c r="D29" s="7">
        <f>HLOOKUP(B29,'Order Composition'!$C$5:$F$10,6,0)</f>
        <v>0.95</v>
      </c>
      <c r="E29" s="5">
        <v>2</v>
      </c>
      <c r="F29" s="5">
        <f t="shared" si="0"/>
        <v>2.5333333333333332</v>
      </c>
      <c r="G29" s="5">
        <f t="shared" si="7"/>
        <v>2.1295999999999999</v>
      </c>
      <c r="H29" s="1">
        <v>0.2</v>
      </c>
      <c r="I29" s="1" t="s">
        <v>53</v>
      </c>
      <c r="J29" s="7">
        <v>0</v>
      </c>
      <c r="K29" s="7">
        <v>0</v>
      </c>
      <c r="L29" s="7">
        <v>0.2</v>
      </c>
      <c r="M29" s="7">
        <v>0.8</v>
      </c>
      <c r="N29" s="7">
        <v>0</v>
      </c>
      <c r="O29" s="7">
        <f t="shared" si="1"/>
        <v>1</v>
      </c>
      <c r="P29" s="9">
        <v>60</v>
      </c>
      <c r="Q29" s="8">
        <f t="shared" si="2"/>
        <v>1</v>
      </c>
      <c r="R29" s="8">
        <f t="shared" si="3"/>
        <v>1.6666666666666666E-2</v>
      </c>
      <c r="S29" s="6">
        <f t="shared" si="4"/>
        <v>0.24539999999999995</v>
      </c>
    </row>
    <row r="30" spans="1:19">
      <c r="A30" s="2">
        <f t="shared" si="5"/>
        <v>24</v>
      </c>
      <c r="B30" s="56" t="s">
        <v>35</v>
      </c>
      <c r="C30" s="56" t="s">
        <v>28</v>
      </c>
      <c r="D30" s="7">
        <f>HLOOKUP(B30,'Order Composition'!$C$5:$F$10,6,0)</f>
        <v>0.95</v>
      </c>
      <c r="E30" s="5">
        <v>2</v>
      </c>
      <c r="F30" s="5">
        <f t="shared" si="0"/>
        <v>2.5333333333333332</v>
      </c>
      <c r="G30" s="5">
        <f t="shared" si="7"/>
        <v>2.1295999999999999</v>
      </c>
      <c r="H30" s="1">
        <v>0.2</v>
      </c>
      <c r="I30" s="1" t="s">
        <v>53</v>
      </c>
      <c r="J30" s="7">
        <v>0</v>
      </c>
      <c r="K30" s="7">
        <v>0</v>
      </c>
      <c r="L30" s="7">
        <v>0.2</v>
      </c>
      <c r="M30" s="7">
        <v>0.8</v>
      </c>
      <c r="N30" s="7">
        <v>0</v>
      </c>
      <c r="O30" s="7">
        <f t="shared" si="1"/>
        <v>1</v>
      </c>
      <c r="P30" s="9">
        <v>60</v>
      </c>
      <c r="Q30" s="8">
        <f t="shared" si="2"/>
        <v>1</v>
      </c>
      <c r="R30" s="8">
        <f t="shared" si="3"/>
        <v>1.6666666666666666E-2</v>
      </c>
      <c r="S30" s="6">
        <f t="shared" si="4"/>
        <v>0.24539999999999995</v>
      </c>
    </row>
    <row r="31" spans="1:19">
      <c r="A31" s="2">
        <f t="shared" si="5"/>
        <v>25</v>
      </c>
      <c r="B31" s="1" t="s">
        <v>35</v>
      </c>
      <c r="C31" s="1" t="s">
        <v>29</v>
      </c>
      <c r="D31" s="7">
        <f>HLOOKUP(B31,'Order Composition'!$C$5:$F$10,6,0)</f>
        <v>0.95</v>
      </c>
      <c r="E31" s="5">
        <v>1.5</v>
      </c>
      <c r="F31" s="5">
        <f t="shared" si="0"/>
        <v>1.9</v>
      </c>
      <c r="G31" s="5">
        <f t="shared" si="7"/>
        <v>1.9000000000000001</v>
      </c>
      <c r="H31" s="1">
        <v>0.2</v>
      </c>
      <c r="I31" s="1" t="s">
        <v>53</v>
      </c>
      <c r="J31" s="7">
        <v>0</v>
      </c>
      <c r="K31" s="7">
        <v>0</v>
      </c>
      <c r="L31" s="7">
        <v>0</v>
      </c>
      <c r="M31" s="7">
        <v>1</v>
      </c>
      <c r="N31" s="7">
        <v>0</v>
      </c>
      <c r="O31" s="7">
        <f t="shared" si="1"/>
        <v>1</v>
      </c>
      <c r="P31" s="9">
        <v>40</v>
      </c>
      <c r="Q31" s="8">
        <f t="shared" si="2"/>
        <v>1.5</v>
      </c>
      <c r="R31" s="8">
        <f t="shared" si="3"/>
        <v>2.5000000000000001E-2</v>
      </c>
      <c r="S31" s="6">
        <f t="shared" si="4"/>
        <v>-0.23750000000000024</v>
      </c>
    </row>
    <row r="32" spans="1:19">
      <c r="A32" s="2">
        <f t="shared" si="5"/>
        <v>26</v>
      </c>
      <c r="B32" s="1" t="s">
        <v>35</v>
      </c>
      <c r="C32" s="1" t="s">
        <v>30</v>
      </c>
      <c r="D32" s="7">
        <f>HLOOKUP(B32,'Order Composition'!$C$5:$F$10,6,0)</f>
        <v>0.95</v>
      </c>
      <c r="E32" s="5">
        <v>1.5</v>
      </c>
      <c r="F32" s="5">
        <f t="shared" si="0"/>
        <v>1.9</v>
      </c>
      <c r="G32" s="5">
        <f t="shared" si="7"/>
        <v>2.0148000000000006</v>
      </c>
      <c r="H32" s="1">
        <v>0.2</v>
      </c>
      <c r="I32" s="1" t="s">
        <v>53</v>
      </c>
      <c r="J32" s="7">
        <v>0</v>
      </c>
      <c r="K32" s="7">
        <v>0</v>
      </c>
      <c r="L32" s="7">
        <v>0.1</v>
      </c>
      <c r="M32" s="7">
        <v>0.9</v>
      </c>
      <c r="N32" s="7">
        <v>0</v>
      </c>
      <c r="O32" s="7">
        <f t="shared" si="1"/>
        <v>1</v>
      </c>
      <c r="P32" s="9">
        <v>40</v>
      </c>
      <c r="Q32" s="8">
        <f t="shared" si="2"/>
        <v>1.5</v>
      </c>
      <c r="R32" s="8">
        <f t="shared" si="3"/>
        <v>2.5000000000000001E-2</v>
      </c>
      <c r="S32" s="6">
        <f t="shared" si="4"/>
        <v>-0.35230000000000072</v>
      </c>
    </row>
    <row r="33" spans="1:19">
      <c r="Q33" s="8"/>
    </row>
    <row r="34" spans="1:19">
      <c r="Q34" s="8"/>
    </row>
    <row r="35" spans="1:19" ht="31.2">
      <c r="D35" s="40" t="s">
        <v>97</v>
      </c>
      <c r="Q35" s="8"/>
    </row>
    <row r="36" spans="1:19" ht="31.2">
      <c r="D36" s="40"/>
      <c r="Q36" s="8"/>
    </row>
    <row r="37" spans="1:19">
      <c r="J37" s="5">
        <v>14.2</v>
      </c>
      <c r="K37" s="5">
        <v>19.510000000000002</v>
      </c>
      <c r="L37" s="5">
        <v>15.24</v>
      </c>
      <c r="M37" s="5">
        <v>9.5</v>
      </c>
      <c r="N37" s="5">
        <v>9.01</v>
      </c>
      <c r="O37" s="5"/>
      <c r="P37" s="5"/>
      <c r="Q37" s="5"/>
      <c r="R37" s="5">
        <v>9.5</v>
      </c>
    </row>
    <row r="38" spans="1:19">
      <c r="A38" s="3" t="s">
        <v>0</v>
      </c>
      <c r="B38" s="4" t="s">
        <v>2</v>
      </c>
      <c r="C38" s="4" t="s">
        <v>1</v>
      </c>
      <c r="D38" s="14" t="s">
        <v>59</v>
      </c>
      <c r="E38" s="4" t="s">
        <v>58</v>
      </c>
      <c r="F38" s="14" t="s">
        <v>57</v>
      </c>
      <c r="G38" s="4" t="s">
        <v>33</v>
      </c>
      <c r="H38" s="4" t="s">
        <v>38</v>
      </c>
      <c r="I38" s="22" t="s">
        <v>52</v>
      </c>
      <c r="J38" s="4" t="s">
        <v>31</v>
      </c>
      <c r="K38" s="4" t="s">
        <v>34</v>
      </c>
      <c r="L38" s="4" t="s">
        <v>39</v>
      </c>
      <c r="M38" s="4" t="s">
        <v>35</v>
      </c>
      <c r="N38" s="4" t="s">
        <v>36</v>
      </c>
      <c r="O38" s="4" t="s">
        <v>40</v>
      </c>
      <c r="P38" s="4" t="s">
        <v>43</v>
      </c>
      <c r="Q38" s="4" t="s">
        <v>42</v>
      </c>
      <c r="R38" s="4" t="s">
        <v>41</v>
      </c>
      <c r="S38" s="4" t="s">
        <v>37</v>
      </c>
    </row>
    <row r="39" spans="1:19">
      <c r="A39" s="2">
        <v>1</v>
      </c>
      <c r="B39" s="56" t="s">
        <v>3</v>
      </c>
      <c r="C39" s="56" t="s">
        <v>4</v>
      </c>
      <c r="D39" s="7">
        <f>HLOOKUP(B39,'Order Composition'!$C$5:$F$10,6,0)</f>
        <v>0.5</v>
      </c>
      <c r="E39" s="5">
        <v>3</v>
      </c>
      <c r="F39" s="5">
        <f>(($R$5/3)*0.4)*E39</f>
        <v>3.8</v>
      </c>
      <c r="G39" s="5">
        <f>SUMPRODUCT(J39:N39,J$5:N$5)*H39</f>
        <v>2.9234000000000004</v>
      </c>
      <c r="H39" s="1">
        <v>0.2</v>
      </c>
      <c r="I39" s="1" t="s">
        <v>53</v>
      </c>
      <c r="J39" s="7">
        <v>0</v>
      </c>
      <c r="K39" s="7">
        <v>0</v>
      </c>
      <c r="L39" s="7">
        <v>0.9</v>
      </c>
      <c r="M39" s="7">
        <v>0</v>
      </c>
      <c r="N39" s="7">
        <v>0.1</v>
      </c>
      <c r="O39" s="7">
        <f>SUM(J39:N39)</f>
        <v>1</v>
      </c>
      <c r="P39" s="9">
        <v>20</v>
      </c>
      <c r="Q39" s="8">
        <f>60/P39</f>
        <v>3</v>
      </c>
      <c r="R39" s="8">
        <f>Q39/60</f>
        <v>0.05</v>
      </c>
      <c r="S39" s="6">
        <f>F39-G39-R39*R$5</f>
        <v>0.40159999999999935</v>
      </c>
    </row>
    <row r="40" spans="1:19">
      <c r="A40" s="2">
        <f>A39+1</f>
        <v>2</v>
      </c>
      <c r="B40" s="56" t="s">
        <v>3</v>
      </c>
      <c r="C40" s="56" t="s">
        <v>5</v>
      </c>
      <c r="D40" s="7">
        <f>HLOOKUP(B40,'Order Composition'!$C$5:$F$10,6,0)</f>
        <v>0.5</v>
      </c>
      <c r="E40" s="5">
        <v>3</v>
      </c>
      <c r="F40" s="5">
        <f t="shared" ref="F40:F50" si="8">(($R$5/3)*0.4)*E40</f>
        <v>3.8</v>
      </c>
      <c r="G40" s="5">
        <f>SUMPRODUCT(J40:N40,J$5:N$5)*H40</f>
        <v>3.0942000000000003</v>
      </c>
      <c r="H40" s="1">
        <v>0.2</v>
      </c>
      <c r="I40" s="1" t="s">
        <v>54</v>
      </c>
      <c r="J40" s="7">
        <v>0</v>
      </c>
      <c r="K40" s="7">
        <v>0.2</v>
      </c>
      <c r="L40" s="7">
        <v>0.7</v>
      </c>
      <c r="M40" s="7">
        <v>0</v>
      </c>
      <c r="N40" s="7">
        <v>0.1</v>
      </c>
      <c r="O40" s="7">
        <f t="shared" ref="O40:O50" si="9">SUM(J40:N40)</f>
        <v>0.99999999999999989</v>
      </c>
      <c r="P40" s="9">
        <v>20</v>
      </c>
      <c r="Q40" s="8">
        <f t="shared" ref="Q40:Q50" si="10">60/P40</f>
        <v>3</v>
      </c>
      <c r="R40" s="8">
        <f t="shared" ref="R40:R50" si="11">Q40/60</f>
        <v>0.05</v>
      </c>
      <c r="S40" s="6">
        <f t="shared" ref="S40:S50" si="12">F40-G40-R40*R$5</f>
        <v>0.23079999999999951</v>
      </c>
    </row>
    <row r="41" spans="1:19">
      <c r="A41" s="2">
        <f t="shared" ref="A41:A64" si="13">A40+1</f>
        <v>3</v>
      </c>
      <c r="B41" s="56" t="s">
        <v>9</v>
      </c>
      <c r="C41" s="56" t="s">
        <v>10</v>
      </c>
      <c r="D41" s="7">
        <f>HLOOKUP(B41,'Order Composition'!$C$5:$F$10,6,0)</f>
        <v>0.85</v>
      </c>
      <c r="E41" s="5">
        <v>3</v>
      </c>
      <c r="F41" s="5">
        <f t="shared" si="8"/>
        <v>3.8</v>
      </c>
      <c r="G41" s="5">
        <f t="shared" ref="G41:G50" si="14">SUMPRODUCT(J41:N41,J$5:N$5)*H41</f>
        <v>2.8452000000000002</v>
      </c>
      <c r="H41" s="1">
        <v>0.2</v>
      </c>
      <c r="I41" s="1" t="s">
        <v>53</v>
      </c>
      <c r="J41" s="7">
        <v>0.1</v>
      </c>
      <c r="K41" s="7">
        <v>0</v>
      </c>
      <c r="L41" s="7">
        <v>0.75</v>
      </c>
      <c r="M41" s="7">
        <v>0.05</v>
      </c>
      <c r="N41" s="7">
        <v>0.1</v>
      </c>
      <c r="O41" s="7">
        <f t="shared" si="9"/>
        <v>1</v>
      </c>
      <c r="P41" s="9">
        <v>15</v>
      </c>
      <c r="Q41" s="8">
        <f t="shared" si="10"/>
        <v>4</v>
      </c>
      <c r="R41" s="8">
        <f t="shared" si="11"/>
        <v>6.6666666666666666E-2</v>
      </c>
      <c r="S41" s="6">
        <f t="shared" si="12"/>
        <v>0.32146666666666635</v>
      </c>
    </row>
    <row r="42" spans="1:19">
      <c r="A42" s="2">
        <f t="shared" si="13"/>
        <v>4</v>
      </c>
      <c r="B42" s="56" t="s">
        <v>9</v>
      </c>
      <c r="C42" s="56" t="s">
        <v>16</v>
      </c>
      <c r="D42" s="7">
        <f>HLOOKUP(B42,'Order Composition'!$C$5:$F$10,6,0)</f>
        <v>0.85</v>
      </c>
      <c r="E42" s="5">
        <v>3</v>
      </c>
      <c r="F42" s="5">
        <f t="shared" si="8"/>
        <v>3.8</v>
      </c>
      <c r="G42" s="5">
        <f t="shared" si="14"/>
        <v>2.8452000000000002</v>
      </c>
      <c r="H42" s="1">
        <v>0.2</v>
      </c>
      <c r="I42" s="1" t="s">
        <v>53</v>
      </c>
      <c r="J42" s="7">
        <v>0.1</v>
      </c>
      <c r="K42" s="7">
        <v>0</v>
      </c>
      <c r="L42" s="7">
        <v>0.75</v>
      </c>
      <c r="M42" s="7">
        <v>0.05</v>
      </c>
      <c r="N42" s="7">
        <v>0.1</v>
      </c>
      <c r="O42" s="7">
        <f t="shared" si="9"/>
        <v>1</v>
      </c>
      <c r="P42" s="9">
        <v>15</v>
      </c>
      <c r="Q42" s="8">
        <f t="shared" si="10"/>
        <v>4</v>
      </c>
      <c r="R42" s="8">
        <f t="shared" si="11"/>
        <v>6.6666666666666666E-2</v>
      </c>
      <c r="S42" s="6">
        <f t="shared" si="12"/>
        <v>0.32146666666666635</v>
      </c>
    </row>
    <row r="43" spans="1:19">
      <c r="A43" s="2">
        <f t="shared" si="13"/>
        <v>5</v>
      </c>
      <c r="B43" s="56" t="s">
        <v>9</v>
      </c>
      <c r="C43" s="56" t="s">
        <v>44</v>
      </c>
      <c r="D43" s="7">
        <f>HLOOKUP(B43,'Order Composition'!$C$5:$F$10,6,0)</f>
        <v>0.85</v>
      </c>
      <c r="E43" s="5">
        <v>3</v>
      </c>
      <c r="F43" s="5">
        <f t="shared" si="8"/>
        <v>3.8</v>
      </c>
      <c r="G43" s="5">
        <f t="shared" si="14"/>
        <v>2.8244000000000002</v>
      </c>
      <c r="H43" s="1">
        <v>0.2</v>
      </c>
      <c r="I43" s="1" t="s">
        <v>53</v>
      </c>
      <c r="J43" s="7">
        <v>0.2</v>
      </c>
      <c r="K43" s="7">
        <v>0</v>
      </c>
      <c r="L43" s="7">
        <v>0.65</v>
      </c>
      <c r="M43" s="7">
        <v>0.05</v>
      </c>
      <c r="N43" s="7">
        <v>0.1</v>
      </c>
      <c r="O43" s="7">
        <f t="shared" si="9"/>
        <v>1.0000000000000002</v>
      </c>
      <c r="P43" s="9">
        <v>15</v>
      </c>
      <c r="Q43" s="8">
        <f t="shared" si="10"/>
        <v>4</v>
      </c>
      <c r="R43" s="8">
        <f t="shared" si="11"/>
        <v>6.6666666666666666E-2</v>
      </c>
      <c r="S43" s="6">
        <f t="shared" si="12"/>
        <v>0.34226666666666627</v>
      </c>
    </row>
    <row r="44" spans="1:19">
      <c r="A44" s="2">
        <f t="shared" si="13"/>
        <v>6</v>
      </c>
      <c r="B44" s="56" t="s">
        <v>9</v>
      </c>
      <c r="C44" s="56" t="s">
        <v>17</v>
      </c>
      <c r="D44" s="7">
        <f>HLOOKUP(B44,'Order Composition'!$C$5:$F$10,6,0)</f>
        <v>0.85</v>
      </c>
      <c r="E44" s="5">
        <v>5</v>
      </c>
      <c r="F44" s="5">
        <f t="shared" si="8"/>
        <v>6.333333333333333</v>
      </c>
      <c r="G44" s="5">
        <f t="shared" si="14"/>
        <v>4.6517999999999997</v>
      </c>
      <c r="H44" s="1">
        <v>0.3</v>
      </c>
      <c r="I44" s="1" t="s">
        <v>54</v>
      </c>
      <c r="J44" s="7">
        <v>0</v>
      </c>
      <c r="K44" s="7">
        <v>0.5</v>
      </c>
      <c r="L44" s="7">
        <v>0.2</v>
      </c>
      <c r="M44" s="7">
        <v>0</v>
      </c>
      <c r="N44" s="7">
        <v>0.3</v>
      </c>
      <c r="O44" s="7">
        <f t="shared" si="9"/>
        <v>1</v>
      </c>
      <c r="P44" s="9">
        <v>10</v>
      </c>
      <c r="Q44" s="8">
        <f t="shared" si="10"/>
        <v>6</v>
      </c>
      <c r="R44" s="8">
        <f t="shared" si="11"/>
        <v>0.1</v>
      </c>
      <c r="S44" s="6">
        <f t="shared" si="12"/>
        <v>0.73153333333333326</v>
      </c>
    </row>
    <row r="45" spans="1:19">
      <c r="A45" s="2">
        <f t="shared" si="13"/>
        <v>7</v>
      </c>
      <c r="B45" s="56" t="s">
        <v>9</v>
      </c>
      <c r="C45" s="56" t="s">
        <v>18</v>
      </c>
      <c r="D45" s="7">
        <f>HLOOKUP(B45,'Order Composition'!$C$5:$F$10,6,0)</f>
        <v>0.85</v>
      </c>
      <c r="E45" s="5">
        <v>5</v>
      </c>
      <c r="F45" s="5">
        <f t="shared" si="8"/>
        <v>6.333333333333333</v>
      </c>
      <c r="G45" s="5">
        <f t="shared" si="14"/>
        <v>4.8075000000000001</v>
      </c>
      <c r="H45" s="1">
        <v>0.3</v>
      </c>
      <c r="I45" s="1" t="s">
        <v>54</v>
      </c>
      <c r="J45" s="7">
        <v>0.1</v>
      </c>
      <c r="K45" s="7">
        <v>0.5</v>
      </c>
      <c r="L45" s="7">
        <v>0.2</v>
      </c>
      <c r="M45" s="7">
        <v>0</v>
      </c>
      <c r="N45" s="7">
        <v>0.2</v>
      </c>
      <c r="O45" s="7">
        <f t="shared" si="9"/>
        <v>1</v>
      </c>
      <c r="P45" s="9">
        <v>10</v>
      </c>
      <c r="Q45" s="8">
        <f t="shared" si="10"/>
        <v>6</v>
      </c>
      <c r="R45" s="8">
        <f t="shared" si="11"/>
        <v>0.1</v>
      </c>
      <c r="S45" s="6">
        <f t="shared" si="12"/>
        <v>0.57583333333333286</v>
      </c>
    </row>
    <row r="46" spans="1:19">
      <c r="A46" s="2">
        <f t="shared" si="13"/>
        <v>8</v>
      </c>
      <c r="B46" s="56" t="s">
        <v>19</v>
      </c>
      <c r="C46" s="56" t="s">
        <v>20</v>
      </c>
      <c r="D46" s="7">
        <f>HLOOKUP(B46,'Order Composition'!$C$5:$F$10,6,0)</f>
        <v>0.8</v>
      </c>
      <c r="E46" s="5">
        <v>3</v>
      </c>
      <c r="F46" s="5">
        <f t="shared" si="8"/>
        <v>3.8</v>
      </c>
      <c r="G46" s="5">
        <f t="shared" si="14"/>
        <v>1.97445</v>
      </c>
      <c r="H46" s="1">
        <v>0.15</v>
      </c>
      <c r="I46" s="1" t="s">
        <v>53</v>
      </c>
      <c r="J46" s="7">
        <v>0.2</v>
      </c>
      <c r="K46" s="7">
        <v>0</v>
      </c>
      <c r="L46" s="7">
        <v>0.5</v>
      </c>
      <c r="M46" s="7">
        <v>0</v>
      </c>
      <c r="N46" s="7">
        <v>0.3</v>
      </c>
      <c r="O46" s="7">
        <f t="shared" si="9"/>
        <v>1</v>
      </c>
      <c r="P46" s="9">
        <v>20</v>
      </c>
      <c r="Q46" s="8">
        <f t="shared" si="10"/>
        <v>3</v>
      </c>
      <c r="R46" s="8">
        <f t="shared" si="11"/>
        <v>0.05</v>
      </c>
      <c r="S46" s="6">
        <f t="shared" si="12"/>
        <v>1.3505499999999997</v>
      </c>
    </row>
    <row r="47" spans="1:19">
      <c r="A47" s="2">
        <f t="shared" si="13"/>
        <v>9</v>
      </c>
      <c r="B47" s="56" t="s">
        <v>19</v>
      </c>
      <c r="C47" s="56" t="s">
        <v>21</v>
      </c>
      <c r="D47" s="7">
        <f>HLOOKUP(B47,'Order Composition'!$C$5:$F$10,6,0)</f>
        <v>0.8</v>
      </c>
      <c r="E47" s="5">
        <v>3</v>
      </c>
      <c r="F47" s="5">
        <f t="shared" si="8"/>
        <v>3.8</v>
      </c>
      <c r="G47" s="5">
        <f t="shared" si="14"/>
        <v>1.97445</v>
      </c>
      <c r="H47" s="1">
        <v>0.15</v>
      </c>
      <c r="I47" s="1" t="s">
        <v>53</v>
      </c>
      <c r="J47" s="7">
        <v>0.2</v>
      </c>
      <c r="K47" s="7">
        <v>0</v>
      </c>
      <c r="L47" s="7">
        <v>0.5</v>
      </c>
      <c r="M47" s="7">
        <v>0</v>
      </c>
      <c r="N47" s="7">
        <v>0.3</v>
      </c>
      <c r="O47" s="7">
        <f t="shared" si="9"/>
        <v>1</v>
      </c>
      <c r="P47" s="9">
        <v>20</v>
      </c>
      <c r="Q47" s="8">
        <f t="shared" si="10"/>
        <v>3</v>
      </c>
      <c r="R47" s="8">
        <f t="shared" si="11"/>
        <v>0.05</v>
      </c>
      <c r="S47" s="6">
        <f t="shared" si="12"/>
        <v>1.3505499999999997</v>
      </c>
    </row>
    <row r="48" spans="1:19">
      <c r="A48" s="2">
        <f t="shared" si="13"/>
        <v>10</v>
      </c>
      <c r="B48" s="56" t="s">
        <v>19</v>
      </c>
      <c r="C48" s="56" t="s">
        <v>22</v>
      </c>
      <c r="D48" s="7">
        <f>HLOOKUP(B48,'Order Composition'!$C$5:$F$10,6,0)</f>
        <v>0.8</v>
      </c>
      <c r="E48" s="5">
        <v>1.5</v>
      </c>
      <c r="F48" s="5">
        <f t="shared" si="8"/>
        <v>1.9</v>
      </c>
      <c r="G48" s="5">
        <f t="shared" si="14"/>
        <v>1.3163</v>
      </c>
      <c r="H48" s="1">
        <v>0.1</v>
      </c>
      <c r="I48" s="1" t="s">
        <v>53</v>
      </c>
      <c r="J48" s="7">
        <v>0.2</v>
      </c>
      <c r="K48" s="7">
        <v>0</v>
      </c>
      <c r="L48" s="7">
        <v>0.5</v>
      </c>
      <c r="M48" s="7">
        <v>0</v>
      </c>
      <c r="N48" s="7">
        <v>0.3</v>
      </c>
      <c r="O48" s="7">
        <f t="shared" si="9"/>
        <v>1</v>
      </c>
      <c r="P48" s="9">
        <v>60</v>
      </c>
      <c r="Q48" s="8">
        <f t="shared" si="10"/>
        <v>1</v>
      </c>
      <c r="R48" s="8">
        <f t="shared" si="11"/>
        <v>1.6666666666666666E-2</v>
      </c>
      <c r="S48" s="6">
        <f t="shared" si="12"/>
        <v>0.42536666666666656</v>
      </c>
    </row>
    <row r="49" spans="1:19">
      <c r="A49" s="2">
        <f t="shared" si="13"/>
        <v>11</v>
      </c>
      <c r="B49" s="56" t="s">
        <v>35</v>
      </c>
      <c r="C49" s="56" t="s">
        <v>27</v>
      </c>
      <c r="D49" s="7">
        <f>HLOOKUP(B49,'Order Composition'!$C$5:$F$10,6,0)</f>
        <v>0.95</v>
      </c>
      <c r="E49" s="5">
        <v>2</v>
      </c>
      <c r="F49" s="5">
        <f t="shared" si="8"/>
        <v>2.5333333333333332</v>
      </c>
      <c r="G49" s="5">
        <f t="shared" si="14"/>
        <v>2.1295999999999999</v>
      </c>
      <c r="H49" s="1">
        <v>0.2</v>
      </c>
      <c r="I49" s="1" t="s">
        <v>53</v>
      </c>
      <c r="J49" s="7">
        <v>0</v>
      </c>
      <c r="K49" s="7">
        <v>0</v>
      </c>
      <c r="L49" s="7">
        <v>0.2</v>
      </c>
      <c r="M49" s="7">
        <v>0.8</v>
      </c>
      <c r="N49" s="7">
        <v>0</v>
      </c>
      <c r="O49" s="7">
        <f t="shared" si="9"/>
        <v>1</v>
      </c>
      <c r="P49" s="9">
        <v>60</v>
      </c>
      <c r="Q49" s="8">
        <f t="shared" si="10"/>
        <v>1</v>
      </c>
      <c r="R49" s="8">
        <f t="shared" si="11"/>
        <v>1.6666666666666666E-2</v>
      </c>
      <c r="S49" s="6">
        <f t="shared" si="12"/>
        <v>0.24539999999999995</v>
      </c>
    </row>
    <row r="50" spans="1:19">
      <c r="A50" s="2">
        <f t="shared" si="13"/>
        <v>12</v>
      </c>
      <c r="B50" s="56" t="s">
        <v>35</v>
      </c>
      <c r="C50" s="56" t="s">
        <v>28</v>
      </c>
      <c r="D50" s="7">
        <f>HLOOKUP(B50,'Order Composition'!$C$5:$F$10,6,0)</f>
        <v>0.95</v>
      </c>
      <c r="E50" s="5">
        <v>2</v>
      </c>
      <c r="F50" s="5">
        <f t="shared" si="8"/>
        <v>2.5333333333333332</v>
      </c>
      <c r="G50" s="5">
        <f t="shared" si="14"/>
        <v>2.1295999999999999</v>
      </c>
      <c r="H50" s="1">
        <v>0.2</v>
      </c>
      <c r="I50" s="1" t="s">
        <v>53</v>
      </c>
      <c r="J50" s="7">
        <v>0</v>
      </c>
      <c r="K50" s="7">
        <v>0</v>
      </c>
      <c r="L50" s="7">
        <v>0.2</v>
      </c>
      <c r="M50" s="7">
        <v>0.8</v>
      </c>
      <c r="N50" s="7">
        <v>0</v>
      </c>
      <c r="O50" s="7">
        <f t="shared" si="9"/>
        <v>1</v>
      </c>
      <c r="P50" s="9">
        <v>60</v>
      </c>
      <c r="Q50" s="8">
        <f t="shared" si="10"/>
        <v>1</v>
      </c>
      <c r="R50" s="8">
        <f t="shared" si="11"/>
        <v>1.6666666666666666E-2</v>
      </c>
      <c r="S50" s="6">
        <f t="shared" si="12"/>
        <v>0.24539999999999995</v>
      </c>
    </row>
    <row r="51" spans="1:19">
      <c r="A51" s="2">
        <f t="shared" si="13"/>
        <v>13</v>
      </c>
    </row>
    <row r="52" spans="1:19">
      <c r="A52" s="2">
        <f t="shared" si="13"/>
        <v>14</v>
      </c>
    </row>
    <row r="53" spans="1:19">
      <c r="A53" s="2">
        <f t="shared" si="13"/>
        <v>15</v>
      </c>
    </row>
    <row r="54" spans="1:19">
      <c r="A54" s="2">
        <f t="shared" si="13"/>
        <v>16</v>
      </c>
    </row>
    <row r="55" spans="1:19">
      <c r="A55" s="2">
        <f t="shared" si="13"/>
        <v>17</v>
      </c>
    </row>
    <row r="56" spans="1:19">
      <c r="A56" s="2">
        <f t="shared" si="13"/>
        <v>18</v>
      </c>
    </row>
    <row r="57" spans="1:19">
      <c r="A57" s="2">
        <f t="shared" si="13"/>
        <v>19</v>
      </c>
    </row>
    <row r="58" spans="1:19">
      <c r="A58" s="2">
        <f t="shared" si="13"/>
        <v>20</v>
      </c>
    </row>
    <row r="59" spans="1:19">
      <c r="A59" s="2">
        <f t="shared" si="13"/>
        <v>21</v>
      </c>
    </row>
    <row r="60" spans="1:19">
      <c r="A60" s="2">
        <f t="shared" si="13"/>
        <v>22</v>
      </c>
    </row>
    <row r="61" spans="1:19">
      <c r="A61" s="2">
        <f t="shared" si="13"/>
        <v>23</v>
      </c>
    </row>
    <row r="62" spans="1:19">
      <c r="A62" s="2">
        <f t="shared" si="13"/>
        <v>24</v>
      </c>
    </row>
    <row r="63" spans="1:19">
      <c r="A63" s="2">
        <f t="shared" si="13"/>
        <v>25</v>
      </c>
    </row>
    <row r="64" spans="1:19">
      <c r="A64" s="2">
        <f t="shared" si="13"/>
        <v>26</v>
      </c>
    </row>
  </sheetData>
  <autoFilter ref="A6:X32" xr:uid="{FECAD209-45BB-EC44-8775-7CA44096C4B0}"/>
  <conditionalFormatting sqref="S7:S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{F7947F58-D707-41C5-8107-D98F561840C2}</x14:id>
        </ext>
      </extLst>
    </cfRule>
  </conditionalFormatting>
  <conditionalFormatting sqref="S39:S5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{CEF497DF-8515-43CB-AED3-71186323C737}</x14:id>
        </ext>
      </extLst>
    </cfRule>
  </conditionalFormatting>
  <hyperlinks>
    <hyperlink ref="A1" location="INDEX!A1" display="Back to INDEX" xr:uid="{B64D9D73-2C3B-4EEB-A000-B3F61463F201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947F58-D707-41C5-8107-D98F561840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S7:S32</xm:sqref>
        </x14:conditionalFormatting>
        <x14:conditionalFormatting xmlns:xm="http://schemas.microsoft.com/office/excel/2006/main">
          <x14:cfRule type="dataBar" id="{CEF497DF-8515-43CB-AED3-71186323C7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S39:S50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5DCE0-CDCE-DB4D-BD9C-87B6D5879079}">
  <sheetPr>
    <tabColor rgb="FF0070C0"/>
  </sheetPr>
  <dimension ref="A1:B17"/>
  <sheetViews>
    <sheetView workbookViewId="0">
      <selection activeCell="B17" sqref="B17"/>
    </sheetView>
  </sheetViews>
  <sheetFormatPr defaultColWidth="10.69921875" defaultRowHeight="15.6"/>
  <cols>
    <col min="1" max="1" width="10.69921875" style="1"/>
    <col min="2" max="2" width="133.59765625" style="1" customWidth="1"/>
    <col min="3" max="16384" width="10.69921875" style="1"/>
  </cols>
  <sheetData>
    <row r="1" spans="1:2">
      <c r="A1" s="35" t="s">
        <v>76</v>
      </c>
    </row>
    <row r="4" spans="1:2">
      <c r="B4" s="16" t="s">
        <v>60</v>
      </c>
    </row>
    <row r="5" spans="1:2">
      <c r="B5" s="17" t="s">
        <v>61</v>
      </c>
    </row>
    <row r="6" spans="1:2">
      <c r="B6" s="17" t="s">
        <v>62</v>
      </c>
    </row>
    <row r="8" spans="1:2">
      <c r="B8" s="18" t="s">
        <v>63</v>
      </c>
    </row>
    <row r="9" spans="1:2">
      <c r="B9" s="19" t="s">
        <v>64</v>
      </c>
    </row>
    <row r="10" spans="1:2">
      <c r="B10" s="20" t="s">
        <v>65</v>
      </c>
    </row>
    <row r="11" spans="1:2">
      <c r="B11" s="21" t="s">
        <v>66</v>
      </c>
    </row>
    <row r="12" spans="1:2">
      <c r="B12" s="21" t="s">
        <v>67</v>
      </c>
    </row>
    <row r="13" spans="1:2">
      <c r="B13" s="21" t="s">
        <v>68</v>
      </c>
    </row>
    <row r="15" spans="1:2">
      <c r="B15" s="1" t="s">
        <v>93</v>
      </c>
    </row>
    <row r="16" spans="1:2">
      <c r="B16" s="1" t="s">
        <v>55</v>
      </c>
    </row>
    <row r="17" spans="2:2">
      <c r="B17" s="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ACCB-16B6-CF43-8D6C-CE6299412887}">
  <sheetPr>
    <tabColor rgb="FF00B050"/>
  </sheetPr>
  <dimension ref="A1:D29"/>
  <sheetViews>
    <sheetView zoomScale="85" zoomScaleNormal="85" workbookViewId="0">
      <selection activeCell="B6" sqref="B6:D6"/>
    </sheetView>
  </sheetViews>
  <sheetFormatPr defaultColWidth="10.69921875" defaultRowHeight="15.6"/>
  <cols>
    <col min="1" max="1" width="14.19921875" style="1" bestFit="1" customWidth="1"/>
    <col min="2" max="2" width="14.69921875" style="1" bestFit="1" customWidth="1"/>
    <col min="3" max="3" width="27.69921875" style="1" customWidth="1"/>
    <col min="4" max="4" width="43.796875" style="1" customWidth="1"/>
    <col min="5" max="6" width="10.69921875" style="1"/>
    <col min="7" max="7" width="20.19921875" style="1" customWidth="1"/>
    <col min="8" max="16384" width="10.69921875" style="1"/>
  </cols>
  <sheetData>
    <row r="1" spans="1:4" ht="18">
      <c r="A1" s="36" t="s">
        <v>94</v>
      </c>
    </row>
    <row r="3" spans="1:4" ht="31.2">
      <c r="B3" s="67" t="s">
        <v>51</v>
      </c>
      <c r="C3" s="67"/>
      <c r="D3" s="67"/>
    </row>
    <row r="5" spans="1:4" ht="33" customHeight="1">
      <c r="B5" s="68" t="s">
        <v>129</v>
      </c>
      <c r="C5" s="68"/>
      <c r="D5" s="68"/>
    </row>
    <row r="6" spans="1:4" ht="33" customHeight="1">
      <c r="B6" s="68" t="s">
        <v>128</v>
      </c>
      <c r="C6" s="68"/>
      <c r="D6" s="68"/>
    </row>
    <row r="8" spans="1:4">
      <c r="B8" s="35" t="s">
        <v>88</v>
      </c>
    </row>
    <row r="9" spans="1:4">
      <c r="B9" s="47" t="s">
        <v>70</v>
      </c>
      <c r="C9" s="42" t="s">
        <v>69</v>
      </c>
      <c r="D9" s="47" t="s">
        <v>103</v>
      </c>
    </row>
    <row r="10" spans="1:4">
      <c r="B10" s="54">
        <v>1</v>
      </c>
      <c r="C10" s="43" t="s">
        <v>108</v>
      </c>
      <c r="D10" s="53">
        <v>4.8965553333333336</v>
      </c>
    </row>
    <row r="11" spans="1:4">
      <c r="B11" s="54">
        <v>2</v>
      </c>
      <c r="C11" s="43" t="s">
        <v>48</v>
      </c>
      <c r="D11" s="53">
        <v>3.6246989722222223</v>
      </c>
    </row>
    <row r="12" spans="1:4">
      <c r="B12" s="54">
        <v>3</v>
      </c>
      <c r="C12" s="43" t="s">
        <v>47</v>
      </c>
      <c r="D12" s="53">
        <v>3.0678460952380955</v>
      </c>
    </row>
    <row r="13" spans="1:4">
      <c r="B13" s="54">
        <v>4</v>
      </c>
      <c r="C13" s="43" t="s">
        <v>46</v>
      </c>
      <c r="D13" s="53">
        <v>1.9020273095238101</v>
      </c>
    </row>
    <row r="14" spans="1:4">
      <c r="B14" s="54">
        <v>5</v>
      </c>
      <c r="C14" s="43" t="s">
        <v>107</v>
      </c>
      <c r="D14" s="53">
        <v>1.2810739642857147</v>
      </c>
    </row>
    <row r="15" spans="1:4">
      <c r="B15" s="54">
        <v>6</v>
      </c>
      <c r="C15" s="43" t="s">
        <v>106</v>
      </c>
      <c r="D15" s="53">
        <v>1.110751523809524</v>
      </c>
    </row>
    <row r="16" spans="1:4">
      <c r="B16" s="54">
        <v>7</v>
      </c>
      <c r="C16" s="43" t="s">
        <v>50</v>
      </c>
      <c r="D16" s="53">
        <v>0.54563751190476095</v>
      </c>
    </row>
    <row r="17" spans="2:4">
      <c r="B17" s="54">
        <v>8</v>
      </c>
      <c r="C17" s="43" t="s">
        <v>109</v>
      </c>
      <c r="D17" s="53">
        <v>-0.50237038095237974</v>
      </c>
    </row>
    <row r="20" spans="2:4">
      <c r="B20" s="35" t="s">
        <v>89</v>
      </c>
    </row>
    <row r="21" spans="2:4">
      <c r="B21" s="47" t="s">
        <v>70</v>
      </c>
      <c r="C21" s="42" t="s">
        <v>69</v>
      </c>
      <c r="D21" s="47" t="s">
        <v>103</v>
      </c>
    </row>
    <row r="22" spans="2:4">
      <c r="B22" s="54">
        <v>1</v>
      </c>
      <c r="C22" s="43" t="s">
        <v>108</v>
      </c>
      <c r="D22" s="53">
        <v>4.8965553333333336</v>
      </c>
    </row>
    <row r="23" spans="2:4">
      <c r="B23" s="54">
        <v>2</v>
      </c>
      <c r="C23" s="43" t="s">
        <v>48</v>
      </c>
      <c r="D23" s="53">
        <v>3.6870423055555559</v>
      </c>
    </row>
    <row r="24" spans="2:4">
      <c r="B24" s="54">
        <v>3</v>
      </c>
      <c r="C24" s="43" t="s">
        <v>47</v>
      </c>
      <c r="D24" s="53">
        <v>3.1539813333333337</v>
      </c>
    </row>
    <row r="25" spans="2:4">
      <c r="B25" s="54">
        <v>4</v>
      </c>
      <c r="C25" s="43" t="s">
        <v>46</v>
      </c>
      <c r="D25" s="53">
        <v>2.0619462592592597</v>
      </c>
    </row>
    <row r="26" spans="2:4">
      <c r="B26" s="54">
        <v>5</v>
      </c>
      <c r="C26" s="43" t="s">
        <v>50</v>
      </c>
      <c r="D26" s="53">
        <v>1.6146907777777768</v>
      </c>
    </row>
    <row r="27" spans="2:4">
      <c r="B27" s="54">
        <v>6</v>
      </c>
      <c r="C27" s="55" t="s">
        <v>107</v>
      </c>
      <c r="D27" s="53">
        <v>1.5569803750000006</v>
      </c>
    </row>
    <row r="28" spans="2:4">
      <c r="B28" s="54">
        <v>7</v>
      </c>
      <c r="C28" s="55" t="s">
        <v>106</v>
      </c>
      <c r="D28" s="53">
        <v>1.3513369523809524</v>
      </c>
    </row>
    <row r="29" spans="2:4">
      <c r="B29" s="54">
        <v>8</v>
      </c>
      <c r="C29" s="55" t="s">
        <v>109</v>
      </c>
      <c r="D29" s="53">
        <v>0.74506333333333441</v>
      </c>
    </row>
  </sheetData>
  <mergeCells count="3">
    <mergeCell ref="B3:D3"/>
    <mergeCell ref="B5:D5"/>
    <mergeCell ref="B6:D6"/>
  </mergeCells>
  <hyperlinks>
    <hyperlink ref="A1" location="INDEX!A1" display="Back to INDEX" xr:uid="{8F0FB9B7-025B-4FA8-A3E9-58433CA18A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F64D-57D5-419B-AB7B-2A1B03503FC5}">
  <sheetPr>
    <tabColor rgb="FF00B0F0"/>
  </sheetPr>
  <dimension ref="A1:P15"/>
  <sheetViews>
    <sheetView tabSelected="1" zoomScale="85" zoomScaleNormal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K15" sqref="K15"/>
    </sheetView>
  </sheetViews>
  <sheetFormatPr defaultRowHeight="15.6"/>
  <cols>
    <col min="1" max="1" width="12.19921875" customWidth="1"/>
    <col min="2" max="2" width="7.69921875" customWidth="1"/>
    <col min="3" max="10" width="9.796875" customWidth="1"/>
    <col min="11" max="11" width="24.59765625" style="46" customWidth="1"/>
    <col min="12" max="15" width="9.796875" customWidth="1"/>
    <col min="16" max="16" width="24.59765625" style="46" customWidth="1"/>
  </cols>
  <sheetData>
    <row r="1" spans="1:16" ht="25.8">
      <c r="A1" s="58" t="s">
        <v>94</v>
      </c>
      <c r="B1" s="58"/>
      <c r="C1" s="52"/>
      <c r="D1" s="41"/>
      <c r="E1" s="57" t="s">
        <v>124</v>
      </c>
      <c r="K1"/>
      <c r="L1" s="41"/>
      <c r="P1"/>
    </row>
    <row r="2" spans="1:16" ht="21">
      <c r="D2" s="41"/>
      <c r="E2" s="59" t="s">
        <v>99</v>
      </c>
      <c r="K2"/>
      <c r="L2" s="41"/>
      <c r="P2"/>
    </row>
    <row r="3" spans="1:16" ht="27" customHeight="1">
      <c r="D3" s="41"/>
      <c r="K3"/>
      <c r="L3" s="41"/>
      <c r="P3"/>
    </row>
    <row r="5" spans="1:16">
      <c r="A5" s="79" t="s">
        <v>98</v>
      </c>
      <c r="B5" s="80"/>
      <c r="C5" s="83" t="s">
        <v>101</v>
      </c>
      <c r="D5" s="83"/>
      <c r="E5" s="83"/>
      <c r="F5" s="83"/>
      <c r="G5" s="70" t="s">
        <v>116</v>
      </c>
      <c r="H5" s="70"/>
      <c r="I5" s="70"/>
      <c r="J5" s="70"/>
      <c r="K5" s="70"/>
      <c r="L5" s="71" t="s">
        <v>117</v>
      </c>
      <c r="M5" s="72"/>
      <c r="N5" s="72"/>
      <c r="O5" s="72"/>
      <c r="P5" s="73"/>
    </row>
    <row r="6" spans="1:16">
      <c r="A6" s="81"/>
      <c r="B6" s="82"/>
      <c r="C6" s="83"/>
      <c r="D6" s="83"/>
      <c r="E6" s="83"/>
      <c r="F6" s="83"/>
      <c r="G6" s="69" t="s">
        <v>100</v>
      </c>
      <c r="H6" s="69"/>
      <c r="I6" s="69"/>
      <c r="J6" s="69"/>
      <c r="K6" s="74" t="s">
        <v>103</v>
      </c>
      <c r="L6" s="69" t="s">
        <v>100</v>
      </c>
      <c r="M6" s="69"/>
      <c r="N6" s="69"/>
      <c r="O6" s="69"/>
      <c r="P6" s="75" t="s">
        <v>103</v>
      </c>
    </row>
    <row r="7" spans="1:16">
      <c r="A7" s="48" t="s">
        <v>69</v>
      </c>
      <c r="B7" s="4" t="s">
        <v>130</v>
      </c>
      <c r="C7" s="48" t="s">
        <v>3</v>
      </c>
      <c r="D7" s="48" t="s">
        <v>9</v>
      </c>
      <c r="E7" s="48" t="s">
        <v>19</v>
      </c>
      <c r="F7" s="48" t="s">
        <v>35</v>
      </c>
      <c r="G7" s="48" t="s">
        <v>3</v>
      </c>
      <c r="H7" s="48" t="s">
        <v>9</v>
      </c>
      <c r="I7" s="48" t="s">
        <v>19</v>
      </c>
      <c r="J7" s="48" t="s">
        <v>35</v>
      </c>
      <c r="K7" s="74"/>
      <c r="L7" s="48" t="s">
        <v>3</v>
      </c>
      <c r="M7" s="48" t="s">
        <v>9</v>
      </c>
      <c r="N7" s="48" t="s">
        <v>19</v>
      </c>
      <c r="O7" s="48" t="s">
        <v>35</v>
      </c>
      <c r="P7" s="76"/>
    </row>
    <row r="8" spans="1:16">
      <c r="A8" s="43" t="str">
        <f>COGS!B6</f>
        <v>Columbus</v>
      </c>
      <c r="B8" s="43" t="str">
        <f>COGS!C6</f>
        <v>OH</v>
      </c>
      <c r="C8" s="49">
        <f>INDEX('Order Composition'!$B$5:$F$299,MATCH($A8,'Order Composition'!$B$5:$B$299,0),MATCH(C$7,'Order Composition'!$B$5:$F$5,0))</f>
        <v>0.3</v>
      </c>
      <c r="D8" s="49">
        <f>INDEX('Order Composition'!$B$5:$F$299,MATCH($A8,'Order Composition'!$B$5:$B$299,0),MATCH(D$7,'Order Composition'!$B$5:$F$5,0))</f>
        <v>0.55000000000000004</v>
      </c>
      <c r="E8" s="49">
        <f>INDEX('Order Composition'!$B$5:$F$299,MATCH($A8,'Order Composition'!$B$5:$B$299,0),MATCH(E$7,'Order Composition'!$B$5:$F$5,0))</f>
        <v>0.35</v>
      </c>
      <c r="F8" s="66">
        <f>INDEX('Order Composition'!$B$5:$F$299,MATCH($A8,'Order Composition'!$B$5:$B$299,0),MATCH(F$7,'Order Composition'!$B$5:$F$5,0))</f>
        <v>0.8</v>
      </c>
      <c r="G8" s="50">
        <f t="shared" ref="G8:J15" ca="1" si="0">AVERAGEIFS(INDIRECT($A8&amp;"!$S$6:$S$32"),INDIRECT($A8&amp;"!$B$6:$B$32"),G$7)</f>
        <v>0.56365714285714286</v>
      </c>
      <c r="H8" s="50">
        <f t="shared" ca="1" si="0"/>
        <v>1.0154366666666672</v>
      </c>
      <c r="I8" s="50">
        <f t="shared" ca="1" si="0"/>
        <v>1.6308444444444443</v>
      </c>
      <c r="J8" s="50">
        <f t="shared" ca="1" si="0"/>
        <v>0.75455555555555565</v>
      </c>
      <c r="K8" s="51">
        <f t="shared" ref="K8:K15" ca="1" si="1">SUMPRODUCT(C8:F8,G8:J8)</f>
        <v>1.9020273095238101</v>
      </c>
      <c r="L8" s="50">
        <f t="shared" ref="L8:O15" ca="1" si="2">AVERAGEIFS(INDIRECT($A8&amp;"!$S$38:$S$64"),INDIRECT($A8&amp;"!$B$38:$B$64"),G$7)</f>
        <v>0.85583999999999993</v>
      </c>
      <c r="M8" s="50">
        <f t="shared" ca="1" si="2"/>
        <v>1.1468259259259264</v>
      </c>
      <c r="N8" s="50">
        <f t="shared" ca="1" si="2"/>
        <v>1.6308444444444443</v>
      </c>
      <c r="O8" s="50">
        <f t="shared" ca="1" si="2"/>
        <v>0.75455555555555565</v>
      </c>
      <c r="P8" s="51">
        <f t="shared" ref="P8:P15" ca="1" si="3">SUMPRODUCT(C8:F8,L8:O8)</f>
        <v>2.0619462592592597</v>
      </c>
    </row>
    <row r="9" spans="1:16">
      <c r="A9" s="43" t="str">
        <f>COGS!B7</f>
        <v>Cincinnati</v>
      </c>
      <c r="B9" s="43" t="str">
        <f>COGS!C7</f>
        <v>OH</v>
      </c>
      <c r="C9" s="49">
        <f>INDEX('Order Composition'!$B$5:$F$299,MATCH($A9,'Order Composition'!$B$5:$B$299,0),MATCH(C$7,'Order Composition'!$B$5:$F$5,0))</f>
        <v>0.55000000000000004</v>
      </c>
      <c r="D9" s="49">
        <f>INDEX('Order Composition'!$B$5:$F$299,MATCH($A9,'Order Composition'!$B$5:$B$299,0),MATCH(D$7,'Order Composition'!$B$5:$F$5,0))</f>
        <v>0.6</v>
      </c>
      <c r="E9" s="49">
        <f>INDEX('Order Composition'!$B$5:$F$299,MATCH($A9,'Order Composition'!$B$5:$B$299,0),MATCH(E$7,'Order Composition'!$B$5:$F$5,0))</f>
        <v>0.4</v>
      </c>
      <c r="F9" s="66">
        <f>INDEX('Order Composition'!$B$5:$F$299,MATCH($A9,'Order Composition'!$B$5:$B$299,0),MATCH(F$7,'Order Composition'!$B$5:$F$5,0))</f>
        <v>0.8</v>
      </c>
      <c r="G9" s="50">
        <f t="shared" ca="1" si="0"/>
        <v>0.88405714285714276</v>
      </c>
      <c r="H9" s="50">
        <f t="shared" ca="1" si="0"/>
        <v>1.4975800000000001</v>
      </c>
      <c r="I9" s="50">
        <f t="shared" ca="1" si="0"/>
        <v>1.9410000000000001</v>
      </c>
      <c r="J9" s="50">
        <f t="shared" ca="1" si="0"/>
        <v>1.1333333333333335</v>
      </c>
      <c r="K9" s="51">
        <f t="shared" ca="1" si="1"/>
        <v>3.0678460952380955</v>
      </c>
      <c r="L9" s="50">
        <f t="shared" ca="1" si="2"/>
        <v>1.0406666666666666</v>
      </c>
      <c r="M9" s="50">
        <f t="shared" ca="1" si="2"/>
        <v>1.4975800000000001</v>
      </c>
      <c r="N9" s="50">
        <f t="shared" ca="1" si="2"/>
        <v>1.9410000000000001</v>
      </c>
      <c r="O9" s="50">
        <f t="shared" ca="1" si="2"/>
        <v>1.1333333333333335</v>
      </c>
      <c r="P9" s="51">
        <f t="shared" ca="1" si="3"/>
        <v>3.1539813333333337</v>
      </c>
    </row>
    <row r="10" spans="1:16">
      <c r="A10" s="43" t="str">
        <f>COGS!B8</f>
        <v>Cleveland</v>
      </c>
      <c r="B10" s="43" t="str">
        <f>COGS!C8</f>
        <v>OH</v>
      </c>
      <c r="C10" s="49">
        <f>INDEX('Order Composition'!$B$5:$F$299,MATCH($A10,'Order Composition'!$B$5:$B$299,0),MATCH(C$7,'Order Composition'!$B$5:$F$5,0))</f>
        <v>0.4</v>
      </c>
      <c r="D10" s="49">
        <f>INDEX('Order Composition'!$B$5:$F$299,MATCH($A10,'Order Composition'!$B$5:$B$299,0),MATCH(D$7,'Order Composition'!$B$5:$F$5,0))</f>
        <v>0.85</v>
      </c>
      <c r="E10" s="49">
        <f>INDEX('Order Composition'!$B$5:$F$299,MATCH($A10,'Order Composition'!$B$5:$B$299,0),MATCH(E$7,'Order Composition'!$B$5:$F$5,0))</f>
        <v>0.55000000000000004</v>
      </c>
      <c r="F10" s="49">
        <f>INDEX('Order Composition'!$B$5:$F$299,MATCH($A10,'Order Composition'!$B$5:$B$299,0),MATCH(F$7,'Order Composition'!$B$5:$F$5,0))</f>
        <v>0.75</v>
      </c>
      <c r="G10" s="50">
        <f t="shared" ca="1" si="0"/>
        <v>0.88860000000000017</v>
      </c>
      <c r="H10" s="50">
        <f t="shared" ca="1" si="0"/>
        <v>1.5716883333333336</v>
      </c>
      <c r="I10" s="50">
        <f t="shared" ca="1" si="0"/>
        <v>2.0147555555555559</v>
      </c>
      <c r="J10" s="50">
        <f t="shared" ca="1" si="0"/>
        <v>1.1002777777777779</v>
      </c>
      <c r="K10" s="51">
        <f t="shared" ca="1" si="1"/>
        <v>3.6246989722222223</v>
      </c>
      <c r="L10" s="50">
        <f t="shared" ca="1" si="2"/>
        <v>1.0444583333333335</v>
      </c>
      <c r="M10" s="50">
        <f t="shared" ca="1" si="2"/>
        <v>1.5716883333333336</v>
      </c>
      <c r="N10" s="50">
        <f t="shared" ca="1" si="2"/>
        <v>2.0147555555555559</v>
      </c>
      <c r="O10" s="50">
        <f t="shared" ca="1" si="2"/>
        <v>1.1002777777777779</v>
      </c>
      <c r="P10" s="51">
        <f t="shared" ca="1" si="3"/>
        <v>3.6870423055555559</v>
      </c>
    </row>
    <row r="11" spans="1:16">
      <c r="A11" s="43" t="str">
        <f>COGS!B9</f>
        <v>Las_Vegas</v>
      </c>
      <c r="B11" s="43" t="str">
        <f>COGS!C9</f>
        <v>NV</v>
      </c>
      <c r="C11" s="49">
        <f>INDEX('Order Composition'!$B$5:$F$299,MATCH($A11,'Order Composition'!$B$5:$B$299,0),MATCH(C$7,'Order Composition'!$B$5:$F$5,0))</f>
        <v>0.55000000000000004</v>
      </c>
      <c r="D11" s="49">
        <f>INDEX('Order Composition'!$B$5:$F$299,MATCH($A11,'Order Composition'!$B$5:$B$299,0),MATCH(D$7,'Order Composition'!$B$5:$F$5,0))</f>
        <v>0.9</v>
      </c>
      <c r="E11" s="49">
        <f>INDEX('Order Composition'!$B$5:$F$299,MATCH($A11,'Order Composition'!$B$5:$B$299,0),MATCH(E$7,'Order Composition'!$B$5:$F$5,0))</f>
        <v>0.7</v>
      </c>
      <c r="F11" s="49">
        <f>INDEX('Order Composition'!$B$5:$F$299,MATCH($A11,'Order Composition'!$B$5:$B$299,0),MATCH(F$7,'Order Composition'!$B$5:$F$5,0))</f>
        <v>0.9</v>
      </c>
      <c r="G11" s="50">
        <f t="shared" ca="1" si="0"/>
        <v>-0.42352857142857098</v>
      </c>
      <c r="H11" s="50">
        <f t="shared" ca="1" si="0"/>
        <v>-0.70616999999999919</v>
      </c>
      <c r="I11" s="50">
        <f t="shared" ca="1" si="0"/>
        <v>0.79453333333333365</v>
      </c>
      <c r="J11" s="50">
        <f t="shared" ca="1" si="0"/>
        <v>-0.21116666666666659</v>
      </c>
      <c r="K11" s="51">
        <f t="shared" ca="1" si="1"/>
        <v>-0.50237038095237974</v>
      </c>
      <c r="L11" s="50">
        <f t="shared" ca="1" si="2"/>
        <v>0.1372000000000006</v>
      </c>
      <c r="M11" s="50">
        <f t="shared" ca="1" si="2"/>
        <v>7.0433333333334056E-2</v>
      </c>
      <c r="N11" s="50">
        <f t="shared" ca="1" si="2"/>
        <v>0.79453333333333365</v>
      </c>
      <c r="O11" s="50">
        <f t="shared" ca="1" si="2"/>
        <v>5.5600000000000011E-2</v>
      </c>
      <c r="P11" s="51">
        <f t="shared" ca="1" si="3"/>
        <v>0.74506333333333441</v>
      </c>
    </row>
    <row r="12" spans="1:16">
      <c r="A12" s="43" t="str">
        <f>COGS!B10</f>
        <v>Miami</v>
      </c>
      <c r="B12" s="43" t="str">
        <f>COGS!C10</f>
        <v>FL</v>
      </c>
      <c r="C12" s="49">
        <f>INDEX('Order Composition'!$B$5:$F$299,MATCH($A12,'Order Composition'!$B$5:$B$299,0),MATCH(C$7,'Order Composition'!$B$5:$F$5,0))</f>
        <v>0.5</v>
      </c>
      <c r="D12" s="49">
        <f>INDEX('Order Composition'!$B$5:$F$299,MATCH($A12,'Order Composition'!$B$5:$B$299,0),MATCH(D$7,'Order Composition'!$B$5:$F$5,0))</f>
        <v>0.85</v>
      </c>
      <c r="E12" s="49">
        <f>INDEX('Order Composition'!$B$5:$F$299,MATCH($A12,'Order Composition'!$B$5:$B$299,0),MATCH(E$7,'Order Composition'!$B$5:$F$5,0))</f>
        <v>0.8</v>
      </c>
      <c r="F12" s="49">
        <f>INDEX('Order Composition'!$B$5:$F$299,MATCH($A12,'Order Composition'!$B$5:$B$299,0),MATCH(F$7,'Order Composition'!$B$5:$F$5,0))</f>
        <v>0.95</v>
      </c>
      <c r="G12" s="50">
        <f t="shared" ca="1" si="0"/>
        <v>-0.13215714285714328</v>
      </c>
      <c r="H12" s="50">
        <f t="shared" ca="1" si="0"/>
        <v>-0.21325166666666706</v>
      </c>
      <c r="I12" s="50">
        <f t="shared" ca="1" si="0"/>
        <v>1.0421555555555553</v>
      </c>
      <c r="J12" s="50">
        <f t="shared" ca="1" si="0"/>
        <v>-4.2888888888889143E-2</v>
      </c>
      <c r="K12" s="51">
        <f t="shared" ca="1" si="1"/>
        <v>0.54563751190476095</v>
      </c>
      <c r="L12" s="50">
        <f t="shared" ca="1" si="2"/>
        <v>0.31619999999999943</v>
      </c>
      <c r="M12" s="50">
        <f t="shared" ca="1" si="2"/>
        <v>0.458513333333333</v>
      </c>
      <c r="N12" s="50">
        <f t="shared" ca="1" si="2"/>
        <v>1.0421555555555553</v>
      </c>
      <c r="O12" s="50">
        <f t="shared" ca="1" si="2"/>
        <v>0.24539999999999995</v>
      </c>
      <c r="P12" s="51">
        <f t="shared" ca="1" si="3"/>
        <v>1.6146907777777768</v>
      </c>
    </row>
    <row r="13" spans="1:16">
      <c r="A13" s="43" t="str">
        <f>COGS!B11</f>
        <v>Indianapolis</v>
      </c>
      <c r="B13" s="43" t="str">
        <f>COGS!C11</f>
        <v>IN</v>
      </c>
      <c r="C13" s="49">
        <f>INDEX('Order Composition'!$B$5:$F$299,MATCH($A13,'Order Composition'!$B$5:$B$299,0),MATCH(C$7,'Order Composition'!$B$5:$F$5,0))</f>
        <v>0.4</v>
      </c>
      <c r="D13" s="49">
        <f>INDEX('Order Composition'!$B$5:$F$299,MATCH($A13,'Order Composition'!$B$5:$B$299,0),MATCH(D$7,'Order Composition'!$B$5:$F$5,0))</f>
        <v>0.6</v>
      </c>
      <c r="E13" s="49">
        <f>INDEX('Order Composition'!$B$5:$F$299,MATCH($A13,'Order Composition'!$B$5:$B$299,0),MATCH(E$7,'Order Composition'!$B$5:$F$5,0))</f>
        <v>0.65</v>
      </c>
      <c r="F13" s="49">
        <f>INDEX('Order Composition'!$B$5:$F$299,MATCH($A13,'Order Composition'!$B$5:$B$299,0),MATCH(F$7,'Order Composition'!$B$5:$F$5,0))</f>
        <v>0.8</v>
      </c>
      <c r="G13" s="50">
        <f t="shared" ca="1" si="0"/>
        <v>6.365714285714269E-2</v>
      </c>
      <c r="H13" s="50">
        <f t="shared" ca="1" si="0"/>
        <v>0.22210333333333326</v>
      </c>
      <c r="I13" s="50">
        <f t="shared" ca="1" si="0"/>
        <v>1.0419555555555557</v>
      </c>
      <c r="J13" s="50">
        <f t="shared" ca="1" si="0"/>
        <v>0.34344444444444444</v>
      </c>
      <c r="K13" s="51">
        <f t="shared" ca="1" si="1"/>
        <v>1.110751523809524</v>
      </c>
      <c r="L13" s="50">
        <f t="shared" ca="1" si="2"/>
        <v>0.23583999999999977</v>
      </c>
      <c r="M13" s="50">
        <f t="shared" ca="1" si="2"/>
        <v>0.50829047619047596</v>
      </c>
      <c r="N13" s="50">
        <f t="shared" ca="1" si="2"/>
        <v>1.0419555555555557</v>
      </c>
      <c r="O13" s="50">
        <f t="shared" ca="1" si="2"/>
        <v>0.34344444444444444</v>
      </c>
      <c r="P13" s="51">
        <f t="shared" ca="1" si="3"/>
        <v>1.3513369523809524</v>
      </c>
    </row>
    <row r="14" spans="1:16">
      <c r="A14" s="43" t="str">
        <f>COGS!B12</f>
        <v>Birmingham</v>
      </c>
      <c r="B14" s="43" t="str">
        <f>COGS!C12</f>
        <v>AL</v>
      </c>
      <c r="C14" s="49">
        <f>INDEX('Order Composition'!$B$5:$F$299,MATCH($A14,'Order Composition'!$B$5:$B$299,0),MATCH(C$7,'Order Composition'!$B$5:$F$5,0))</f>
        <v>0.2</v>
      </c>
      <c r="D14" s="49">
        <f>INDEX('Order Composition'!$B$5:$F$299,MATCH($A14,'Order Composition'!$B$5:$B$299,0),MATCH(D$7,'Order Composition'!$B$5:$F$5,0))</f>
        <v>0.65</v>
      </c>
      <c r="E14" s="49">
        <f>INDEX('Order Composition'!$B$5:$F$299,MATCH($A14,'Order Composition'!$B$5:$B$299,0),MATCH(E$7,'Order Composition'!$B$5:$F$5,0))</f>
        <v>0.45</v>
      </c>
      <c r="F14" s="49">
        <f>INDEX('Order Composition'!$B$5:$F$299,MATCH($A14,'Order Composition'!$B$5:$B$299,0),MATCH(F$7,'Order Composition'!$B$5:$F$5,0))</f>
        <v>0.75</v>
      </c>
      <c r="G14" s="50">
        <f t="shared" ca="1" si="0"/>
        <v>0.29652857142857159</v>
      </c>
      <c r="H14" s="50">
        <f t="shared" ca="1" si="0"/>
        <v>0.65417166666666715</v>
      </c>
      <c r="I14" s="50">
        <f t="shared" ca="1" si="0"/>
        <v>1.4036444444444447</v>
      </c>
      <c r="J14" s="50">
        <f t="shared" ca="1" si="0"/>
        <v>0.21988888888888905</v>
      </c>
      <c r="K14" s="51">
        <f t="shared" ca="1" si="1"/>
        <v>1.2810739642857147</v>
      </c>
      <c r="L14" s="50">
        <f t="shared" ca="1" si="2"/>
        <v>0.53988000000000025</v>
      </c>
      <c r="M14" s="50">
        <f t="shared" ca="1" si="2"/>
        <v>0.92883750000000065</v>
      </c>
      <c r="N14" s="50">
        <f t="shared" ca="1" si="2"/>
        <v>1.4036444444444447</v>
      </c>
      <c r="O14" s="50">
        <f t="shared" ca="1" si="2"/>
        <v>0.28482666666666689</v>
      </c>
      <c r="P14" s="51">
        <f t="shared" ca="1" si="3"/>
        <v>1.5569803750000006</v>
      </c>
    </row>
    <row r="15" spans="1:16">
      <c r="A15" s="43" t="str">
        <f>COGS!B13</f>
        <v>Portland</v>
      </c>
      <c r="B15" s="43" t="str">
        <f>COGS!C13</f>
        <v>OR</v>
      </c>
      <c r="C15" s="49">
        <f>INDEX('Order Composition'!$B$5:$F$299,MATCH($A15,'Order Composition'!$B$5:$B$299,0),MATCH(C$7,'Order Composition'!$B$5:$F$5,0))</f>
        <v>0.35</v>
      </c>
      <c r="D15" s="49">
        <f>INDEX('Order Composition'!$B$5:$F$299,MATCH($A15,'Order Composition'!$B$5:$B$299,0),MATCH(D$7,'Order Composition'!$B$5:$F$5,0))</f>
        <v>0.8</v>
      </c>
      <c r="E15" s="49">
        <f>INDEX('Order Composition'!$B$5:$F$299,MATCH($A15,'Order Composition'!$B$5:$B$299,0),MATCH(E$7,'Order Composition'!$B$5:$F$5,0))</f>
        <v>0.5</v>
      </c>
      <c r="F15" s="49">
        <f>INDEX('Order Composition'!$B$5:$F$299,MATCH($A15,'Order Composition'!$B$5:$B$299,0),MATCH(F$7,'Order Composition'!$B$5:$F$5,0))</f>
        <v>0.95</v>
      </c>
      <c r="G15" s="50">
        <f t="shared" ca="1" si="0"/>
        <v>1.4487571428571431</v>
      </c>
      <c r="H15" s="50">
        <f t="shared" ca="1" si="0"/>
        <v>2.4356233333333335</v>
      </c>
      <c r="I15" s="50">
        <f t="shared" ca="1" si="0"/>
        <v>2.7135555555555553</v>
      </c>
      <c r="J15" s="50">
        <f t="shared" ca="1" si="0"/>
        <v>1.1412777777777778</v>
      </c>
      <c r="K15" s="51">
        <f t="shared" ca="1" si="1"/>
        <v>4.8965553333333336</v>
      </c>
      <c r="L15" s="50">
        <f t="shared" ca="1" si="2"/>
        <v>1.4487571428571431</v>
      </c>
      <c r="M15" s="50">
        <f t="shared" ca="1" si="2"/>
        <v>2.4356233333333335</v>
      </c>
      <c r="N15" s="50">
        <f t="shared" ca="1" si="2"/>
        <v>2.7135555555555553</v>
      </c>
      <c r="O15" s="50">
        <f t="shared" ca="1" si="2"/>
        <v>1.1412777777777778</v>
      </c>
      <c r="P15" s="51">
        <f t="shared" ca="1" si="3"/>
        <v>4.8965553333333336</v>
      </c>
    </row>
  </sheetData>
  <autoFilter ref="A7:P7" xr:uid="{56F2F64D-57D5-419B-AB7B-2A1B03503FC5}">
    <sortState xmlns:xlrd2="http://schemas.microsoft.com/office/spreadsheetml/2017/richdata2" ref="A8:P16">
      <sortCondition descending="1" ref="P7"/>
    </sortState>
  </autoFilter>
  <mergeCells count="8">
    <mergeCell ref="A5:B6"/>
    <mergeCell ref="G6:J6"/>
    <mergeCell ref="G5:K5"/>
    <mergeCell ref="L6:O6"/>
    <mergeCell ref="L5:P5"/>
    <mergeCell ref="K6:K7"/>
    <mergeCell ref="P6:P7"/>
    <mergeCell ref="C5:F6"/>
  </mergeCells>
  <conditionalFormatting sqref="K8:K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P1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INDEX!A1" display="Back to INDEX" xr:uid="{BF5BE794-62C6-4C3D-8913-A0AD1FB921F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15A-5E27-49EA-95BD-BC1E583A298C}">
  <sheetPr>
    <tabColor rgb="FF00B0F0"/>
  </sheetPr>
  <dimension ref="A1:BC16"/>
  <sheetViews>
    <sheetView zoomScale="70" zoomScaleNormal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Q10" sqref="Q10"/>
    </sheetView>
  </sheetViews>
  <sheetFormatPr defaultColWidth="10.796875" defaultRowHeight="15.6" outlineLevelCol="1"/>
  <cols>
    <col min="1" max="1" width="10.796875" style="1"/>
    <col min="2" max="2" width="10" style="1" customWidth="1"/>
    <col min="3" max="6" width="10.796875" style="1" customWidth="1" outlineLevel="1"/>
    <col min="7" max="12" width="7.8984375" style="1" customWidth="1"/>
    <col min="13" max="16" width="11.796875" style="1" customWidth="1" outlineLevel="1"/>
    <col min="17" max="17" width="23.59765625" style="1" customWidth="1" outlineLevel="1"/>
    <col min="18" max="21" width="11.796875" style="1" customWidth="1"/>
    <col min="22" max="22" width="25" style="1" customWidth="1"/>
    <col min="23" max="23" width="11.19921875" style="1" customWidth="1"/>
    <col min="24" max="54" width="10.796875" style="1" hidden="1" customWidth="1" outlineLevel="1"/>
    <col min="55" max="55" width="10.796875" style="1" collapsed="1"/>
    <col min="56" max="16384" width="10.796875" style="1"/>
  </cols>
  <sheetData>
    <row r="1" spans="1:54" ht="18">
      <c r="A1" s="84" t="s">
        <v>94</v>
      </c>
      <c r="W1" s="60" t="s">
        <v>121</v>
      </c>
      <c r="AN1" s="89"/>
    </row>
    <row r="2" spans="1:54">
      <c r="W2" s="60" t="s">
        <v>0</v>
      </c>
      <c r="X2" s="2">
        <v>1</v>
      </c>
      <c r="Y2" s="2">
        <f t="shared" ref="Y2:BB2" si="0">X2+1</f>
        <v>2</v>
      </c>
      <c r="Z2" s="2">
        <f t="shared" si="0"/>
        <v>3</v>
      </c>
      <c r="AA2" s="2">
        <f t="shared" si="0"/>
        <v>4</v>
      </c>
      <c r="AB2" s="2">
        <f t="shared" si="0"/>
        <v>5</v>
      </c>
      <c r="AC2" s="2">
        <f t="shared" si="0"/>
        <v>6</v>
      </c>
      <c r="AD2" s="85">
        <f t="shared" si="0"/>
        <v>7</v>
      </c>
      <c r="AE2" s="2">
        <f t="shared" si="0"/>
        <v>8</v>
      </c>
      <c r="AF2" s="2">
        <f t="shared" si="0"/>
        <v>9</v>
      </c>
      <c r="AG2" s="2">
        <f t="shared" si="0"/>
        <v>10</v>
      </c>
      <c r="AH2" s="2">
        <f t="shared" si="0"/>
        <v>11</v>
      </c>
      <c r="AI2" s="2">
        <f t="shared" si="0"/>
        <v>12</v>
      </c>
      <c r="AJ2" s="2">
        <f t="shared" si="0"/>
        <v>13</v>
      </c>
      <c r="AK2" s="2">
        <f t="shared" si="0"/>
        <v>14</v>
      </c>
      <c r="AL2" s="2">
        <f t="shared" si="0"/>
        <v>15</v>
      </c>
      <c r="AM2" s="2">
        <f t="shared" si="0"/>
        <v>16</v>
      </c>
      <c r="AN2" s="85">
        <f t="shared" si="0"/>
        <v>17</v>
      </c>
      <c r="AO2" s="2">
        <f t="shared" si="0"/>
        <v>18</v>
      </c>
      <c r="AP2" s="2">
        <f t="shared" si="0"/>
        <v>19</v>
      </c>
      <c r="AQ2" s="85">
        <f t="shared" si="0"/>
        <v>20</v>
      </c>
      <c r="AR2" s="2">
        <f t="shared" si="0"/>
        <v>21</v>
      </c>
      <c r="AS2" s="2">
        <f t="shared" si="0"/>
        <v>22</v>
      </c>
      <c r="AT2" s="2">
        <f t="shared" si="0"/>
        <v>23</v>
      </c>
      <c r="AU2" s="2">
        <f t="shared" si="0"/>
        <v>24</v>
      </c>
      <c r="AV2" s="2">
        <f t="shared" si="0"/>
        <v>25</v>
      </c>
      <c r="AW2" s="85">
        <f t="shared" si="0"/>
        <v>26</v>
      </c>
      <c r="AX2" s="2">
        <f t="shared" si="0"/>
        <v>27</v>
      </c>
      <c r="AY2" s="2">
        <f t="shared" si="0"/>
        <v>28</v>
      </c>
      <c r="AZ2" s="2">
        <f t="shared" si="0"/>
        <v>29</v>
      </c>
      <c r="BA2" s="2">
        <f t="shared" si="0"/>
        <v>30</v>
      </c>
      <c r="BB2" s="2">
        <f t="shared" si="0"/>
        <v>31</v>
      </c>
    </row>
    <row r="3" spans="1:54">
      <c r="A3" s="78" t="s">
        <v>98</v>
      </c>
      <c r="B3" s="78"/>
      <c r="C3" s="77" t="s">
        <v>101</v>
      </c>
      <c r="D3" s="77"/>
      <c r="E3" s="77"/>
      <c r="F3" s="77"/>
      <c r="G3" s="78" t="s">
        <v>118</v>
      </c>
      <c r="H3" s="78"/>
      <c r="I3" s="78"/>
      <c r="J3" s="78"/>
      <c r="K3" s="78"/>
      <c r="L3" s="78"/>
      <c r="M3" s="77" t="s">
        <v>119</v>
      </c>
      <c r="N3" s="77"/>
      <c r="O3" s="77"/>
      <c r="P3" s="77"/>
      <c r="Q3" s="77"/>
      <c r="R3" s="78" t="s">
        <v>120</v>
      </c>
      <c r="S3" s="78"/>
      <c r="T3" s="78"/>
      <c r="U3" s="78"/>
      <c r="V3" s="78"/>
      <c r="W3" s="60" t="s">
        <v>2</v>
      </c>
      <c r="X3" s="35" t="str">
        <f>INDEX('Menu and cost - Russia'!$C:$C,MATCH(CALC!X2,'Menu and cost - Russia'!$B:$B,0))</f>
        <v>Appetizer</v>
      </c>
      <c r="Y3" s="35" t="str">
        <f>INDEX('Menu and cost - Russia'!$C:$C,MATCH(CALC!Y2,'Menu and cost - Russia'!$B:$B,0))</f>
        <v>Appetizer</v>
      </c>
      <c r="Z3" s="35" t="str">
        <f>INDEX('Menu and cost - Russia'!$C:$C,MATCH(CALC!Z2,'Menu and cost - Russia'!$B:$B,0))</f>
        <v>Appetizer</v>
      </c>
      <c r="AA3" s="35" t="str">
        <f>INDEX('Menu and cost - Russia'!$C:$C,MATCH(CALC!AA2,'Menu and cost - Russia'!$B:$B,0))</f>
        <v>Appetizer</v>
      </c>
      <c r="AB3" s="35" t="str">
        <f>INDEX('Menu and cost - Russia'!$C:$C,MATCH(CALC!AB2,'Menu and cost - Russia'!$B:$B,0))</f>
        <v>Appetizer</v>
      </c>
      <c r="AC3" s="35" t="str">
        <f>INDEX('Menu and cost - Russia'!$C:$C,MATCH(CALC!AC2,'Menu and cost - Russia'!$B:$B,0))</f>
        <v>Appetizer</v>
      </c>
      <c r="AD3" s="86" t="str">
        <f>INDEX('Menu and cost - Russia'!$C:$C,MATCH(CALC!AD2,'Menu and cost - Russia'!$B:$B,0))</f>
        <v>Appetizer</v>
      </c>
      <c r="AE3" s="35" t="str">
        <f>INDEX('Menu and cost - Russia'!$C:$C,MATCH(CALC!AE2,'Menu and cost - Russia'!$B:$B,0))</f>
        <v>Entry</v>
      </c>
      <c r="AF3" s="35" t="str">
        <f>INDEX('Menu and cost - Russia'!$C:$C,MATCH(CALC!AF2,'Menu and cost - Russia'!$B:$B,0))</f>
        <v>Entry</v>
      </c>
      <c r="AG3" s="35" t="str">
        <f>INDEX('Menu and cost - Russia'!$C:$C,MATCH(CALC!AG2,'Menu and cost - Russia'!$B:$B,0))</f>
        <v>Entry</v>
      </c>
      <c r="AH3" s="35" t="str">
        <f>INDEX('Menu and cost - Russia'!$C:$C,MATCH(CALC!AH2,'Menu and cost - Russia'!$B:$B,0))</f>
        <v>Entry</v>
      </c>
      <c r="AI3" s="35" t="str">
        <f>INDEX('Menu and cost - Russia'!$C:$C,MATCH(CALC!AI2,'Menu and cost - Russia'!$B:$B,0))</f>
        <v>Entry</v>
      </c>
      <c r="AJ3" s="35" t="str">
        <f>INDEX('Menu and cost - Russia'!$C:$C,MATCH(CALC!AJ2,'Menu and cost - Russia'!$B:$B,0))</f>
        <v>Entry</v>
      </c>
      <c r="AK3" s="35" t="str">
        <f>INDEX('Menu and cost - Russia'!$C:$C,MATCH(CALC!AK2,'Menu and cost - Russia'!$B:$B,0))</f>
        <v>Entry</v>
      </c>
      <c r="AL3" s="35" t="str">
        <f>INDEX('Menu and cost - Russia'!$C:$C,MATCH(CALC!AL2,'Menu and cost - Russia'!$B:$B,0))</f>
        <v>Entry</v>
      </c>
      <c r="AM3" s="35" t="str">
        <f>INDEX('Menu and cost - Russia'!$C:$C,MATCH(CALC!AM2,'Menu and cost - Russia'!$B:$B,0))</f>
        <v>Entry</v>
      </c>
      <c r="AN3" s="86" t="str">
        <f>INDEX('Menu and cost - Russia'!$C:$C,MATCH(CALC!AN2,'Menu and cost - Russia'!$B:$B,0))</f>
        <v>Entry</v>
      </c>
      <c r="AO3" s="35" t="str">
        <f>INDEX('Menu and cost - Russia'!$C:$C,MATCH(CALC!AO2,'Menu and cost - Russia'!$B:$B,0))</f>
        <v>Dessert</v>
      </c>
      <c r="AP3" s="35" t="str">
        <f>INDEX('Menu and cost - Russia'!$C:$C,MATCH(CALC!AP2,'Menu and cost - Russia'!$B:$B,0))</f>
        <v>Dessert</v>
      </c>
      <c r="AQ3" s="86" t="str">
        <f>INDEX('Menu and cost - Russia'!$C:$C,MATCH(CALC!AQ2,'Menu and cost - Russia'!$B:$B,0))</f>
        <v>Dessert</v>
      </c>
      <c r="AR3" s="35" t="str">
        <f>INDEX('Menu and cost - Russia'!$C:$C,MATCH(CALC!AR2,'Menu and cost - Russia'!$B:$B,0))</f>
        <v>Beverages</v>
      </c>
      <c r="AS3" s="35" t="str">
        <f>INDEX('Menu and cost - Russia'!$C:$C,MATCH(CALC!AS2,'Menu and cost - Russia'!$B:$B,0))</f>
        <v>Beverages</v>
      </c>
      <c r="AT3" s="35" t="str">
        <f>INDEX('Menu and cost - Russia'!$C:$C,MATCH(CALC!AT2,'Menu and cost - Russia'!$B:$B,0))</f>
        <v>Beverages</v>
      </c>
      <c r="AU3" s="35" t="str">
        <f>INDEX('Menu and cost - Russia'!$C:$C,MATCH(CALC!AU2,'Menu and cost - Russia'!$B:$B,0))</f>
        <v>Beverages</v>
      </c>
      <c r="AV3" s="35" t="str">
        <f>INDEX('Menu and cost - Russia'!$C:$C,MATCH(CALC!AV2,'Menu and cost - Russia'!$B:$B,0))</f>
        <v>Beverages</v>
      </c>
      <c r="AW3" s="86" t="str">
        <f>INDEX('Menu and cost - Russia'!$C:$C,MATCH(CALC!AW2,'Menu and cost - Russia'!$B:$B,0))</f>
        <v>Beverages</v>
      </c>
      <c r="AX3" s="35" t="str">
        <f>INDEX('Menu and cost - Russia'!$C:$C,MATCH(CALC!AX2,'Menu and cost - Russia'!$B:$B,0))</f>
        <v>Appetizer</v>
      </c>
      <c r="AY3" s="35">
        <f>INDEX('Menu and cost - Russia'!$C:$C,MATCH(CALC!AY2,'Menu and cost - Russia'!$B:$B,0))</f>
        <v>0</v>
      </c>
      <c r="AZ3" s="35">
        <f>INDEX('Menu and cost - Russia'!$C:$C,MATCH(CALC!AZ2,'Menu and cost - Russia'!$B:$B,0))</f>
        <v>0</v>
      </c>
      <c r="BA3" s="35">
        <f>INDEX('Menu and cost - Russia'!$C:$C,MATCH(CALC!BA2,'Menu and cost - Russia'!$B:$B,0))</f>
        <v>0</v>
      </c>
      <c r="BB3" s="35">
        <f>INDEX('Menu and cost - Russia'!$C:$C,MATCH(CALC!BB2,'Menu and cost - Russia'!$B:$B,0))</f>
        <v>0</v>
      </c>
    </row>
    <row r="4" spans="1:54">
      <c r="A4" s="4" t="s">
        <v>69</v>
      </c>
      <c r="B4" s="4" t="s">
        <v>130</v>
      </c>
      <c r="C4" s="4" t="s">
        <v>3</v>
      </c>
      <c r="D4" s="4" t="s">
        <v>9</v>
      </c>
      <c r="E4" s="4" t="s">
        <v>19</v>
      </c>
      <c r="F4" s="4" t="s">
        <v>35</v>
      </c>
      <c r="G4" s="4" t="s">
        <v>31</v>
      </c>
      <c r="H4" s="4" t="s">
        <v>34</v>
      </c>
      <c r="I4" s="4" t="s">
        <v>39</v>
      </c>
      <c r="J4" s="4" t="s">
        <v>35</v>
      </c>
      <c r="K4" s="4" t="s">
        <v>36</v>
      </c>
      <c r="L4" s="4" t="s">
        <v>45</v>
      </c>
      <c r="M4" s="4" t="s">
        <v>3</v>
      </c>
      <c r="N4" s="4" t="s">
        <v>9</v>
      </c>
      <c r="O4" s="4" t="s">
        <v>19</v>
      </c>
      <c r="P4" s="4" t="s">
        <v>35</v>
      </c>
      <c r="Q4" s="61" t="s">
        <v>103</v>
      </c>
      <c r="R4" s="4" t="s">
        <v>3</v>
      </c>
      <c r="S4" s="4" t="s">
        <v>9</v>
      </c>
      <c r="T4" s="4" t="s">
        <v>19</v>
      </c>
      <c r="U4" s="4" t="s">
        <v>35</v>
      </c>
      <c r="V4" s="61" t="s">
        <v>103</v>
      </c>
      <c r="W4" s="60" t="s">
        <v>1</v>
      </c>
      <c r="X4" s="1" t="str">
        <f>INDEX('Menu and cost - Russia'!$D:$D,MATCH(CALC!X2,'Menu and cost - Russia'!$B:$B,0))</f>
        <v>Salad A</v>
      </c>
      <c r="Y4" s="1" t="str">
        <f>INDEX('Menu and cost - Russia'!$D:$D,MATCH(CALC!Y2,'Menu and cost - Russia'!$B:$B,0))</f>
        <v>Salad B</v>
      </c>
      <c r="Z4" s="1" t="str">
        <f>INDEX('Menu and cost - Russia'!$D:$D,MATCH(CALC!Z2,'Menu and cost - Russia'!$B:$B,0))</f>
        <v>Salad C</v>
      </c>
      <c r="AA4" s="1" t="str">
        <f>INDEX('Menu and cost - Russia'!$D:$D,MATCH(CALC!AA2,'Menu and cost - Russia'!$B:$B,0))</f>
        <v>Soup A</v>
      </c>
      <c r="AB4" s="1" t="str">
        <f>INDEX('Menu and cost - Russia'!$D:$D,MATCH(CALC!AB2,'Menu and cost - Russia'!$B:$B,0))</f>
        <v>Soup B</v>
      </c>
      <c r="AC4" s="1" t="str">
        <f>INDEX('Menu and cost - Russia'!$D:$D,MATCH(CALC!AC2,'Menu and cost - Russia'!$B:$B,0))</f>
        <v>Pirozhok A</v>
      </c>
      <c r="AD4" s="87" t="str">
        <f>INDEX('Menu and cost - Russia'!$D:$D,MATCH(CALC!AD2,'Menu and cost - Russia'!$B:$B,0))</f>
        <v>Pirozhok B</v>
      </c>
      <c r="AE4" s="1" t="str">
        <f>INDEX('Menu and cost - Russia'!$D:$D,MATCH(CALC!AE2,'Menu and cost - Russia'!$B:$B,0))</f>
        <v>Blin A</v>
      </c>
      <c r="AF4" s="1" t="str">
        <f>INDEX('Menu and cost - Russia'!$D:$D,MATCH(CALC!AF2,'Menu and cost - Russia'!$B:$B,0))</f>
        <v>Blin B</v>
      </c>
      <c r="AG4" s="1" t="str">
        <f>INDEX('Menu and cost - Russia'!$D:$D,MATCH(CALC!AG2,'Menu and cost - Russia'!$B:$B,0))</f>
        <v>Blin C</v>
      </c>
      <c r="AH4" s="1" t="str">
        <f>INDEX('Menu and cost - Russia'!$D:$D,MATCH(CALC!AH2,'Menu and cost - Russia'!$B:$B,0))</f>
        <v>Blin D</v>
      </c>
      <c r="AI4" s="1" t="str">
        <f>INDEX('Menu and cost - Russia'!$D:$D,MATCH(CALC!AI2,'Menu and cost - Russia'!$B:$B,0))</f>
        <v>Blin E</v>
      </c>
      <c r="AJ4" s="1" t="str">
        <f>INDEX('Menu and cost - Russia'!$D:$D,MATCH(CALC!AJ2,'Menu and cost - Russia'!$B:$B,0))</f>
        <v>Blin F</v>
      </c>
      <c r="AK4" s="1" t="str">
        <f>INDEX('Menu and cost - Russia'!$D:$D,MATCH(CALC!AK2,'Menu and cost - Russia'!$B:$B,0))</f>
        <v>Veggie Blin A</v>
      </c>
      <c r="AL4" s="1" t="str">
        <f>INDEX('Menu and cost - Russia'!$D:$D,MATCH(CALC!AL2,'Menu and cost - Russia'!$B:$B,0))</f>
        <v>Fruit Blin B</v>
      </c>
      <c r="AM4" s="1" t="str">
        <f>INDEX('Menu and cost - Russia'!$D:$D,MATCH(CALC!AM2,'Menu and cost - Russia'!$B:$B,0))</f>
        <v>Entry A</v>
      </c>
      <c r="AN4" s="87" t="str">
        <f>INDEX('Menu and cost - Russia'!$D:$D,MATCH(CALC!AN2,'Menu and cost - Russia'!$B:$B,0))</f>
        <v>Entry B</v>
      </c>
      <c r="AO4" s="1" t="str">
        <f>INDEX('Menu and cost - Russia'!$D:$D,MATCH(CALC!AO2,'Menu and cost - Russia'!$B:$B,0))</f>
        <v>Cake A</v>
      </c>
      <c r="AP4" s="1" t="str">
        <f>INDEX('Menu and cost - Russia'!$D:$D,MATCH(CALC!AP2,'Menu and cost - Russia'!$B:$B,0))</f>
        <v>Cake B</v>
      </c>
      <c r="AQ4" s="87" t="str">
        <f>INDEX('Menu and cost - Russia'!$D:$D,MATCH(CALC!AQ2,'Menu and cost - Russia'!$B:$B,0))</f>
        <v>Candy A</v>
      </c>
      <c r="AR4" s="1" t="str">
        <f>INDEX('Menu and cost - Russia'!$D:$D,MATCH(CALC!AR2,'Menu and cost - Russia'!$B:$B,0))</f>
        <v>Cold Drink A</v>
      </c>
      <c r="AS4" s="1" t="str">
        <f>INDEX('Menu and cost - Russia'!$D:$D,MATCH(CALC!AS2,'Menu and cost - Russia'!$B:$B,0))</f>
        <v>Cold Drink B</v>
      </c>
      <c r="AT4" s="1" t="str">
        <f>INDEX('Menu and cost - Russia'!$D:$D,MATCH(CALC!AT2,'Menu and cost - Russia'!$B:$B,0))</f>
        <v>Cold Drink C</v>
      </c>
      <c r="AU4" s="1" t="str">
        <f>INDEX('Menu and cost - Russia'!$D:$D,MATCH(CALC!AU2,'Menu and cost - Russia'!$B:$B,0))</f>
        <v>Cold Drink D</v>
      </c>
      <c r="AV4" s="1" t="str">
        <f>INDEX('Menu and cost - Russia'!$D:$D,MATCH(CALC!AV2,'Menu and cost - Russia'!$B:$B,0))</f>
        <v>Hot Drink A</v>
      </c>
      <c r="AW4" s="87" t="str">
        <f>INDEX('Menu and cost - Russia'!$D:$D,MATCH(CALC!AW2,'Menu and cost - Russia'!$B:$B,0))</f>
        <v>Hot Drink B</v>
      </c>
      <c r="AX4" s="1">
        <f>INDEX('Menu and cost - Russia'!$D:$D,MATCH(CALC!AX2,'Menu and cost - Russia'!$B:$B,0))</f>
        <v>0</v>
      </c>
      <c r="AY4" s="1">
        <f>INDEX('Menu and cost - Russia'!$D:$D,MATCH(CALC!AY2,'Menu and cost - Russia'!$B:$B,0))</f>
        <v>0</v>
      </c>
      <c r="AZ4" s="1">
        <f>INDEX('Menu and cost - Russia'!$D:$D,MATCH(CALC!AZ2,'Menu and cost - Russia'!$B:$B,0))</f>
        <v>0</v>
      </c>
      <c r="BA4" s="1">
        <f>INDEX('Menu and cost - Russia'!$D:$D,MATCH(CALC!BA2,'Menu and cost - Russia'!$B:$B,0))</f>
        <v>0</v>
      </c>
      <c r="BB4" s="1">
        <f>INDEX('Menu and cost - Russia'!$D:$D,MATCH(CALC!BB2,'Menu and cost - Russia'!$B:$B,0))</f>
        <v>0</v>
      </c>
    </row>
    <row r="5" spans="1:54">
      <c r="A5" s="1" t="str">
        <f>COGS!B6</f>
        <v>Columbus</v>
      </c>
      <c r="B5" s="1" t="str">
        <f>COGS!C6</f>
        <v>OH</v>
      </c>
      <c r="C5" s="7">
        <f>INDEX('Order Composition'!$B$5:$F$299,MATCH(CALC!$A5,'Order Composition'!$B$5:$B$299,0),MATCH(CALC!C$4,'Order Composition'!$B$5:$F$5,0))</f>
        <v>0.3</v>
      </c>
      <c r="D5" s="7">
        <f>INDEX('Order Composition'!$B$5:$F$299,MATCH(CALC!$A5,'Order Composition'!$B$5:$B$299,0),MATCH(CALC!D$4,'Order Composition'!$B$5:$F$5,0))</f>
        <v>0.55000000000000004</v>
      </c>
      <c r="E5" s="7">
        <f>INDEX('Order Composition'!$B$5:$F$299,MATCH(CALC!$A5,'Order Composition'!$B$5:$B$299,0),MATCH(CALC!E$4,'Order Composition'!$B$5:$F$5,0))</f>
        <v>0.35</v>
      </c>
      <c r="F5" s="7">
        <f>INDEX('Order Composition'!$B$5:$F$299,MATCH(CALC!$A5,'Order Composition'!$B$5:$B$299,0),MATCH(CALC!F$4,'Order Composition'!$B$5:$F$5,0))</f>
        <v>0.8</v>
      </c>
      <c r="G5" s="5">
        <f>INDEX(COGS!$B$5:$L$300,MATCH(CALC!$A5,COGS!$B$5:$B$300,0),MATCH(CALC!G$4,COGS!$B$5:$L$5,0))</f>
        <v>8.35</v>
      </c>
      <c r="H5" s="5">
        <f>INDEX(COGS!$B$5:$L$300,MATCH(CALC!$A5,COGS!$B$5:$B$300,0),MATCH(CALC!H$4,COGS!$B$5:$L$5,0))</f>
        <v>14.13</v>
      </c>
      <c r="I5" s="5">
        <f>INDEX(COGS!$B$5:$L$300,MATCH(CALC!$A5,COGS!$B$5:$B$300,0),MATCH(CALC!I$4,COGS!$B$5:$L$5,0))</f>
        <v>12.83</v>
      </c>
      <c r="J5" s="5">
        <f>INDEX(COGS!$B$5:$L$300,MATCH(CALC!$A5,COGS!$B$5:$B$300,0),MATCH(CALC!J$4,COGS!$B$5:$L$5,0))</f>
        <v>5.93</v>
      </c>
      <c r="K5" s="5">
        <f>INDEX(COGS!$B$5:$L$300,MATCH(CALC!$A5,COGS!$B$5:$B$300,0),MATCH(CALC!K$4,COGS!$B$5:$L$5,0))</f>
        <v>5.89</v>
      </c>
      <c r="L5" s="5">
        <f>INDEX(COGS!$B$5:$L$300,MATCH(CALC!$A5,COGS!$B$5:$B$300,0),MATCH(CALC!L$4,COGS!$B$5:$L$5,0))</f>
        <v>10</v>
      </c>
      <c r="M5" s="62">
        <f ca="1">AVERAGEIFS($X5:$AW5,$X$3:$AW$3,M$4)</f>
        <v>0.56365714285714286</v>
      </c>
      <c r="N5" s="62">
        <f t="shared" ref="M5:P15" ca="1" si="1">AVERAGEIFS($X5:$AW5,$X$3:$AW$3,N$4)</f>
        <v>1.0154366666666672</v>
      </c>
      <c r="O5" s="62">
        <f t="shared" ca="1" si="1"/>
        <v>1.6308444444444443</v>
      </c>
      <c r="P5" s="62">
        <f t="shared" ca="1" si="1"/>
        <v>0.75455555555555565</v>
      </c>
      <c r="Q5" s="62">
        <f ca="1">SUMPRODUCT(C5:F5,M5:P5)</f>
        <v>1.9020273095238101</v>
      </c>
      <c r="R5" s="62">
        <f ca="1">AVERAGEIFS($X5:$AW5,$X$3:$AW$3,R$4,$X5:$AW5,"&gt;0")</f>
        <v>0.85583999999999993</v>
      </c>
      <c r="S5" s="62">
        <f t="shared" ref="S5:U15" ca="1" si="2">AVERAGEIFS($X5:$AW5,$X$3:$AW$3,S$4,$X5:$AW5,"&gt;0")</f>
        <v>1.1468259259259264</v>
      </c>
      <c r="T5" s="62">
        <f t="shared" ca="1" si="2"/>
        <v>1.6308444444444443</v>
      </c>
      <c r="U5" s="62">
        <f t="shared" ca="1" si="2"/>
        <v>0.75455555555555565</v>
      </c>
      <c r="V5" s="62">
        <f ca="1">SUMPRODUCT(C5:F5,R5:U5)</f>
        <v>2.0619462592592597</v>
      </c>
      <c r="W5" s="63"/>
      <c r="X5" s="8">
        <f ca="1">(($L5/3)*0.4)*INDEX('Menu and cost - Russia'!$E:$E,MATCH(CALC!X$4,'Menu and cost - Russia'!$D:$D,0))-SUMPRODUCT(OFFSET(INDEX('Menu and cost - Russia'!$D:$D,MATCH(CALC!X$4,'Menu and cost - Russia'!$D:$D,0)),0,4,1,5),$G5:$K5)*INDEX('Menu and cost - Russia'!$G:$G,MATCH(CALC!X$4,'Menu and cost - Russia'!$D:$D,0))-(INDEX('Menu and cost - Russia'!$P:$P,MATCH(CALC!X$4,'Menu and cost - Russia'!$D:$D,0))*CALC!$L5)</f>
        <v>1.0727999999999995</v>
      </c>
      <c r="Y5" s="8">
        <f ca="1">(($L5/3)*0.4)*INDEX('Menu and cost - Russia'!$E:$E,MATCH(CALC!Y$4,'Menu and cost - Russia'!$D:$D,0))-SUMPRODUCT(OFFSET(INDEX('Menu and cost - Russia'!$D:$D,MATCH(CALC!Y$4,'Menu and cost - Russia'!$D:$D,0)),0,4,1,5),$G5:$K5)*INDEX('Menu and cost - Russia'!$G:$G,MATCH(CALC!Y$4,'Menu and cost - Russia'!$D:$D,0))-(INDEX('Menu and cost - Russia'!$P:$P,MATCH(CALC!Y$4,'Menu and cost - Russia'!$D:$D,0))*CALC!$L5)</f>
        <v>1.0207999999999995</v>
      </c>
      <c r="Z5" s="8">
        <f ca="1">(($L5/3)*0.4)*INDEX('Menu and cost - Russia'!$E:$E,MATCH(CALC!Z$4,'Menu and cost - Russia'!$D:$D,0))-SUMPRODUCT(OFFSET(INDEX('Menu and cost - Russia'!$D:$D,MATCH(CALC!Z$4,'Menu and cost - Russia'!$D:$D,0)),0,4,1,5),$G5:$K5)*INDEX('Menu and cost - Russia'!$G:$G,MATCH(CALC!Z$4,'Menu and cost - Russia'!$D:$D,0))-(INDEX('Menu and cost - Russia'!$P:$P,MATCH(CALC!Z$4,'Menu and cost - Russia'!$D:$D,0))*CALC!$L5)</f>
        <v>0.94279999999999964</v>
      </c>
      <c r="AA5" s="8">
        <f ca="1">(($L5/3)*0.4)*INDEX('Menu and cost - Russia'!$E:$E,MATCH(CALC!AA$4,'Menu and cost - Russia'!$D:$D,0))-SUMPRODUCT(OFFSET(INDEX('Menu and cost - Russia'!$D:$D,MATCH(CALC!AA$4,'Menu and cost - Russia'!$D:$D,0)),0,4,1,5),$G5:$K5)*INDEX('Menu and cost - Russia'!$G:$G,MATCH(CALC!AA$4,'Menu and cost - Russia'!$D:$D,0))-(INDEX('Menu and cost - Russia'!$P:$P,MATCH(CALC!AA$4,'Menu and cost - Russia'!$D:$D,0))*CALC!$L5)</f>
        <v>0.71680000000000021</v>
      </c>
      <c r="AB5" s="8">
        <f ca="1">(($L5/3)*0.4)*INDEX('Menu and cost - Russia'!$E:$E,MATCH(CALC!AB$4,'Menu and cost - Russia'!$D:$D,0))-SUMPRODUCT(OFFSET(INDEX('Menu and cost - Russia'!$D:$D,MATCH(CALC!AB$4,'Menu and cost - Russia'!$D:$D,0)),0,4,1,5),$G5:$K5)*INDEX('Menu and cost - Russia'!$G:$G,MATCH(CALC!AB$4,'Menu and cost - Russia'!$D:$D,0))-(INDEX('Menu and cost - Russia'!$P:$P,MATCH(CALC!AB$4,'Menu and cost - Russia'!$D:$D,0))*CALC!$L5)</f>
        <v>0.52600000000000036</v>
      </c>
      <c r="AC5" s="8">
        <f ca="1">(($L5/3)*0.4)*INDEX('Menu and cost - Russia'!$E:$E,MATCH(CALC!AC$4,'Menu and cost - Russia'!$D:$D,0))-SUMPRODUCT(OFFSET(INDEX('Menu and cost - Russia'!$D:$D,MATCH(CALC!AC$4,'Menu and cost - Russia'!$D:$D,0)),0,4,1,5),$G5:$K5)*INDEX('Menu and cost - Russia'!$G:$G,MATCH(CALC!AC$4,'Menu and cost - Russia'!$D:$D,0))-(INDEX('Menu and cost - Russia'!$P:$P,MATCH(CALC!AC$4,'Menu and cost - Russia'!$D:$D,0))*CALC!$L5)</f>
        <v>-0.13429999999999992</v>
      </c>
      <c r="AD5" s="88">
        <f ca="1">(($L5/3)*0.4)*INDEX('Menu and cost - Russia'!$E:$E,MATCH(CALC!AD$4,'Menu and cost - Russia'!$D:$D,0))-SUMPRODUCT(OFFSET(INDEX('Menu and cost - Russia'!$D:$D,MATCH(CALC!AD$4,'Menu and cost - Russia'!$D:$D,0)),0,4,1,5),$G5:$K5)*INDEX('Menu and cost - Russia'!$G:$G,MATCH(CALC!AD$4,'Menu and cost - Russia'!$D:$D,0))-(INDEX('Menu and cost - Russia'!$P:$P,MATCH(CALC!AD$4,'Menu and cost - Russia'!$D:$D,0))*CALC!$L5)</f>
        <v>-0.19929999999999987</v>
      </c>
      <c r="AE5" s="8">
        <f ca="1">(($L5/3)*0.4)*INDEX('Menu and cost - Russia'!$E:$E,MATCH(CALC!AE$4,'Menu and cost - Russia'!$D:$D,0))-SUMPRODUCT(OFFSET(INDEX('Menu and cost - Russia'!$D:$D,MATCH(CALC!AE$4,'Menu and cost - Russia'!$D:$D,0)),0,4,1,5),$G5:$K5)*INDEX('Menu and cost - Russia'!$G:$G,MATCH(CALC!AE$4,'Menu and cost - Russia'!$D:$D,0))-(INDEX('Menu and cost - Russia'!$P:$P,MATCH(CALC!AE$4,'Menu and cost - Russia'!$D:$D,0))*CALC!$L5)</f>
        <v>1.0647333333333333</v>
      </c>
      <c r="AF5" s="8">
        <f ca="1">(($L5/3)*0.4)*INDEX('Menu and cost - Russia'!$E:$E,MATCH(CALC!AF$4,'Menu and cost - Russia'!$D:$D,0))-SUMPRODUCT(OFFSET(INDEX('Menu and cost - Russia'!$D:$D,MATCH(CALC!AF$4,'Menu and cost - Russia'!$D:$D,0)),0,4,1,5),$G5:$K5)*INDEX('Menu and cost - Russia'!$G:$G,MATCH(CALC!AF$4,'Menu and cost - Russia'!$D:$D,0))-(INDEX('Menu and cost - Russia'!$P:$P,MATCH(CALC!AF$4,'Menu and cost - Russia'!$D:$D,0))*CALC!$L5)</f>
        <v>0.19923333333333326</v>
      </c>
      <c r="AG5" s="8">
        <f ca="1">(($L5/3)*0.4)*INDEX('Menu and cost - Russia'!$E:$E,MATCH(CALC!AG$4,'Menu and cost - Russia'!$D:$D,0))-SUMPRODUCT(OFFSET(INDEX('Menu and cost - Russia'!$D:$D,MATCH(CALC!AG$4,'Menu and cost - Russia'!$D:$D,0)),0,4,1,5),$G5:$K5)*INDEX('Menu and cost - Russia'!$G:$G,MATCH(CALC!AG$4,'Menu and cost - Russia'!$D:$D,0))-(INDEX('Menu and cost - Russia'!$P:$P,MATCH(CALC!AG$4,'Menu and cost - Russia'!$D:$D,0))*CALC!$L5)</f>
        <v>-0.16706666666666614</v>
      </c>
      <c r="AH5" s="8">
        <f ca="1">(($L5/3)*0.4)*INDEX('Menu and cost - Russia'!$E:$E,MATCH(CALC!AH$4,'Menu and cost - Russia'!$D:$D,0))-SUMPRODUCT(OFFSET(INDEX('Menu and cost - Russia'!$D:$D,MATCH(CALC!AH$4,'Menu and cost - Russia'!$D:$D,0)),0,4,1,5),$G5:$K5)*INDEX('Menu and cost - Russia'!$G:$G,MATCH(CALC!AH$4,'Menu and cost - Russia'!$D:$D,0))-(INDEX('Menu and cost - Russia'!$P:$P,MATCH(CALC!AH$4,'Menu and cost - Russia'!$D:$D,0))*CALC!$L5)</f>
        <v>0.71699999999999964</v>
      </c>
      <c r="AI5" s="8">
        <f ca="1">(($L5/3)*0.4)*INDEX('Menu and cost - Russia'!$E:$E,MATCH(CALC!AI$4,'Menu and cost - Russia'!$D:$D,0))-SUMPRODUCT(OFFSET(INDEX('Menu and cost - Russia'!$D:$D,MATCH(CALC!AI$4,'Menu and cost - Russia'!$D:$D,0)),0,4,1,5),$G5:$K5)*INDEX('Menu and cost - Russia'!$G:$G,MATCH(CALC!AI$4,'Menu and cost - Russia'!$D:$D,0))-(INDEX('Menu and cost - Russia'!$P:$P,MATCH(CALC!AI$4,'Menu and cost - Russia'!$D:$D,0))*CALC!$L5)</f>
        <v>0.83083333333333398</v>
      </c>
      <c r="AJ5" s="8">
        <f ca="1">(($L5/3)*0.4)*INDEX('Menu and cost - Russia'!$E:$E,MATCH(CALC!AJ$4,'Menu and cost - Russia'!$D:$D,0))-SUMPRODUCT(OFFSET(INDEX('Menu and cost - Russia'!$D:$D,MATCH(CALC!AJ$4,'Menu and cost - Russia'!$D:$D,0)),0,4,1,5),$G5:$K5)*INDEX('Menu and cost - Russia'!$G:$G,MATCH(CALC!AJ$4,'Menu and cost - Russia'!$D:$D,0))-(INDEX('Menu and cost - Russia'!$P:$P,MATCH(CALC!AJ$4,'Menu and cost - Russia'!$D:$D,0))*CALC!$L5)</f>
        <v>0.86983333333333412</v>
      </c>
      <c r="AK5" s="8">
        <f ca="1">(($L5/3)*0.4)*INDEX('Menu and cost - Russia'!$E:$E,MATCH(CALC!AK$4,'Menu and cost - Russia'!$D:$D,0))-SUMPRODUCT(OFFSET(INDEX('Menu and cost - Russia'!$D:$D,MATCH(CALC!AK$4,'Menu and cost - Russia'!$D:$D,0)),0,4,1,5),$G5:$K5)*INDEX('Menu and cost - Russia'!$G:$G,MATCH(CALC!AK$4,'Menu and cost - Russia'!$D:$D,0))-(INDEX('Menu and cost - Russia'!$P:$P,MATCH(CALC!AK$4,'Menu and cost - Russia'!$D:$D,0))*CALC!$L5)</f>
        <v>1.0647333333333333</v>
      </c>
      <c r="AL5" s="8">
        <f ca="1">(($L5/3)*0.4)*INDEX('Menu and cost - Russia'!$E:$E,MATCH(CALC!AL$4,'Menu and cost - Russia'!$D:$D,0))-SUMPRODUCT(OFFSET(INDEX('Menu and cost - Russia'!$D:$D,MATCH(CALC!AL$4,'Menu and cost - Russia'!$D:$D,0)),0,4,1,5),$G5:$K5)*INDEX('Menu and cost - Russia'!$G:$G,MATCH(CALC!AL$4,'Menu and cost - Russia'!$D:$D,0))-(INDEX('Menu and cost - Russia'!$P:$P,MATCH(CALC!AL$4,'Menu and cost - Russia'!$D:$D,0))*CALC!$L5)</f>
        <v>1.1543333333333332</v>
      </c>
      <c r="AM5" s="8">
        <f ca="1">(($L5/3)*0.4)*INDEX('Menu and cost - Russia'!$E:$E,MATCH(CALC!AM$4,'Menu and cost - Russia'!$D:$D,0))-SUMPRODUCT(OFFSET(INDEX('Menu and cost - Russia'!$D:$D,MATCH(CALC!AM$4,'Menu and cost - Russia'!$D:$D,0)),0,4,1,5),$G5:$K5)*INDEX('Menu and cost - Russia'!$G:$G,MATCH(CALC!AM$4,'Menu and cost - Russia'!$D:$D,0))-(INDEX('Menu and cost - Russia'!$P:$P,MATCH(CALC!AM$4,'Menu and cost - Russia'!$D:$D,0))*CALC!$L5)</f>
        <v>2.2472666666666679</v>
      </c>
      <c r="AN5" s="88">
        <f ca="1">(($L5/3)*0.4)*INDEX('Menu and cost - Russia'!$E:$E,MATCH(CALC!AN$4,'Menu and cost - Russia'!$D:$D,0))-SUMPRODUCT(OFFSET(INDEX('Menu and cost - Russia'!$D:$D,MATCH(CALC!AN$4,'Menu and cost - Russia'!$D:$D,0)),0,4,1,5),$G5:$K5)*INDEX('Menu and cost - Russia'!$G:$G,MATCH(CALC!AN$4,'Menu and cost - Russia'!$D:$D,0))-(INDEX('Menu and cost - Russia'!$P:$P,MATCH(CALC!AN$4,'Menu and cost - Russia'!$D:$D,0))*CALC!$L5)</f>
        <v>2.1734666666666675</v>
      </c>
      <c r="AO5" s="8">
        <f ca="1">(($L5/3)*0.4)*INDEX('Menu and cost - Russia'!$E:$E,MATCH(CALC!AO$4,'Menu and cost - Russia'!$D:$D,0))-SUMPRODUCT(OFFSET(INDEX('Menu and cost - Russia'!$D:$D,MATCH(CALC!AO$4,'Menu and cost - Russia'!$D:$D,0)),0,4,1,5),$G5:$K5)*INDEX('Menu and cost - Russia'!$G:$G,MATCH(CALC!AO$4,'Menu and cost - Russia'!$D:$D,0))-(INDEX('Menu and cost - Russia'!$P:$P,MATCH(CALC!AO$4,'Menu and cost - Russia'!$D:$D,0))*CALC!$L5)</f>
        <v>2.0221999999999998</v>
      </c>
      <c r="AP5" s="8">
        <f ca="1">(($L5/3)*0.4)*INDEX('Menu and cost - Russia'!$E:$E,MATCH(CALC!AP$4,'Menu and cost - Russia'!$D:$D,0))-SUMPRODUCT(OFFSET(INDEX('Menu and cost - Russia'!$D:$D,MATCH(CALC!AP$4,'Menu and cost - Russia'!$D:$D,0)),0,4,1,5),$G5:$K5)*INDEX('Menu and cost - Russia'!$G:$G,MATCH(CALC!AP$4,'Menu and cost - Russia'!$D:$D,0))-(INDEX('Menu and cost - Russia'!$P:$P,MATCH(CALC!AP$4,'Menu and cost - Russia'!$D:$D,0))*CALC!$L5)</f>
        <v>2.0221999999999998</v>
      </c>
      <c r="AQ5" s="88">
        <f ca="1">(($L5/3)*0.4)*INDEX('Menu and cost - Russia'!$E:$E,MATCH(CALC!AQ$4,'Menu and cost - Russia'!$D:$D,0))-SUMPRODUCT(OFFSET(INDEX('Menu and cost - Russia'!$D:$D,MATCH(CALC!AQ$4,'Menu and cost - Russia'!$D:$D,0)),0,4,1,5),$G5:$K5)*INDEX('Menu and cost - Russia'!$G:$G,MATCH(CALC!AQ$4,'Menu and cost - Russia'!$D:$D,0))-(INDEX('Menu and cost - Russia'!$P:$P,MATCH(CALC!AQ$4,'Menu and cost - Russia'!$D:$D,0))*CALC!$L5)</f>
        <v>0.84813333333333329</v>
      </c>
      <c r="AR5" s="8">
        <f ca="1">(($L5/3)*0.4)*INDEX('Menu and cost - Russia'!$E:$E,MATCH(CALC!AR$4,'Menu and cost - Russia'!$D:$D,0))-SUMPRODUCT(OFFSET(INDEX('Menu and cost - Russia'!$D:$D,MATCH(CALC!AR$4,'Menu and cost - Russia'!$D:$D,0)),0,4,1,5),$G5:$K5)*INDEX('Menu and cost - Russia'!$G:$G,MATCH(CALC!AR$4,'Menu and cost - Russia'!$D:$D,0))-(INDEX('Menu and cost - Russia'!$P:$P,MATCH(CALC!AR$4,'Menu and cost - Russia'!$D:$D,0))*CALC!$L5)</f>
        <v>0.73066666666666669</v>
      </c>
      <c r="AS5" s="8">
        <f ca="1">(($L5/3)*0.4)*INDEX('Menu and cost - Russia'!$E:$E,MATCH(CALC!AS$4,'Menu and cost - Russia'!$D:$D,0))-SUMPRODUCT(OFFSET(INDEX('Menu and cost - Russia'!$D:$D,MATCH(CALC!AS$4,'Menu and cost - Russia'!$D:$D,0)),0,4,1,5),$G5:$K5)*INDEX('Menu and cost - Russia'!$G:$G,MATCH(CALC!AS$4,'Menu and cost - Russia'!$D:$D,0))-(INDEX('Menu and cost - Russia'!$P:$P,MATCH(CALC!AS$4,'Menu and cost - Russia'!$D:$D,0))*CALC!$L5)</f>
        <v>0.73066666666666669</v>
      </c>
      <c r="AT5" s="8">
        <f ca="1">(($L5/3)*0.4)*INDEX('Menu and cost - Russia'!$E:$E,MATCH(CALC!AT$4,'Menu and cost - Russia'!$D:$D,0))-SUMPRODUCT(OFFSET(INDEX('Menu and cost - Russia'!$D:$D,MATCH(CALC!AT$4,'Menu and cost - Russia'!$D:$D,0)),0,4,1,5),$G5:$K5)*INDEX('Menu and cost - Russia'!$G:$G,MATCH(CALC!AT$4,'Menu and cost - Russia'!$D:$D,0))-(INDEX('Menu and cost - Russia'!$P:$P,MATCH(CALC!AT$4,'Menu and cost - Russia'!$D:$D,0))*CALC!$L5)</f>
        <v>1.038</v>
      </c>
      <c r="AU5" s="8">
        <f ca="1">(($L5/3)*0.4)*INDEX('Menu and cost - Russia'!$E:$E,MATCH(CALC!AU$4,'Menu and cost - Russia'!$D:$D,0))-SUMPRODUCT(OFFSET(INDEX('Menu and cost - Russia'!$D:$D,MATCH(CALC!AU$4,'Menu and cost - Russia'!$D:$D,0)),0,4,1,5),$G5:$K5)*INDEX('Menu and cost - Russia'!$G:$G,MATCH(CALC!AU$4,'Menu and cost - Russia'!$D:$D,0))-(INDEX('Menu and cost - Russia'!$P:$P,MATCH(CALC!AU$4,'Menu and cost - Russia'!$D:$D,0))*CALC!$L5)</f>
        <v>1.038</v>
      </c>
      <c r="AV5" s="8">
        <f ca="1">(($L5/3)*0.4)*INDEX('Menu and cost - Russia'!$E:$E,MATCH(CALC!AV$4,'Menu and cost - Russia'!$D:$D,0))-SUMPRODUCT(OFFSET(INDEX('Menu and cost - Russia'!$D:$D,MATCH(CALC!AV$4,'Menu and cost - Russia'!$D:$D,0)),0,4,1,5),$G5:$K5)*INDEX('Menu and cost - Russia'!$G:$G,MATCH(CALC!AV$4,'Menu and cost - Russia'!$D:$D,0))-(INDEX('Menu and cost - Russia'!$P:$P,MATCH(CALC!AV$4,'Menu and cost - Russia'!$D:$D,0))*CALC!$L5)</f>
        <v>0.56400000000000006</v>
      </c>
      <c r="AW5" s="88">
        <f ca="1">(($L5/3)*0.4)*INDEX('Menu and cost - Russia'!$E:$E,MATCH(CALC!AW$4,'Menu and cost - Russia'!$D:$D,0))-SUMPRODUCT(OFFSET(INDEX('Menu and cost - Russia'!$D:$D,MATCH(CALC!AW$4,'Menu and cost - Russia'!$D:$D,0)),0,4,1,5),$G5:$K5)*INDEX('Menu and cost - Russia'!$G:$G,MATCH(CALC!AW$4,'Menu and cost - Russia'!$D:$D,0))-(INDEX('Menu and cost - Russia'!$P:$P,MATCH(CALC!AW$4,'Menu and cost - Russia'!$D:$D,0))*CALC!$L5)</f>
        <v>0.42599999999999993</v>
      </c>
      <c r="AX5" s="8" t="e">
        <f ca="1">(($L5/3)*0.4)*INDEX('Menu and cost - Russia'!$E:$E,MATCH(CALC!AX$4,'Menu and cost - Russia'!$D:$D,0))-SUMPRODUCT(OFFSET(INDEX('Menu and cost - Russia'!$D:$D,MATCH(CALC!AX$4,'Menu and cost - Russia'!$D:$D,0)),0,4,1,5),$G5:$K5)*INDEX('Menu and cost - Russia'!$G:$G,MATCH(CALC!AX$4,'Menu and cost - Russia'!$D:$D,0))-(INDEX('Menu and cost - Russia'!$P:$P,MATCH(CALC!AX$4,'Menu and cost - Russia'!$D:$D,0))*CALC!$L5)</f>
        <v>#N/A</v>
      </c>
      <c r="AY5" s="8" t="e">
        <f ca="1">(($L5/3)*0.4)*INDEX('Menu and cost - Russia'!$E:$E,MATCH(CALC!AY$4,'Menu and cost - Russia'!$D:$D,0))-SUMPRODUCT(OFFSET(INDEX('Menu and cost - Russia'!$D:$D,MATCH(CALC!AY$4,'Menu and cost - Russia'!$D:$D,0)),0,4,1,5),$G5:$K5)*INDEX('Menu and cost - Russia'!$G:$G,MATCH(CALC!AY$4,'Menu and cost - Russia'!$D:$D,0))-(INDEX('Menu and cost - Russia'!$P:$P,MATCH(CALC!AY$4,'Menu and cost - Russia'!$D:$D,0))*CALC!$L5)</f>
        <v>#N/A</v>
      </c>
      <c r="AZ5" s="8" t="e">
        <f ca="1">(($L5/3)*0.4)*INDEX('Menu and cost - Russia'!$E:$E,MATCH(CALC!AZ$4,'Menu and cost - Russia'!$D:$D,0))-SUMPRODUCT(OFFSET(INDEX('Menu and cost - Russia'!$D:$D,MATCH(CALC!AZ$4,'Menu and cost - Russia'!$D:$D,0)),0,4,1,5),$G5:$K5)*INDEX('Menu and cost - Russia'!$G:$G,MATCH(CALC!AZ$4,'Menu and cost - Russia'!$D:$D,0))-(INDEX('Menu and cost - Russia'!$P:$P,MATCH(CALC!AZ$4,'Menu and cost - Russia'!$D:$D,0))*CALC!$L5)</f>
        <v>#N/A</v>
      </c>
      <c r="BA5" s="8" t="e">
        <f ca="1">(($L5/3)*0.4)*INDEX('Menu and cost - Russia'!$E:$E,MATCH(CALC!BA$4,'Menu and cost - Russia'!$D:$D,0))-SUMPRODUCT(OFFSET(INDEX('Menu and cost - Russia'!$D:$D,MATCH(CALC!BA$4,'Menu and cost - Russia'!$D:$D,0)),0,4,1,5),$G5:$K5)*INDEX('Menu and cost - Russia'!$G:$G,MATCH(CALC!BA$4,'Menu and cost - Russia'!$D:$D,0))-(INDEX('Menu and cost - Russia'!$P:$P,MATCH(CALC!BA$4,'Menu and cost - Russia'!$D:$D,0))*CALC!$L5)</f>
        <v>#N/A</v>
      </c>
      <c r="BB5" s="8" t="e">
        <f ca="1">(($L5/3)*0.4)*INDEX('Menu and cost - Russia'!$E:$E,MATCH(CALC!BB$4,'Menu and cost - Russia'!$D:$D,0))-SUMPRODUCT(OFFSET(INDEX('Menu and cost - Russia'!$D:$D,MATCH(CALC!BB$4,'Menu and cost - Russia'!$D:$D,0)),0,4,1,5),$G5:$K5)*INDEX('Menu and cost - Russia'!$G:$G,MATCH(CALC!BB$4,'Menu and cost - Russia'!$D:$D,0))-(INDEX('Menu and cost - Russia'!$P:$P,MATCH(CALC!BB$4,'Menu and cost - Russia'!$D:$D,0))*CALC!$L5)</f>
        <v>#N/A</v>
      </c>
    </row>
    <row r="6" spans="1:54">
      <c r="A6" s="1" t="str">
        <f>COGS!B7</f>
        <v>Cincinnati</v>
      </c>
      <c r="B6" s="1" t="str">
        <f>COGS!C7</f>
        <v>OH</v>
      </c>
      <c r="C6" s="7">
        <f>INDEX('Order Composition'!$B$5:$F$299,MATCH(CALC!$A6,'Order Composition'!$B$5:$B$299,0),MATCH(CALC!C$4,'Order Composition'!$B$5:$F$5,0))</f>
        <v>0.55000000000000004</v>
      </c>
      <c r="D6" s="7">
        <f>INDEX('Order Composition'!$B$5:$F$299,MATCH(CALC!$A6,'Order Composition'!$B$5:$B$299,0),MATCH(CALC!D$4,'Order Composition'!$B$5:$F$5,0))</f>
        <v>0.6</v>
      </c>
      <c r="E6" s="7">
        <f>INDEX('Order Composition'!$B$5:$F$299,MATCH(CALC!$A6,'Order Composition'!$B$5:$B$299,0),MATCH(CALC!E$4,'Order Composition'!$B$5:$F$5,0))</f>
        <v>0.4</v>
      </c>
      <c r="F6" s="7">
        <f>INDEX('Order Composition'!$B$5:$F$299,MATCH(CALC!$A6,'Order Composition'!$B$5:$B$299,0),MATCH(CALC!F$4,'Order Composition'!$B$5:$F$5,0))</f>
        <v>0.8</v>
      </c>
      <c r="G6" s="5">
        <f>INDEX(COGS!$B$5:$L$300,MATCH(CALC!$A6,COGS!$B$5:$B$300,0),MATCH(CALC!G$4,COGS!$B$5:$L$5,0))</f>
        <v>6.79</v>
      </c>
      <c r="H6" s="5">
        <f>INDEX(COGS!$B$5:$L$300,MATCH(CALC!$A6,COGS!$B$5:$B$300,0),MATCH(CALC!H$4,COGS!$B$5:$L$5,0))</f>
        <v>13.56</v>
      </c>
      <c r="I6" s="5">
        <f>INDEX(COGS!$B$5:$L$300,MATCH(CALC!$A6,COGS!$B$5:$B$300,0),MATCH(CALC!I$4,COGS!$B$5:$L$5,0))</f>
        <v>11.34</v>
      </c>
      <c r="J6" s="5">
        <f>INDEX(COGS!$B$5:$L$300,MATCH(CALC!$A6,COGS!$B$5:$B$300,0),MATCH(CALC!J$4,COGS!$B$5:$L$5,0))</f>
        <v>4.5599999999999996</v>
      </c>
      <c r="K6" s="5">
        <f>INDEX(COGS!$B$5:$L$300,MATCH(CALC!$A6,COGS!$B$5:$B$300,0),MATCH(CALC!K$4,COGS!$B$5:$L$5,0))</f>
        <v>5.34</v>
      </c>
      <c r="L6" s="5">
        <f>INDEX(COGS!$B$5:$L$300,MATCH(CALC!$A6,COGS!$B$5:$B$300,0),MATCH(CALC!L$4,COGS!$B$5:$L$5,0))</f>
        <v>10.5</v>
      </c>
      <c r="M6" s="62">
        <f t="shared" ca="1" si="1"/>
        <v>0.88405714285714276</v>
      </c>
      <c r="N6" s="62">
        <f t="shared" ca="1" si="1"/>
        <v>1.4975800000000001</v>
      </c>
      <c r="O6" s="62">
        <f t="shared" ca="1" si="1"/>
        <v>1.9410000000000001</v>
      </c>
      <c r="P6" s="62">
        <f t="shared" ca="1" si="1"/>
        <v>1.1333333333333335</v>
      </c>
      <c r="Q6" s="62">
        <f ca="1">SUMPRODUCT(C6:F6,M6:P6)</f>
        <v>3.0678460952380955</v>
      </c>
      <c r="R6" s="62">
        <f t="shared" ref="R6:R15" ca="1" si="3">AVERAGEIFS($X6:$AW6,$X$3:$AW$3,R$4,$X6:$AW6,"&gt;0")</f>
        <v>1.0406666666666666</v>
      </c>
      <c r="S6" s="62">
        <f t="shared" ca="1" si="2"/>
        <v>1.4975800000000001</v>
      </c>
      <c r="T6" s="62">
        <f t="shared" ca="1" si="2"/>
        <v>1.9410000000000001</v>
      </c>
      <c r="U6" s="62">
        <f t="shared" ca="1" si="2"/>
        <v>1.1333333333333335</v>
      </c>
      <c r="V6" s="62">
        <f ca="1">SUMPRODUCT(C6:F6,R6:U6)</f>
        <v>3.1539813333333337</v>
      </c>
      <c r="W6" s="63"/>
      <c r="X6" s="8">
        <f ca="1">(($L6/3)*0.4)*INDEX('Menu and cost - Russia'!$E:$E,MATCH(CALC!X$4,'Menu and cost - Russia'!$D:$D,0))-SUMPRODUCT(OFFSET(INDEX('Menu and cost - Russia'!$D:$D,MATCH(CALC!X$4,'Menu and cost - Russia'!$D:$D,0)),0,4,1,5),$G6:$K6)*INDEX('Menu and cost - Russia'!$G:$G,MATCH(CALC!X$4,'Menu and cost - Russia'!$D:$D,0))-(INDEX('Menu and cost - Russia'!$P:$P,MATCH(CALC!X$4,'Menu and cost - Russia'!$D:$D,0))*CALC!$L6)</f>
        <v>1.5270000000000001</v>
      </c>
      <c r="Y6" s="8">
        <f ca="1">(($L6/3)*0.4)*INDEX('Menu and cost - Russia'!$E:$E,MATCH(CALC!Y$4,'Menu and cost - Russia'!$D:$D,0))-SUMPRODUCT(OFFSET(INDEX('Menu and cost - Russia'!$D:$D,MATCH(CALC!Y$4,'Menu and cost - Russia'!$D:$D,0)),0,4,1,5),$G6:$K6)*INDEX('Menu and cost - Russia'!$G:$G,MATCH(CALC!Y$4,'Menu and cost - Russia'!$D:$D,0))-(INDEX('Menu and cost - Russia'!$P:$P,MATCH(CALC!Y$4,'Menu and cost - Russia'!$D:$D,0))*CALC!$L6)</f>
        <v>1.4382000000000001</v>
      </c>
      <c r="Z6" s="8">
        <f ca="1">(($L6/3)*0.4)*INDEX('Menu and cost - Russia'!$E:$E,MATCH(CALC!Z$4,'Menu and cost - Russia'!$D:$D,0))-SUMPRODUCT(OFFSET(INDEX('Menu and cost - Russia'!$D:$D,MATCH(CALC!Z$4,'Menu and cost - Russia'!$D:$D,0)),0,4,1,5),$G6:$K6)*INDEX('Menu and cost - Russia'!$G:$G,MATCH(CALC!Z$4,'Menu and cost - Russia'!$D:$D,0))-(INDEX('Menu and cost - Russia'!$P:$P,MATCH(CALC!Z$4,'Menu and cost - Russia'!$D:$D,0))*CALC!$L6)</f>
        <v>1.3049999999999997</v>
      </c>
      <c r="AA6" s="8">
        <f ca="1">(($L6/3)*0.4)*INDEX('Menu and cost - Russia'!$E:$E,MATCH(CALC!AA$4,'Menu and cost - Russia'!$D:$D,0))-SUMPRODUCT(OFFSET(INDEX('Menu and cost - Russia'!$D:$D,MATCH(CALC!AA$4,'Menu and cost - Russia'!$D:$D,0)),0,4,1,5),$G6:$K6)*INDEX('Menu and cost - Russia'!$G:$G,MATCH(CALC!AA$4,'Menu and cost - Russia'!$D:$D,0))-(INDEX('Menu and cost - Russia'!$P:$P,MATCH(CALC!AA$4,'Menu and cost - Russia'!$D:$D,0))*CALC!$L6)</f>
        <v>1.0635999999999999</v>
      </c>
      <c r="AB6" s="8">
        <f ca="1">(($L6/3)*0.4)*INDEX('Menu and cost - Russia'!$E:$E,MATCH(CALC!AB$4,'Menu and cost - Russia'!$D:$D,0))-SUMPRODUCT(OFFSET(INDEX('Menu and cost - Russia'!$D:$D,MATCH(CALC!AB$4,'Menu and cost - Russia'!$D:$D,0)),0,4,1,5),$G6:$K6)*INDEX('Menu and cost - Russia'!$G:$G,MATCH(CALC!AB$4,'Menu and cost - Russia'!$D:$D,0))-(INDEX('Menu and cost - Russia'!$P:$P,MATCH(CALC!AB$4,'Menu and cost - Russia'!$D:$D,0))*CALC!$L6)</f>
        <v>0.85480000000000023</v>
      </c>
      <c r="AC6" s="8">
        <f ca="1">(($L6/3)*0.4)*INDEX('Menu and cost - Russia'!$E:$E,MATCH(CALC!AC$4,'Menu and cost - Russia'!$D:$D,0))-SUMPRODUCT(OFFSET(INDEX('Menu and cost - Russia'!$D:$D,MATCH(CALC!AC$4,'Menu and cost - Russia'!$D:$D,0)),0,4,1,5),$G6:$K6)*INDEX('Menu and cost - Russia'!$G:$G,MATCH(CALC!AC$4,'Menu and cost - Russia'!$D:$D,0))-(INDEX('Menu and cost - Russia'!$P:$P,MATCH(CALC!AC$4,'Menu and cost - Russia'!$D:$D,0))*CALC!$L6)</f>
        <v>5.5400000000000116E-2</v>
      </c>
      <c r="AD6" s="88">
        <f ca="1">(($L6/3)*0.4)*INDEX('Menu and cost - Russia'!$E:$E,MATCH(CALC!AD$4,'Menu and cost - Russia'!$D:$D,0))-SUMPRODUCT(OFFSET(INDEX('Menu and cost - Russia'!$D:$D,MATCH(CALC!AD$4,'Menu and cost - Russia'!$D:$D,0)),0,4,1,5),$G6:$K6)*INDEX('Menu and cost - Russia'!$G:$G,MATCH(CALC!AD$4,'Menu and cost - Russia'!$D:$D,0))-(INDEX('Menu and cost - Russia'!$P:$P,MATCH(CALC!AD$4,'Menu and cost - Russia'!$D:$D,0))*CALC!$L6)</f>
        <v>-5.5599999999999983E-2</v>
      </c>
      <c r="AE6" s="8">
        <f ca="1">(($L6/3)*0.4)*INDEX('Menu and cost - Russia'!$E:$E,MATCH(CALC!AE$4,'Menu and cost - Russia'!$D:$D,0))-SUMPRODUCT(OFFSET(INDEX('Menu and cost - Russia'!$D:$D,MATCH(CALC!AE$4,'Menu and cost - Russia'!$D:$D,0)),0,4,1,5),$G6:$K6)*INDEX('Menu and cost - Russia'!$G:$G,MATCH(CALC!AE$4,'Menu and cost - Russia'!$D:$D,0))-(INDEX('Menu and cost - Russia'!$P:$P,MATCH(CALC!AE$4,'Menu and cost - Russia'!$D:$D,0))*CALC!$L6)</f>
        <v>1.5107999999999999</v>
      </c>
      <c r="AF6" s="8">
        <f ca="1">(($L6/3)*0.4)*INDEX('Menu and cost - Russia'!$E:$E,MATCH(CALC!AF$4,'Menu and cost - Russia'!$D:$D,0))-SUMPRODUCT(OFFSET(INDEX('Menu and cost - Russia'!$D:$D,MATCH(CALC!AF$4,'Menu and cost - Russia'!$D:$D,0)),0,4,1,5),$G6:$K6)*INDEX('Menu and cost - Russia'!$G:$G,MATCH(CALC!AF$4,'Menu and cost - Russia'!$D:$D,0))-(INDEX('Menu and cost - Russia'!$P:$P,MATCH(CALC!AF$4,'Menu and cost - Russia'!$D:$D,0))*CALC!$L6)</f>
        <v>0.7891999999999999</v>
      </c>
      <c r="AG6" s="8">
        <f ca="1">(($L6/3)*0.4)*INDEX('Menu and cost - Russia'!$E:$E,MATCH(CALC!AG$4,'Menu and cost - Russia'!$D:$D,0))-SUMPRODUCT(OFFSET(INDEX('Menu and cost - Russia'!$D:$D,MATCH(CALC!AG$4,'Menu and cost - Russia'!$D:$D,0)),0,4,1,5),$G6:$K6)*INDEX('Menu and cost - Russia'!$G:$G,MATCH(CALC!AG$4,'Menu and cost - Russia'!$D:$D,0))-(INDEX('Menu and cost - Russia'!$P:$P,MATCH(CALC!AG$4,'Menu and cost - Russia'!$D:$D,0))*CALC!$L6)</f>
        <v>0.34970000000000012</v>
      </c>
      <c r="AH6" s="8">
        <f ca="1">(($L6/3)*0.4)*INDEX('Menu and cost - Russia'!$E:$E,MATCH(CALC!AH$4,'Menu and cost - Russia'!$D:$D,0))-SUMPRODUCT(OFFSET(INDEX('Menu and cost - Russia'!$D:$D,MATCH(CALC!AH$4,'Menu and cost - Russia'!$D:$D,0)),0,4,1,5),$G6:$K6)*INDEX('Menu and cost - Russia'!$G:$G,MATCH(CALC!AH$4,'Menu and cost - Russia'!$D:$D,0))-(INDEX('Menu and cost - Russia'!$P:$P,MATCH(CALC!AH$4,'Menu and cost - Russia'!$D:$D,0))*CALC!$L6)</f>
        <v>1.0741999999999996</v>
      </c>
      <c r="AI6" s="8">
        <f ca="1">(($L6/3)*0.4)*INDEX('Menu and cost - Russia'!$E:$E,MATCH(CALC!AI$4,'Menu and cost - Russia'!$D:$D,0))-SUMPRODUCT(OFFSET(INDEX('Menu and cost - Russia'!$D:$D,MATCH(CALC!AI$4,'Menu and cost - Russia'!$D:$D,0)),0,4,1,5),$G6:$K6)*INDEX('Menu and cost - Russia'!$G:$G,MATCH(CALC!AI$4,'Menu and cost - Russia'!$D:$D,0))-(INDEX('Menu and cost - Russia'!$P:$P,MATCH(CALC!AI$4,'Menu and cost - Russia'!$D:$D,0))*CALC!$L6)</f>
        <v>1.3031000000000004</v>
      </c>
      <c r="AJ6" s="8">
        <f ca="1">(($L6/3)*0.4)*INDEX('Menu and cost - Russia'!$E:$E,MATCH(CALC!AJ$4,'Menu and cost - Russia'!$D:$D,0))-SUMPRODUCT(OFFSET(INDEX('Menu and cost - Russia'!$D:$D,MATCH(CALC!AJ$4,'Menu and cost - Russia'!$D:$D,0)),0,4,1,5),$G6:$K6)*INDEX('Menu and cost - Russia'!$G:$G,MATCH(CALC!AJ$4,'Menu and cost - Russia'!$D:$D,0))-(INDEX('Menu and cost - Russia'!$P:$P,MATCH(CALC!AJ$4,'Menu and cost - Russia'!$D:$D,0))*CALC!$L6)</f>
        <v>1.3697000000000001</v>
      </c>
      <c r="AK6" s="8">
        <f ca="1">(($L6/3)*0.4)*INDEX('Menu and cost - Russia'!$E:$E,MATCH(CALC!AK$4,'Menu and cost - Russia'!$D:$D,0))-SUMPRODUCT(OFFSET(INDEX('Menu and cost - Russia'!$D:$D,MATCH(CALC!AK$4,'Menu and cost - Russia'!$D:$D,0)),0,4,1,5),$G6:$K6)*INDEX('Menu and cost - Russia'!$G:$G,MATCH(CALC!AK$4,'Menu and cost - Russia'!$D:$D,0))-(INDEX('Menu and cost - Russia'!$P:$P,MATCH(CALC!AK$4,'Menu and cost - Russia'!$D:$D,0))*CALC!$L6)</f>
        <v>1.5107999999999999</v>
      </c>
      <c r="AL6" s="8">
        <f ca="1">(($L6/3)*0.4)*INDEX('Menu and cost - Russia'!$E:$E,MATCH(CALC!AL$4,'Menu and cost - Russia'!$D:$D,0))-SUMPRODUCT(OFFSET(INDEX('Menu and cost - Russia'!$D:$D,MATCH(CALC!AL$4,'Menu and cost - Russia'!$D:$D,0)),0,4,1,5),$G6:$K6)*INDEX('Menu and cost - Russia'!$G:$G,MATCH(CALC!AL$4,'Menu and cost - Russia'!$D:$D,0))-(INDEX('Menu and cost - Russia'!$P:$P,MATCH(CALC!AL$4,'Menu and cost - Russia'!$D:$D,0))*CALC!$L6)</f>
        <v>1.6018000000000001</v>
      </c>
      <c r="AM6" s="8">
        <f ca="1">(($L6/3)*0.4)*INDEX('Menu and cost - Russia'!$E:$E,MATCH(CALC!AM$4,'Menu and cost - Russia'!$D:$D,0))-SUMPRODUCT(OFFSET(INDEX('Menu and cost - Russia'!$D:$D,MATCH(CALC!AM$4,'Menu and cost - Russia'!$D:$D,0)),0,4,1,5),$G6:$K6)*INDEX('Menu and cost - Russia'!$G:$G,MATCH(CALC!AM$4,'Menu and cost - Russia'!$D:$D,0))-(INDEX('Menu and cost - Russia'!$P:$P,MATCH(CALC!AM$4,'Menu and cost - Russia'!$D:$D,0))*CALC!$L6)</f>
        <v>2.7550000000000008</v>
      </c>
      <c r="AN6" s="88">
        <f ca="1">(($L6/3)*0.4)*INDEX('Menu and cost - Russia'!$E:$E,MATCH(CALC!AN$4,'Menu and cost - Russia'!$D:$D,0))-SUMPRODUCT(OFFSET(INDEX('Menu and cost - Russia'!$D:$D,MATCH(CALC!AN$4,'Menu and cost - Russia'!$D:$D,0)),0,4,1,5),$G6:$K6)*INDEX('Menu and cost - Russia'!$G:$G,MATCH(CALC!AN$4,'Menu and cost - Russia'!$D:$D,0))-(INDEX('Menu and cost - Russia'!$P:$P,MATCH(CALC!AN$4,'Menu and cost - Russia'!$D:$D,0))*CALC!$L6)</f>
        <v>2.7115000000000009</v>
      </c>
      <c r="AO6" s="8">
        <f ca="1">(($L6/3)*0.4)*INDEX('Menu and cost - Russia'!$E:$E,MATCH(CALC!AO$4,'Menu and cost - Russia'!$D:$D,0))-SUMPRODUCT(OFFSET(INDEX('Menu and cost - Russia'!$D:$D,MATCH(CALC!AO$4,'Menu and cost - Russia'!$D:$D,0)),0,4,1,5),$G6:$K6)*INDEX('Menu and cost - Russia'!$G:$G,MATCH(CALC!AO$4,'Menu and cost - Russia'!$D:$D,0))-(INDEX('Menu and cost - Russia'!$P:$P,MATCH(CALC!AO$4,'Menu and cost - Russia'!$D:$D,0))*CALC!$L6)</f>
        <v>2.3805000000000001</v>
      </c>
      <c r="AP6" s="8">
        <f ca="1">(($L6/3)*0.4)*INDEX('Menu and cost - Russia'!$E:$E,MATCH(CALC!AP$4,'Menu and cost - Russia'!$D:$D,0))-SUMPRODUCT(OFFSET(INDEX('Menu and cost - Russia'!$D:$D,MATCH(CALC!AP$4,'Menu and cost - Russia'!$D:$D,0)),0,4,1,5),$G6:$K6)*INDEX('Menu and cost - Russia'!$G:$G,MATCH(CALC!AP$4,'Menu and cost - Russia'!$D:$D,0))-(INDEX('Menu and cost - Russia'!$P:$P,MATCH(CALC!AP$4,'Menu and cost - Russia'!$D:$D,0))*CALC!$L6)</f>
        <v>2.3805000000000001</v>
      </c>
      <c r="AQ6" s="88">
        <f ca="1">(($L6/3)*0.4)*INDEX('Menu and cost - Russia'!$E:$E,MATCH(CALC!AQ$4,'Menu and cost - Russia'!$D:$D,0))-SUMPRODUCT(OFFSET(INDEX('Menu and cost - Russia'!$D:$D,MATCH(CALC!AQ$4,'Menu and cost - Russia'!$D:$D,0)),0,4,1,5),$G6:$K6)*INDEX('Menu and cost - Russia'!$G:$G,MATCH(CALC!AQ$4,'Menu and cost - Russia'!$D:$D,0))-(INDEX('Menu and cost - Russia'!$P:$P,MATCH(CALC!AQ$4,'Menu and cost - Russia'!$D:$D,0))*CALC!$L6)</f>
        <v>1.0620000000000001</v>
      </c>
      <c r="AR6" s="8">
        <f ca="1">(($L6/3)*0.4)*INDEX('Menu and cost - Russia'!$E:$E,MATCH(CALC!AR$4,'Menu and cost - Russia'!$D:$D,0))-SUMPRODUCT(OFFSET(INDEX('Menu and cost - Russia'!$D:$D,MATCH(CALC!AR$4,'Menu and cost - Russia'!$D:$D,0)),0,4,1,5),$G6:$K6)*INDEX('Menu and cost - Russia'!$G:$G,MATCH(CALC!AR$4,'Menu and cost - Russia'!$D:$D,0))-(INDEX('Menu and cost - Russia'!$P:$P,MATCH(CALC!AR$4,'Menu and cost - Russia'!$D:$D,0))*CALC!$L6)</f>
        <v>1.1005000000000003</v>
      </c>
      <c r="AS6" s="8">
        <f ca="1">(($L6/3)*0.4)*INDEX('Menu and cost - Russia'!$E:$E,MATCH(CALC!AS$4,'Menu and cost - Russia'!$D:$D,0))-SUMPRODUCT(OFFSET(INDEX('Menu and cost - Russia'!$D:$D,MATCH(CALC!AS$4,'Menu and cost - Russia'!$D:$D,0)),0,4,1,5),$G6:$K6)*INDEX('Menu and cost - Russia'!$G:$G,MATCH(CALC!AS$4,'Menu and cost - Russia'!$D:$D,0))-(INDEX('Menu and cost - Russia'!$P:$P,MATCH(CALC!AS$4,'Menu and cost - Russia'!$D:$D,0))*CALC!$L6)</f>
        <v>1.1005000000000003</v>
      </c>
      <c r="AT6" s="8">
        <f ca="1">(($L6/3)*0.4)*INDEX('Menu and cost - Russia'!$E:$E,MATCH(CALC!AT$4,'Menu and cost - Russia'!$D:$D,0))-SUMPRODUCT(OFFSET(INDEX('Menu and cost - Russia'!$D:$D,MATCH(CALC!AT$4,'Menu and cost - Russia'!$D:$D,0)),0,4,1,5),$G6:$K6)*INDEX('Menu and cost - Russia'!$G:$G,MATCH(CALC!AT$4,'Menu and cost - Russia'!$D:$D,0))-(INDEX('Menu and cost - Russia'!$P:$P,MATCH(CALC!AT$4,'Menu and cost - Russia'!$D:$D,0))*CALC!$L6)</f>
        <v>1.4418000000000002</v>
      </c>
      <c r="AU6" s="8">
        <f ca="1">(($L6/3)*0.4)*INDEX('Menu and cost - Russia'!$E:$E,MATCH(CALC!AU$4,'Menu and cost - Russia'!$D:$D,0))-SUMPRODUCT(OFFSET(INDEX('Menu and cost - Russia'!$D:$D,MATCH(CALC!AU$4,'Menu and cost - Russia'!$D:$D,0)),0,4,1,5),$G6:$K6)*INDEX('Menu and cost - Russia'!$G:$G,MATCH(CALC!AU$4,'Menu and cost - Russia'!$D:$D,0))-(INDEX('Menu and cost - Russia'!$P:$P,MATCH(CALC!AU$4,'Menu and cost - Russia'!$D:$D,0))*CALC!$L6)</f>
        <v>1.4418000000000002</v>
      </c>
      <c r="AV6" s="8">
        <f ca="1">(($L6/3)*0.4)*INDEX('Menu and cost - Russia'!$E:$E,MATCH(CALC!AV$4,'Menu and cost - Russia'!$D:$D,0))-SUMPRODUCT(OFFSET(INDEX('Menu and cost - Russia'!$D:$D,MATCH(CALC!AV$4,'Menu and cost - Russia'!$D:$D,0)),0,4,1,5),$G6:$K6)*INDEX('Menu and cost - Russia'!$G:$G,MATCH(CALC!AV$4,'Menu and cost - Russia'!$D:$D,0))-(INDEX('Menu and cost - Russia'!$P:$P,MATCH(CALC!AV$4,'Menu and cost - Russia'!$D:$D,0))*CALC!$L6)</f>
        <v>0.92550000000000021</v>
      </c>
      <c r="AW6" s="88">
        <f ca="1">(($L6/3)*0.4)*INDEX('Menu and cost - Russia'!$E:$E,MATCH(CALC!AW$4,'Menu and cost - Russia'!$D:$D,0))-SUMPRODUCT(OFFSET(INDEX('Menu and cost - Russia'!$D:$D,MATCH(CALC!AW$4,'Menu and cost - Russia'!$D:$D,0)),0,4,1,5),$G6:$K6)*INDEX('Menu and cost - Russia'!$G:$G,MATCH(CALC!AW$4,'Menu and cost - Russia'!$D:$D,0))-(INDEX('Menu and cost - Russia'!$P:$P,MATCH(CALC!AW$4,'Menu and cost - Russia'!$D:$D,0))*CALC!$L6)</f>
        <v>0.78990000000000005</v>
      </c>
      <c r="AX6" s="8" t="e">
        <f ca="1">(($L6/3)*0.4)*INDEX('Menu and cost - Russia'!$E:$E,MATCH(CALC!AX$4,'Menu and cost - Russia'!$D:$D,0))-SUMPRODUCT(OFFSET(INDEX('Menu and cost - Russia'!$D:$D,MATCH(CALC!AX$4,'Menu and cost - Russia'!$D:$D,0)),0,4,1,5),$G6:$K6)*INDEX('Menu and cost - Russia'!$G:$G,MATCH(CALC!AX$4,'Menu and cost - Russia'!$D:$D,0))-(INDEX('Menu and cost - Russia'!$P:$P,MATCH(CALC!AX$4,'Menu and cost - Russia'!$D:$D,0))*CALC!$L6)</f>
        <v>#N/A</v>
      </c>
      <c r="AY6" s="8" t="e">
        <f ca="1">(($L6/3)*0.4)*INDEX('Menu and cost - Russia'!$E:$E,MATCH(CALC!AY$4,'Menu and cost - Russia'!$D:$D,0))-SUMPRODUCT(OFFSET(INDEX('Menu and cost - Russia'!$D:$D,MATCH(CALC!AY$4,'Menu and cost - Russia'!$D:$D,0)),0,4,1,5),$G6:$K6)*INDEX('Menu and cost - Russia'!$G:$G,MATCH(CALC!AY$4,'Menu and cost - Russia'!$D:$D,0))-(INDEX('Menu and cost - Russia'!$P:$P,MATCH(CALC!AY$4,'Menu and cost - Russia'!$D:$D,0))*CALC!$L6)</f>
        <v>#N/A</v>
      </c>
      <c r="AZ6" s="8" t="e">
        <f ca="1">(($L6/3)*0.4)*INDEX('Menu and cost - Russia'!$E:$E,MATCH(CALC!AZ$4,'Menu and cost - Russia'!$D:$D,0))-SUMPRODUCT(OFFSET(INDEX('Menu and cost - Russia'!$D:$D,MATCH(CALC!AZ$4,'Menu and cost - Russia'!$D:$D,0)),0,4,1,5),$G6:$K6)*INDEX('Menu and cost - Russia'!$G:$G,MATCH(CALC!AZ$4,'Menu and cost - Russia'!$D:$D,0))-(INDEX('Menu and cost - Russia'!$P:$P,MATCH(CALC!AZ$4,'Menu and cost - Russia'!$D:$D,0))*CALC!$L6)</f>
        <v>#N/A</v>
      </c>
      <c r="BA6" s="8" t="e">
        <f ca="1">(($L6/3)*0.4)*INDEX('Menu and cost - Russia'!$E:$E,MATCH(CALC!BA$4,'Menu and cost - Russia'!$D:$D,0))-SUMPRODUCT(OFFSET(INDEX('Menu and cost - Russia'!$D:$D,MATCH(CALC!BA$4,'Menu and cost - Russia'!$D:$D,0)),0,4,1,5),$G6:$K6)*INDEX('Menu and cost - Russia'!$G:$G,MATCH(CALC!BA$4,'Menu and cost - Russia'!$D:$D,0))-(INDEX('Menu and cost - Russia'!$P:$P,MATCH(CALC!BA$4,'Menu and cost - Russia'!$D:$D,0))*CALC!$L6)</f>
        <v>#N/A</v>
      </c>
      <c r="BB6" s="8" t="e">
        <f ca="1">(($L6/3)*0.4)*INDEX('Menu and cost - Russia'!$E:$E,MATCH(CALC!BB$4,'Menu and cost - Russia'!$D:$D,0))-SUMPRODUCT(OFFSET(INDEX('Menu and cost - Russia'!$D:$D,MATCH(CALC!BB$4,'Menu and cost - Russia'!$D:$D,0)),0,4,1,5),$G6:$K6)*INDEX('Menu and cost - Russia'!$G:$G,MATCH(CALC!BB$4,'Menu and cost - Russia'!$D:$D,0))-(INDEX('Menu and cost - Russia'!$P:$P,MATCH(CALC!BB$4,'Menu and cost - Russia'!$D:$D,0))*CALC!$L6)</f>
        <v>#N/A</v>
      </c>
    </row>
    <row r="7" spans="1:54">
      <c r="A7" s="1" t="str">
        <f>COGS!B8</f>
        <v>Cleveland</v>
      </c>
      <c r="B7" s="1" t="str">
        <f>COGS!C8</f>
        <v>OH</v>
      </c>
      <c r="C7" s="7">
        <f>INDEX('Order Composition'!$B$5:$F$299,MATCH(CALC!$A7,'Order Composition'!$B$5:$B$299,0),MATCH(CALC!C$4,'Order Composition'!$B$5:$F$5,0))</f>
        <v>0.4</v>
      </c>
      <c r="D7" s="7">
        <f>INDEX('Order Composition'!$B$5:$F$299,MATCH(CALC!$A7,'Order Composition'!$B$5:$B$299,0),MATCH(CALC!D$4,'Order Composition'!$B$5:$F$5,0))</f>
        <v>0.85</v>
      </c>
      <c r="E7" s="7">
        <f>INDEX('Order Composition'!$B$5:$F$299,MATCH(CALC!$A7,'Order Composition'!$B$5:$B$299,0),MATCH(CALC!E$4,'Order Composition'!$B$5:$F$5,0))</f>
        <v>0.55000000000000004</v>
      </c>
      <c r="F7" s="7">
        <f>INDEX('Order Composition'!$B$5:$F$299,MATCH(CALC!$A7,'Order Composition'!$B$5:$B$299,0),MATCH(CALC!F$4,'Order Composition'!$B$5:$F$5,0))</f>
        <v>0.75</v>
      </c>
      <c r="G7" s="5">
        <f>INDEX(COGS!$B$5:$L$300,MATCH(CALC!$A7,COGS!$B$5:$B$300,0),MATCH(CALC!G$4,COGS!$B$5:$L$5,0))</f>
        <v>6.23</v>
      </c>
      <c r="H7" s="5">
        <f>INDEX(COGS!$B$5:$L$300,MATCH(CALC!$A7,COGS!$B$5:$B$300,0),MATCH(CALC!H$4,COGS!$B$5:$L$5,0))</f>
        <v>13.8</v>
      </c>
      <c r="I7" s="5">
        <f>INDEX(COGS!$B$5:$L$300,MATCH(CALC!$A7,COGS!$B$5:$B$300,0),MATCH(CALC!I$4,COGS!$B$5:$L$5,0))</f>
        <v>12.45</v>
      </c>
      <c r="J7" s="5">
        <f>INDEX(COGS!$B$5:$L$300,MATCH(CALC!$A7,COGS!$B$5:$B$300,0),MATCH(CALC!J$4,COGS!$B$5:$L$5,0))</f>
        <v>5.2</v>
      </c>
      <c r="K7" s="5">
        <f>INDEX(COGS!$B$5:$L$300,MATCH(CALC!$A7,COGS!$B$5:$B$300,0),MATCH(CALC!K$4,COGS!$B$5:$L$5,0))</f>
        <v>5.7</v>
      </c>
      <c r="L7" s="5">
        <f>INDEX(COGS!$B$5:$L$300,MATCH(CALC!$A7,COGS!$B$5:$B$300,0),MATCH(CALC!L$4,COGS!$B$5:$L$5,0))</f>
        <v>11</v>
      </c>
      <c r="M7" s="62">
        <f t="shared" ca="1" si="1"/>
        <v>0.88860000000000017</v>
      </c>
      <c r="N7" s="62">
        <f t="shared" ca="1" si="1"/>
        <v>1.5716883333333336</v>
      </c>
      <c r="O7" s="62">
        <f t="shared" ca="1" si="1"/>
        <v>2.0147555555555559</v>
      </c>
      <c r="P7" s="62">
        <f t="shared" ca="1" si="1"/>
        <v>1.1002777777777779</v>
      </c>
      <c r="Q7" s="62">
        <f ca="1">SUMPRODUCT(C7:F7,M7:P7)</f>
        <v>3.6246989722222223</v>
      </c>
      <c r="R7" s="62">
        <f t="shared" ca="1" si="3"/>
        <v>1.0444583333333335</v>
      </c>
      <c r="S7" s="62">
        <f t="shared" ca="1" si="2"/>
        <v>1.5716883333333336</v>
      </c>
      <c r="T7" s="62">
        <f t="shared" ca="1" si="2"/>
        <v>2.0147555555555559</v>
      </c>
      <c r="U7" s="62">
        <f t="shared" ca="1" si="2"/>
        <v>1.1002777777777779</v>
      </c>
      <c r="V7" s="62">
        <f ca="1">SUMPRODUCT(C7:F7,R7:U7)</f>
        <v>3.6870423055555559</v>
      </c>
      <c r="W7" s="63"/>
      <c r="X7" s="8">
        <f ca="1">(($L7/3)*0.4)*INDEX('Menu and cost - Russia'!$E:$E,MATCH(CALC!X$4,'Menu and cost - Russia'!$D:$D,0))-SUMPRODUCT(OFFSET(INDEX('Menu and cost - Russia'!$D:$D,MATCH(CALC!X$4,'Menu and cost - Russia'!$D:$D,0)),0,4,1,5),$G7:$K7)*INDEX('Menu and cost - Russia'!$G:$G,MATCH(CALC!X$4,'Menu and cost - Russia'!$D:$D,0))-(INDEX('Menu and cost - Russia'!$P:$P,MATCH(CALC!X$4,'Menu and cost - Russia'!$D:$D,0))*CALC!$L7)</f>
        <v>1.4950000000000003</v>
      </c>
      <c r="Y7" s="8">
        <f ca="1">(($L7/3)*0.4)*INDEX('Menu and cost - Russia'!$E:$E,MATCH(CALC!Y$4,'Menu and cost - Russia'!$D:$D,0))-SUMPRODUCT(OFFSET(INDEX('Menu and cost - Russia'!$D:$D,MATCH(CALC!Y$4,'Menu and cost - Russia'!$D:$D,0)),0,4,1,5),$G7:$K7)*INDEX('Menu and cost - Russia'!$G:$G,MATCH(CALC!Y$4,'Menu and cost - Russia'!$D:$D,0))-(INDEX('Menu and cost - Russia'!$P:$P,MATCH(CALC!Y$4,'Menu and cost - Russia'!$D:$D,0))*CALC!$L7)</f>
        <v>1.4410000000000005</v>
      </c>
      <c r="Z7" s="8">
        <f ca="1">(($L7/3)*0.4)*INDEX('Menu and cost - Russia'!$E:$E,MATCH(CALC!Z$4,'Menu and cost - Russia'!$D:$D,0))-SUMPRODUCT(OFFSET(INDEX('Menu and cost - Russia'!$D:$D,MATCH(CALC!Z$4,'Menu and cost - Russia'!$D:$D,0)),0,4,1,5),$G7:$K7)*INDEX('Menu and cost - Russia'!$G:$G,MATCH(CALC!Z$4,'Menu and cost - Russia'!$D:$D,0))-(INDEX('Menu and cost - Russia'!$P:$P,MATCH(CALC!Z$4,'Menu and cost - Russia'!$D:$D,0))*CALC!$L7)</f>
        <v>1.36</v>
      </c>
      <c r="AA7" s="8">
        <f ca="1">(($L7/3)*0.4)*INDEX('Menu and cost - Russia'!$E:$E,MATCH(CALC!AA$4,'Menu and cost - Russia'!$D:$D,0))-SUMPRODUCT(OFFSET(INDEX('Menu and cost - Russia'!$D:$D,MATCH(CALC!AA$4,'Menu and cost - Russia'!$D:$D,0)),0,4,1,5),$G7:$K7)*INDEX('Menu and cost - Russia'!$G:$G,MATCH(CALC!AA$4,'Menu and cost - Russia'!$D:$D,0))-(INDEX('Menu and cost - Russia'!$P:$P,MATCH(CALC!AA$4,'Menu and cost - Russia'!$D:$D,0))*CALC!$L7)</f>
        <v>1.0693999999999997</v>
      </c>
      <c r="AB7" s="8">
        <f ca="1">(($L7/3)*0.4)*INDEX('Menu and cost - Russia'!$E:$E,MATCH(CALC!AB$4,'Menu and cost - Russia'!$D:$D,0))-SUMPRODUCT(OFFSET(INDEX('Menu and cost - Russia'!$D:$D,MATCH(CALC!AB$4,'Menu and cost - Russia'!$D:$D,0)),0,4,1,5),$G7:$K7)*INDEX('Menu and cost - Russia'!$G:$G,MATCH(CALC!AB$4,'Menu and cost - Russia'!$D:$D,0))-(INDEX('Menu and cost - Russia'!$P:$P,MATCH(CALC!AB$4,'Menu and cost - Russia'!$D:$D,0))*CALC!$L7)</f>
        <v>0.88040000000000029</v>
      </c>
      <c r="AC7" s="8">
        <f ca="1">(($L7/3)*0.4)*INDEX('Menu and cost - Russia'!$E:$E,MATCH(CALC!AC$4,'Menu and cost - Russia'!$D:$D,0))-SUMPRODUCT(OFFSET(INDEX('Menu and cost - Russia'!$D:$D,MATCH(CALC!AC$4,'Menu and cost - Russia'!$D:$D,0)),0,4,1,5),$G7:$K7)*INDEX('Menu and cost - Russia'!$G:$G,MATCH(CALC!AC$4,'Menu and cost - Russia'!$D:$D,0))-(INDEX('Menu and cost - Russia'!$P:$P,MATCH(CALC!AC$4,'Menu and cost - Russia'!$D:$D,0))*CALC!$L7)</f>
        <v>2.0950000000000302E-2</v>
      </c>
      <c r="AD7" s="88">
        <f ca="1">(($L7/3)*0.4)*INDEX('Menu and cost - Russia'!$E:$E,MATCH(CALC!AD$4,'Menu and cost - Russia'!$D:$D,0))-SUMPRODUCT(OFFSET(INDEX('Menu and cost - Russia'!$D:$D,MATCH(CALC!AD$4,'Menu and cost - Russia'!$D:$D,0)),0,4,1,5),$G7:$K7)*INDEX('Menu and cost - Russia'!$G:$G,MATCH(CALC!AD$4,'Menu and cost - Russia'!$D:$D,0))-(INDEX('Menu and cost - Russia'!$P:$P,MATCH(CALC!AD$4,'Menu and cost - Russia'!$D:$D,0))*CALC!$L7)</f>
        <v>-4.6550000000000036E-2</v>
      </c>
      <c r="AE7" s="8">
        <f ca="1">(($L7/3)*0.4)*INDEX('Menu and cost - Russia'!$E:$E,MATCH(CALC!AE$4,'Menu and cost - Russia'!$D:$D,0))-SUMPRODUCT(OFFSET(INDEX('Menu and cost - Russia'!$D:$D,MATCH(CALC!AE$4,'Menu and cost - Russia'!$D:$D,0)),0,4,1,5),$G7:$K7)*INDEX('Menu and cost - Russia'!$G:$G,MATCH(CALC!AE$4,'Menu and cost - Russia'!$D:$D,0))-(INDEX('Menu and cost - Russia'!$P:$P,MATCH(CALC!AE$4,'Menu and cost - Russia'!$D:$D,0))*CALC!$L7)</f>
        <v>1.5085666666666673</v>
      </c>
      <c r="AF7" s="8">
        <f ca="1">(($L7/3)*0.4)*INDEX('Menu and cost - Russia'!$E:$E,MATCH(CALC!AF$4,'Menu and cost - Russia'!$D:$D,0))-SUMPRODUCT(OFFSET(INDEX('Menu and cost - Russia'!$D:$D,MATCH(CALC!AF$4,'Menu and cost - Russia'!$D:$D,0)),0,4,1,5),$G7:$K7)*INDEX('Menu and cost - Russia'!$G:$G,MATCH(CALC!AF$4,'Menu and cost - Russia'!$D:$D,0))-(INDEX('Menu and cost - Russia'!$P:$P,MATCH(CALC!AF$4,'Menu and cost - Russia'!$D:$D,0))*CALC!$L7)</f>
        <v>0.80271666666666708</v>
      </c>
      <c r="AG7" s="8">
        <f ca="1">(($L7/3)*0.4)*INDEX('Menu and cost - Russia'!$E:$E,MATCH(CALC!AG$4,'Menu and cost - Russia'!$D:$D,0))-SUMPRODUCT(OFFSET(INDEX('Menu and cost - Russia'!$D:$D,MATCH(CALC!AG$4,'Menu and cost - Russia'!$D:$D,0)),0,4,1,5),$G7:$K7)*INDEX('Menu and cost - Russia'!$G:$G,MATCH(CALC!AG$4,'Menu and cost - Russia'!$D:$D,0))-(INDEX('Menu and cost - Russia'!$P:$P,MATCH(CALC!AG$4,'Menu and cost - Russia'!$D:$D,0))*CALC!$L7)</f>
        <v>0.32826666666666704</v>
      </c>
      <c r="AH7" s="8">
        <f ca="1">(($L7/3)*0.4)*INDEX('Menu and cost - Russia'!$E:$E,MATCH(CALC!AH$4,'Menu and cost - Russia'!$D:$D,0))-SUMPRODUCT(OFFSET(INDEX('Menu and cost - Russia'!$D:$D,MATCH(CALC!AH$4,'Menu and cost - Russia'!$D:$D,0)),0,4,1,5),$G7:$K7)*INDEX('Menu and cost - Russia'!$G:$G,MATCH(CALC!AH$4,'Menu and cost - Russia'!$D:$D,0))-(INDEX('Menu and cost - Russia'!$P:$P,MATCH(CALC!AH$4,'Menu and cost - Russia'!$D:$D,0))*CALC!$L7)</f>
        <v>1.1583000000000001</v>
      </c>
      <c r="AI7" s="8">
        <f ca="1">(($L7/3)*0.4)*INDEX('Menu and cost - Russia'!$E:$E,MATCH(CALC!AI$4,'Menu and cost - Russia'!$D:$D,0))-SUMPRODUCT(OFFSET(INDEX('Menu and cost - Russia'!$D:$D,MATCH(CALC!AI$4,'Menu and cost - Russia'!$D:$D,0)),0,4,1,5),$G7:$K7)*INDEX('Menu and cost - Russia'!$G:$G,MATCH(CALC!AI$4,'Menu and cost - Russia'!$D:$D,0))-(INDEX('Menu and cost - Russia'!$P:$P,MATCH(CALC!AI$4,'Menu and cost - Russia'!$D:$D,0))*CALC!$L7)</f>
        <v>1.4731166666666669</v>
      </c>
      <c r="AJ7" s="8">
        <f ca="1">(($L7/3)*0.4)*INDEX('Menu and cost - Russia'!$E:$E,MATCH(CALC!AJ$4,'Menu and cost - Russia'!$D:$D,0))-SUMPRODUCT(OFFSET(INDEX('Menu and cost - Russia'!$D:$D,MATCH(CALC!AJ$4,'Menu and cost - Russia'!$D:$D,0)),0,4,1,5),$G7:$K7)*INDEX('Menu and cost - Russia'!$G:$G,MATCH(CALC!AJ$4,'Menu and cost - Russia'!$D:$D,0))-(INDEX('Menu and cost - Russia'!$P:$P,MATCH(CALC!AJ$4,'Menu and cost - Russia'!$D:$D,0))*CALC!$L7)</f>
        <v>1.5136166666666671</v>
      </c>
      <c r="AK7" s="8">
        <f ca="1">(($L7/3)*0.4)*INDEX('Menu and cost - Russia'!$E:$E,MATCH(CALC!AK$4,'Menu and cost - Russia'!$D:$D,0))-SUMPRODUCT(OFFSET(INDEX('Menu and cost - Russia'!$D:$D,MATCH(CALC!AK$4,'Menu and cost - Russia'!$D:$D,0)),0,4,1,5),$G7:$K7)*INDEX('Menu and cost - Russia'!$G:$G,MATCH(CALC!AK$4,'Menu and cost - Russia'!$D:$D,0))-(INDEX('Menu and cost - Russia'!$P:$P,MATCH(CALC!AK$4,'Menu and cost - Russia'!$D:$D,0))*CALC!$L7)</f>
        <v>1.5085666666666673</v>
      </c>
      <c r="AL7" s="8">
        <f ca="1">(($L7/3)*0.4)*INDEX('Menu and cost - Russia'!$E:$E,MATCH(CALC!AL$4,'Menu and cost - Russia'!$D:$D,0))-SUMPRODUCT(OFFSET(INDEX('Menu and cost - Russia'!$D:$D,MATCH(CALC!AL$4,'Menu and cost - Russia'!$D:$D,0)),0,4,1,5),$G7:$K7)*INDEX('Menu and cost - Russia'!$G:$G,MATCH(CALC!AL$4,'Menu and cost - Russia'!$D:$D,0))-(INDEX('Menu and cost - Russia'!$P:$P,MATCH(CALC!AL$4,'Menu and cost - Russia'!$D:$D,0))*CALC!$L7)</f>
        <v>1.6329666666666669</v>
      </c>
      <c r="AM7" s="8">
        <f ca="1">(($L7/3)*0.4)*INDEX('Menu and cost - Russia'!$E:$E,MATCH(CALC!AM$4,'Menu and cost - Russia'!$D:$D,0))-SUMPRODUCT(OFFSET(INDEX('Menu and cost - Russia'!$D:$D,MATCH(CALC!AM$4,'Menu and cost - Russia'!$D:$D,0)),0,4,1,5),$G7:$K7)*INDEX('Menu and cost - Russia'!$G:$G,MATCH(CALC!AM$4,'Menu and cost - Russia'!$D:$D,0))-(INDEX('Menu and cost - Russia'!$P:$P,MATCH(CALC!AM$4,'Menu and cost - Russia'!$D:$D,0))*CALC!$L7)</f>
        <v>2.9033333333333338</v>
      </c>
      <c r="AN7" s="88">
        <f ca="1">(($L7/3)*0.4)*INDEX('Menu and cost - Russia'!$E:$E,MATCH(CALC!AN$4,'Menu and cost - Russia'!$D:$D,0))-SUMPRODUCT(OFFSET(INDEX('Menu and cost - Russia'!$D:$D,MATCH(CALC!AN$4,'Menu and cost - Russia'!$D:$D,0)),0,4,1,5),$G7:$K7)*INDEX('Menu and cost - Russia'!$G:$G,MATCH(CALC!AN$4,'Menu and cost - Russia'!$D:$D,0))-(INDEX('Menu and cost - Russia'!$P:$P,MATCH(CALC!AN$4,'Menu and cost - Russia'!$D:$D,0))*CALC!$L7)</f>
        <v>2.8874333333333331</v>
      </c>
      <c r="AO7" s="8">
        <f ca="1">(($L7/3)*0.4)*INDEX('Menu and cost - Russia'!$E:$E,MATCH(CALC!AO$4,'Menu and cost - Russia'!$D:$D,0))-SUMPRODUCT(OFFSET(INDEX('Menu and cost - Russia'!$D:$D,MATCH(CALC!AO$4,'Menu and cost - Russia'!$D:$D,0)),0,4,1,5),$G7:$K7)*INDEX('Menu and cost - Russia'!$G:$G,MATCH(CALC!AO$4,'Menu and cost - Russia'!$D:$D,0))-(INDEX('Menu and cost - Russia'!$P:$P,MATCH(CALC!AO$4,'Menu and cost - Russia'!$D:$D,0))*CALC!$L7)</f>
        <v>2.4728500000000002</v>
      </c>
      <c r="AP7" s="8">
        <f ca="1">(($L7/3)*0.4)*INDEX('Menu and cost - Russia'!$E:$E,MATCH(CALC!AP$4,'Menu and cost - Russia'!$D:$D,0))-SUMPRODUCT(OFFSET(INDEX('Menu and cost - Russia'!$D:$D,MATCH(CALC!AP$4,'Menu and cost - Russia'!$D:$D,0)),0,4,1,5),$G7:$K7)*INDEX('Menu and cost - Russia'!$G:$G,MATCH(CALC!AP$4,'Menu and cost - Russia'!$D:$D,0))-(INDEX('Menu and cost - Russia'!$P:$P,MATCH(CALC!AP$4,'Menu and cost - Russia'!$D:$D,0))*CALC!$L7)</f>
        <v>2.4728500000000002</v>
      </c>
      <c r="AQ7" s="88">
        <f ca="1">(($L7/3)*0.4)*INDEX('Menu and cost - Russia'!$E:$E,MATCH(CALC!AQ$4,'Menu and cost - Russia'!$D:$D,0))-SUMPRODUCT(OFFSET(INDEX('Menu and cost - Russia'!$D:$D,MATCH(CALC!AQ$4,'Menu and cost - Russia'!$D:$D,0)),0,4,1,5),$G7:$K7)*INDEX('Menu and cost - Russia'!$G:$G,MATCH(CALC!AQ$4,'Menu and cost - Russia'!$D:$D,0))-(INDEX('Menu and cost - Russia'!$P:$P,MATCH(CALC!AQ$4,'Menu and cost - Russia'!$D:$D,0))*CALC!$L7)</f>
        <v>1.0985666666666667</v>
      </c>
      <c r="AR7" s="8">
        <f ca="1">(($L7/3)*0.4)*INDEX('Menu and cost - Russia'!$E:$E,MATCH(CALC!AR$4,'Menu and cost - Russia'!$D:$D,0))-SUMPRODUCT(OFFSET(INDEX('Menu and cost - Russia'!$D:$D,MATCH(CALC!AR$4,'Menu and cost - Russia'!$D:$D,0)),0,4,1,5),$G7:$K7)*INDEX('Menu and cost - Russia'!$G:$G,MATCH(CALC!AR$4,'Menu and cost - Russia'!$D:$D,0))-(INDEX('Menu and cost - Russia'!$P:$P,MATCH(CALC!AR$4,'Menu and cost - Russia'!$D:$D,0))*CALC!$L7)</f>
        <v>1.0683333333333336</v>
      </c>
      <c r="AS7" s="8">
        <f ca="1">(($L7/3)*0.4)*INDEX('Menu and cost - Russia'!$E:$E,MATCH(CALC!AS$4,'Menu and cost - Russia'!$D:$D,0))-SUMPRODUCT(OFFSET(INDEX('Menu and cost - Russia'!$D:$D,MATCH(CALC!AS$4,'Menu and cost - Russia'!$D:$D,0)),0,4,1,5),$G7:$K7)*INDEX('Menu and cost - Russia'!$G:$G,MATCH(CALC!AS$4,'Menu and cost - Russia'!$D:$D,0))-(INDEX('Menu and cost - Russia'!$P:$P,MATCH(CALC!AS$4,'Menu and cost - Russia'!$D:$D,0))*CALC!$L7)</f>
        <v>1.0683333333333336</v>
      </c>
      <c r="AT7" s="8">
        <f ca="1">(($L7/3)*0.4)*INDEX('Menu and cost - Russia'!$E:$E,MATCH(CALC!AT$4,'Menu and cost - Russia'!$D:$D,0))-SUMPRODUCT(OFFSET(INDEX('Menu and cost - Russia'!$D:$D,MATCH(CALC!AT$4,'Menu and cost - Russia'!$D:$D,0)),0,4,1,5),$G7:$K7)*INDEX('Menu and cost - Russia'!$G:$G,MATCH(CALC!AT$4,'Menu and cost - Russia'!$D:$D,0))-(INDEX('Menu and cost - Russia'!$P:$P,MATCH(CALC!AT$4,'Menu and cost - Russia'!$D:$D,0))*CALC!$L7)</f>
        <v>1.4200000000000002</v>
      </c>
      <c r="AU7" s="8">
        <f ca="1">(($L7/3)*0.4)*INDEX('Menu and cost - Russia'!$E:$E,MATCH(CALC!AU$4,'Menu and cost - Russia'!$D:$D,0))-SUMPRODUCT(OFFSET(INDEX('Menu and cost - Russia'!$D:$D,MATCH(CALC!AU$4,'Menu and cost - Russia'!$D:$D,0)),0,4,1,5),$G7:$K7)*INDEX('Menu and cost - Russia'!$G:$G,MATCH(CALC!AU$4,'Menu and cost - Russia'!$D:$D,0))-(INDEX('Menu and cost - Russia'!$P:$P,MATCH(CALC!AU$4,'Menu and cost - Russia'!$D:$D,0))*CALC!$L7)</f>
        <v>1.4200000000000002</v>
      </c>
      <c r="AV7" s="8">
        <f ca="1">(($L7/3)*0.4)*INDEX('Menu and cost - Russia'!$E:$E,MATCH(CALC!AV$4,'Menu and cost - Russia'!$D:$D,0))-SUMPRODUCT(OFFSET(INDEX('Menu and cost - Russia'!$D:$D,MATCH(CALC!AV$4,'Menu and cost - Russia'!$D:$D,0)),0,4,1,5),$G7:$K7)*INDEX('Menu and cost - Russia'!$G:$G,MATCH(CALC!AV$4,'Menu and cost - Russia'!$D:$D,0))-(INDEX('Menu and cost - Russia'!$P:$P,MATCH(CALC!AV$4,'Menu and cost - Russia'!$D:$D,0))*CALC!$L7)</f>
        <v>0.88500000000000012</v>
      </c>
      <c r="AW7" s="88">
        <f ca="1">(($L7/3)*0.4)*INDEX('Menu and cost - Russia'!$E:$E,MATCH(CALC!AW$4,'Menu and cost - Russia'!$D:$D,0))-SUMPRODUCT(OFFSET(INDEX('Menu and cost - Russia'!$D:$D,MATCH(CALC!AW$4,'Menu and cost - Russia'!$D:$D,0)),0,4,1,5),$G7:$K7)*INDEX('Menu and cost - Russia'!$G:$G,MATCH(CALC!AW$4,'Menu and cost - Russia'!$D:$D,0))-(INDEX('Menu and cost - Russia'!$P:$P,MATCH(CALC!AW$4,'Menu and cost - Russia'!$D:$D,0))*CALC!$L7)</f>
        <v>0.73999999999999988</v>
      </c>
      <c r="AX7" s="8" t="e">
        <f ca="1">(($L7/3)*0.4)*INDEX('Menu and cost - Russia'!$E:$E,MATCH(CALC!AX$4,'Menu and cost - Russia'!$D:$D,0))-SUMPRODUCT(OFFSET(INDEX('Menu and cost - Russia'!$D:$D,MATCH(CALC!AX$4,'Menu and cost - Russia'!$D:$D,0)),0,4,1,5),$G7:$K7)*INDEX('Menu and cost - Russia'!$G:$G,MATCH(CALC!AX$4,'Menu and cost - Russia'!$D:$D,0))-(INDEX('Menu and cost - Russia'!$P:$P,MATCH(CALC!AX$4,'Menu and cost - Russia'!$D:$D,0))*CALC!$L7)</f>
        <v>#N/A</v>
      </c>
      <c r="AY7" s="8" t="e">
        <f ca="1">(($L7/3)*0.4)*INDEX('Menu and cost - Russia'!$E:$E,MATCH(CALC!AY$4,'Menu and cost - Russia'!$D:$D,0))-SUMPRODUCT(OFFSET(INDEX('Menu and cost - Russia'!$D:$D,MATCH(CALC!AY$4,'Menu and cost - Russia'!$D:$D,0)),0,4,1,5),$G7:$K7)*INDEX('Menu and cost - Russia'!$G:$G,MATCH(CALC!AY$4,'Menu and cost - Russia'!$D:$D,0))-(INDEX('Menu and cost - Russia'!$P:$P,MATCH(CALC!AY$4,'Menu and cost - Russia'!$D:$D,0))*CALC!$L7)</f>
        <v>#N/A</v>
      </c>
      <c r="AZ7" s="8" t="e">
        <f ca="1">(($L7/3)*0.4)*INDEX('Menu and cost - Russia'!$E:$E,MATCH(CALC!AZ$4,'Menu and cost - Russia'!$D:$D,0))-SUMPRODUCT(OFFSET(INDEX('Menu and cost - Russia'!$D:$D,MATCH(CALC!AZ$4,'Menu and cost - Russia'!$D:$D,0)),0,4,1,5),$G7:$K7)*INDEX('Menu and cost - Russia'!$G:$G,MATCH(CALC!AZ$4,'Menu and cost - Russia'!$D:$D,0))-(INDEX('Menu and cost - Russia'!$P:$P,MATCH(CALC!AZ$4,'Menu and cost - Russia'!$D:$D,0))*CALC!$L7)</f>
        <v>#N/A</v>
      </c>
      <c r="BA7" s="8" t="e">
        <f ca="1">(($L7/3)*0.4)*INDEX('Menu and cost - Russia'!$E:$E,MATCH(CALC!BA$4,'Menu and cost - Russia'!$D:$D,0))-SUMPRODUCT(OFFSET(INDEX('Menu and cost - Russia'!$D:$D,MATCH(CALC!BA$4,'Menu and cost - Russia'!$D:$D,0)),0,4,1,5),$G7:$K7)*INDEX('Menu and cost - Russia'!$G:$G,MATCH(CALC!BA$4,'Menu and cost - Russia'!$D:$D,0))-(INDEX('Menu and cost - Russia'!$P:$P,MATCH(CALC!BA$4,'Menu and cost - Russia'!$D:$D,0))*CALC!$L7)</f>
        <v>#N/A</v>
      </c>
      <c r="BB7" s="8" t="e">
        <f ca="1">(($L7/3)*0.4)*INDEX('Menu and cost - Russia'!$E:$E,MATCH(CALC!BB$4,'Menu and cost - Russia'!$D:$D,0))-SUMPRODUCT(OFFSET(INDEX('Menu and cost - Russia'!$D:$D,MATCH(CALC!BB$4,'Menu and cost - Russia'!$D:$D,0)),0,4,1,5),$G7:$K7)*INDEX('Menu and cost - Russia'!$G:$G,MATCH(CALC!BB$4,'Menu and cost - Russia'!$D:$D,0))-(INDEX('Menu and cost - Russia'!$P:$P,MATCH(CALC!BB$4,'Menu and cost - Russia'!$D:$D,0))*CALC!$L7)</f>
        <v>#N/A</v>
      </c>
    </row>
    <row r="8" spans="1:54">
      <c r="A8" s="1" t="str">
        <f>COGS!B9</f>
        <v>Las_Vegas</v>
      </c>
      <c r="B8" s="1" t="str">
        <f>COGS!C9</f>
        <v>NV</v>
      </c>
      <c r="C8" s="7">
        <f>INDEX('Order Composition'!$B$5:$F$299,MATCH(CALC!$A8,'Order Composition'!$B$5:$B$299,0),MATCH(CALC!C$4,'Order Composition'!$B$5:$F$5,0))</f>
        <v>0.55000000000000004</v>
      </c>
      <c r="D8" s="7">
        <f>INDEX('Order Composition'!$B$5:$F$299,MATCH(CALC!$A8,'Order Composition'!$B$5:$B$299,0),MATCH(CALC!D$4,'Order Composition'!$B$5:$F$5,0))</f>
        <v>0.9</v>
      </c>
      <c r="E8" s="7">
        <f>INDEX('Order Composition'!$B$5:$F$299,MATCH(CALC!$A8,'Order Composition'!$B$5:$B$299,0),MATCH(CALC!E$4,'Order Composition'!$B$5:$F$5,0))</f>
        <v>0.7</v>
      </c>
      <c r="F8" s="7">
        <f>INDEX('Order Composition'!$B$5:$F$299,MATCH(CALC!$A8,'Order Composition'!$B$5:$B$299,0),MATCH(CALC!F$4,'Order Composition'!$B$5:$F$5,0))</f>
        <v>0.9</v>
      </c>
      <c r="G8" s="5">
        <f>INDEX(COGS!$B$5:$L$300,MATCH(CALC!$A8,COGS!$B$5:$B$300,0),MATCH(CALC!G$4,COGS!$B$5:$L$5,0))</f>
        <v>14.56</v>
      </c>
      <c r="H8" s="5">
        <f>INDEX(COGS!$B$5:$L$300,MATCH(CALC!$A8,COGS!$B$5:$B$300,0),MATCH(CALC!H$4,COGS!$B$5:$L$5,0))</f>
        <v>21.88</v>
      </c>
      <c r="I8" s="5">
        <f>INDEX(COGS!$B$5:$L$300,MATCH(CALC!$A8,COGS!$B$5:$B$300,0),MATCH(CALC!I$4,COGS!$B$5:$L$5,0))</f>
        <v>15.54</v>
      </c>
      <c r="J8" s="5">
        <f>INDEX(COGS!$B$5:$L$300,MATCH(CALC!$A8,COGS!$B$5:$B$300,0),MATCH(CALC!J$4,COGS!$B$5:$L$5,0))</f>
        <v>9.83</v>
      </c>
      <c r="K8" s="5">
        <f>INDEX(COGS!$B$5:$L$300,MATCH(CALC!$A8,COGS!$B$5:$B$300,0),MATCH(CALC!K$4,COGS!$B$5:$L$5,0))</f>
        <v>10.78</v>
      </c>
      <c r="L8" s="5">
        <f>INDEX(COGS!$B$5:$L$300,MATCH(CALC!$A8,COGS!$B$5:$B$300,0),MATCH(CALC!L$4,COGS!$B$5:$L$5,0))</f>
        <v>9</v>
      </c>
      <c r="M8" s="62">
        <f t="shared" ca="1" si="1"/>
        <v>-0.42352857142857098</v>
      </c>
      <c r="N8" s="62">
        <f t="shared" ca="1" si="1"/>
        <v>-0.70616999999999919</v>
      </c>
      <c r="O8" s="62">
        <f t="shared" ca="1" si="1"/>
        <v>0.79453333333333365</v>
      </c>
      <c r="P8" s="62">
        <f t="shared" ca="1" si="1"/>
        <v>-0.21116666666666659</v>
      </c>
      <c r="Q8" s="62">
        <f ca="1">SUMPRODUCT(C8:F8,M8:P8)</f>
        <v>-0.50237038095237974</v>
      </c>
      <c r="R8" s="62">
        <f t="shared" ca="1" si="3"/>
        <v>0.1372000000000006</v>
      </c>
      <c r="S8" s="62">
        <f t="shared" ca="1" si="2"/>
        <v>7.0433333333334056E-2</v>
      </c>
      <c r="T8" s="62">
        <f t="shared" ca="1" si="2"/>
        <v>0.79453333333333365</v>
      </c>
      <c r="U8" s="62">
        <f t="shared" ca="1" si="2"/>
        <v>5.5600000000000011E-2</v>
      </c>
      <c r="V8" s="62">
        <f ca="1">SUMPRODUCT(C8:F8,R8:U8)</f>
        <v>0.74506333333333441</v>
      </c>
      <c r="W8" s="63"/>
      <c r="X8" s="8">
        <f ca="1">(($L8/3)*0.4)*INDEX('Menu and cost - Russia'!$E:$E,MATCH(CALC!X$4,'Menu and cost - Russia'!$D:$D,0))-SUMPRODUCT(OFFSET(INDEX('Menu and cost - Russia'!$D:$D,MATCH(CALC!X$4,'Menu and cost - Russia'!$D:$D,0)),0,4,1,5),$G8:$K8)*INDEX('Menu and cost - Russia'!$G:$G,MATCH(CALC!X$4,'Menu and cost - Russia'!$D:$D,0))-(INDEX('Menu and cost - Russia'!$P:$P,MATCH(CALC!X$4,'Menu and cost - Russia'!$D:$D,0))*CALC!$L8)</f>
        <v>0.1372000000000006</v>
      </c>
      <c r="Y8" s="8">
        <f ca="1">(($L8/3)*0.4)*INDEX('Menu and cost - Russia'!$E:$E,MATCH(CALC!Y$4,'Menu and cost - Russia'!$D:$D,0))-SUMPRODUCT(OFFSET(INDEX('Menu and cost - Russia'!$D:$D,MATCH(CALC!Y$4,'Menu and cost - Russia'!$D:$D,0)),0,4,1,5),$G8:$K8)*INDEX('Menu and cost - Russia'!$G:$G,MATCH(CALC!Y$4,'Menu and cost - Russia'!$D:$D,0))-(INDEX('Menu and cost - Russia'!$P:$P,MATCH(CALC!Y$4,'Menu and cost - Russia'!$D:$D,0))*CALC!$L8)</f>
        <v>-0.116399999999999</v>
      </c>
      <c r="Z8" s="8">
        <f ca="1">(($L8/3)*0.4)*INDEX('Menu and cost - Russia'!$E:$E,MATCH(CALC!Z$4,'Menu and cost - Russia'!$D:$D,0))-SUMPRODUCT(OFFSET(INDEX('Menu and cost - Russia'!$D:$D,MATCH(CALC!Z$4,'Menu and cost - Russia'!$D:$D,0)),0,4,1,5),$G8:$K8)*INDEX('Menu and cost - Russia'!$G:$G,MATCH(CALC!Z$4,'Menu and cost - Russia'!$D:$D,0))-(INDEX('Menu and cost - Russia'!$P:$P,MATCH(CALC!Z$4,'Menu and cost - Russia'!$D:$D,0))*CALC!$L8)</f>
        <v>-0.4967999999999993</v>
      </c>
      <c r="AA8" s="8">
        <f ca="1">(($L8/3)*0.4)*INDEX('Menu and cost - Russia'!$E:$E,MATCH(CALC!AA$4,'Menu and cost - Russia'!$D:$D,0))-SUMPRODUCT(OFFSET(INDEX('Menu and cost - Russia'!$D:$D,MATCH(CALC!AA$4,'Menu and cost - Russia'!$D:$D,0)),0,4,1,5),$G8:$K8)*INDEX('Menu and cost - Russia'!$G:$G,MATCH(CALC!AA$4,'Menu and cost - Russia'!$D:$D,0))-(INDEX('Menu and cost - Russia'!$P:$P,MATCH(CALC!AA$4,'Menu and cost - Russia'!$D:$D,0))*CALC!$L8)</f>
        <v>-0.34340000000000048</v>
      </c>
      <c r="AB8" s="8">
        <f ca="1">(($L8/3)*0.4)*INDEX('Menu and cost - Russia'!$E:$E,MATCH(CALC!AB$4,'Menu and cost - Russia'!$D:$D,0))-SUMPRODUCT(OFFSET(INDEX('Menu and cost - Russia'!$D:$D,MATCH(CALC!AB$4,'Menu and cost - Russia'!$D:$D,0)),0,4,1,5),$G8:$K8)*INDEX('Menu and cost - Russia'!$G:$G,MATCH(CALC!AB$4,'Menu and cost - Russia'!$D:$D,0))-(INDEX('Menu and cost - Russia'!$P:$P,MATCH(CALC!AB$4,'Menu and cost - Russia'!$D:$D,0))*CALC!$L8)</f>
        <v>-0.69219999999999982</v>
      </c>
      <c r="AC8" s="8">
        <f ca="1">(($L8/3)*0.4)*INDEX('Menu and cost - Russia'!$E:$E,MATCH(CALC!AC$4,'Menu and cost - Russia'!$D:$D,0))-SUMPRODUCT(OFFSET(INDEX('Menu and cost - Russia'!$D:$D,MATCH(CALC!AC$4,'Menu and cost - Russia'!$D:$D,0)),0,4,1,5),$G8:$K8)*INDEX('Menu and cost - Russia'!$G:$G,MATCH(CALC!AC$4,'Menu and cost - Russia'!$D:$D,0))-(INDEX('Menu and cost - Russia'!$P:$P,MATCH(CALC!AC$4,'Menu and cost - Russia'!$D:$D,0))*CALC!$L8)</f>
        <v>-0.56804999999999972</v>
      </c>
      <c r="AD8" s="88">
        <f ca="1">(($L8/3)*0.4)*INDEX('Menu and cost - Russia'!$E:$E,MATCH(CALC!AD$4,'Menu and cost - Russia'!$D:$D,0))-SUMPRODUCT(OFFSET(INDEX('Menu and cost - Russia'!$D:$D,MATCH(CALC!AD$4,'Menu and cost - Russia'!$D:$D,0)),0,4,1,5),$G8:$K8)*INDEX('Menu and cost - Russia'!$G:$G,MATCH(CALC!AD$4,'Menu and cost - Russia'!$D:$D,0))-(INDEX('Menu and cost - Russia'!$P:$P,MATCH(CALC!AD$4,'Menu and cost - Russia'!$D:$D,0))*CALC!$L8)</f>
        <v>-0.88504999999999967</v>
      </c>
      <c r="AE8" s="8">
        <f ca="1">(($L8/3)*0.4)*INDEX('Menu and cost - Russia'!$E:$E,MATCH(CALC!AE$4,'Menu and cost - Russia'!$D:$D,0))-SUMPRODUCT(OFFSET(INDEX('Menu and cost - Russia'!$D:$D,MATCH(CALC!AE$4,'Menu and cost - Russia'!$D:$D,0)),0,4,1,5),$G8:$K8)*INDEX('Menu and cost - Russia'!$G:$G,MATCH(CALC!AE$4,'Menu and cost - Russia'!$D:$D,0))-(INDEX('Menu and cost - Russia'!$P:$P,MATCH(CALC!AE$4,'Menu and cost - Russia'!$D:$D,0))*CALC!$L8)</f>
        <v>6.3900000000000845E-2</v>
      </c>
      <c r="AF8" s="8">
        <f ca="1">(($L8/3)*0.4)*INDEX('Menu and cost - Russia'!$E:$E,MATCH(CALC!AF$4,'Menu and cost - Russia'!$D:$D,0))-SUMPRODUCT(OFFSET(INDEX('Menu and cost - Russia'!$D:$D,MATCH(CALC!AF$4,'Menu and cost - Russia'!$D:$D,0)),0,4,1,5),$G8:$K8)*INDEX('Menu and cost - Russia'!$G:$G,MATCH(CALC!AF$4,'Menu and cost - Russia'!$D:$D,0))-(INDEX('Menu and cost - Russia'!$P:$P,MATCH(CALC!AF$4,'Menu and cost - Russia'!$D:$D,0))*CALC!$L8)</f>
        <v>-1.3453499999999994</v>
      </c>
      <c r="AG8" s="8">
        <f ca="1">(($L8/3)*0.4)*INDEX('Menu and cost - Russia'!$E:$E,MATCH(CALC!AG$4,'Menu and cost - Russia'!$D:$D,0))-SUMPRODUCT(OFFSET(INDEX('Menu and cost - Russia'!$D:$D,MATCH(CALC!AG$4,'Menu and cost - Russia'!$D:$D,0)),0,4,1,5),$G8:$K8)*INDEX('Menu and cost - Russia'!$G:$G,MATCH(CALC!AG$4,'Menu and cost - Russia'!$D:$D,0))-(INDEX('Menu and cost - Russia'!$P:$P,MATCH(CALC!AG$4,'Menu and cost - Russia'!$D:$D,0))*CALC!$L8)</f>
        <v>-1.8796499999999994</v>
      </c>
      <c r="AH8" s="8">
        <f ca="1">(($L8/3)*0.4)*INDEX('Menu and cost - Russia'!$E:$E,MATCH(CALC!AH$4,'Menu and cost - Russia'!$D:$D,0))-SUMPRODUCT(OFFSET(INDEX('Menu and cost - Russia'!$D:$D,MATCH(CALC!AH$4,'Menu and cost - Russia'!$D:$D,0)),0,4,1,5),$G8:$K8)*INDEX('Menu and cost - Russia'!$G:$G,MATCH(CALC!AH$4,'Menu and cost - Russia'!$D:$D,0))-(INDEX('Menu and cost - Russia'!$P:$P,MATCH(CALC!AH$4,'Menu and cost - Russia'!$D:$D,0))*CALC!$L8)</f>
        <v>-0.72369999999999968</v>
      </c>
      <c r="AI8" s="8">
        <f ca="1">(($L8/3)*0.4)*INDEX('Menu and cost - Russia'!$E:$E,MATCH(CALC!AI$4,'Menu and cost - Russia'!$D:$D,0))-SUMPRODUCT(OFFSET(INDEX('Menu and cost - Russia'!$D:$D,MATCH(CALC!AI$4,'Menu and cost - Russia'!$D:$D,0)),0,4,1,5),$G8:$K8)*INDEX('Menu and cost - Russia'!$G:$G,MATCH(CALC!AI$4,'Menu and cost - Russia'!$D:$D,0))-(INDEX('Menu and cost - Russia'!$P:$P,MATCH(CALC!AI$4,'Menu and cost - Russia'!$D:$D,0))*CALC!$L8)</f>
        <v>-1.6159499999999984</v>
      </c>
      <c r="AJ8" s="8">
        <f ca="1">(($L8/3)*0.4)*INDEX('Menu and cost - Russia'!$E:$E,MATCH(CALC!AJ$4,'Menu and cost - Russia'!$D:$D,0))-SUMPRODUCT(OFFSET(INDEX('Menu and cost - Russia'!$D:$D,MATCH(CALC!AJ$4,'Menu and cost - Russia'!$D:$D,0)),0,4,1,5),$G8:$K8)*INDEX('Menu and cost - Russia'!$G:$G,MATCH(CALC!AJ$4,'Menu and cost - Russia'!$D:$D,0))-(INDEX('Menu and cost - Russia'!$P:$P,MATCH(CALC!AJ$4,'Menu and cost - Russia'!$D:$D,0))*CALC!$L8)</f>
        <v>-1.4257499999999985</v>
      </c>
      <c r="AK8" s="8">
        <f ca="1">(($L8/3)*0.4)*INDEX('Menu and cost - Russia'!$E:$E,MATCH(CALC!AK$4,'Menu and cost - Russia'!$D:$D,0))-SUMPRODUCT(OFFSET(INDEX('Menu and cost - Russia'!$D:$D,MATCH(CALC!AK$4,'Menu and cost - Russia'!$D:$D,0)),0,4,1,5),$G8:$K8)*INDEX('Menu and cost - Russia'!$G:$G,MATCH(CALC!AK$4,'Menu and cost - Russia'!$D:$D,0))-(INDEX('Menu and cost - Russia'!$P:$P,MATCH(CALC!AK$4,'Menu and cost - Russia'!$D:$D,0))*CALC!$L8)</f>
        <v>6.3900000000000845E-2</v>
      </c>
      <c r="AL8" s="8">
        <f ca="1">(($L8/3)*0.4)*INDEX('Menu and cost - Russia'!$E:$E,MATCH(CALC!AL$4,'Menu and cost - Russia'!$D:$D,0))-SUMPRODUCT(OFFSET(INDEX('Menu and cost - Russia'!$D:$D,MATCH(CALC!AL$4,'Menu and cost - Russia'!$D:$D,0)),0,4,1,5),$G8:$K8)*INDEX('Menu and cost - Russia'!$G:$G,MATCH(CALC!AL$4,'Menu and cost - Russia'!$D:$D,0))-(INDEX('Menu and cost - Russia'!$P:$P,MATCH(CALC!AL$4,'Menu and cost - Russia'!$D:$D,0))*CALC!$L8)</f>
        <v>8.3500000000000463E-2</v>
      </c>
      <c r="AM8" s="8">
        <f ca="1">(($L8/3)*0.4)*INDEX('Menu and cost - Russia'!$E:$E,MATCH(CALC!AM$4,'Menu and cost - Russia'!$D:$D,0))-SUMPRODUCT(OFFSET(INDEX('Menu and cost - Russia'!$D:$D,MATCH(CALC!AM$4,'Menu and cost - Russia'!$D:$D,0)),0,4,1,5),$G8:$K8)*INDEX('Menu and cost - Russia'!$G:$G,MATCH(CALC!AM$4,'Menu and cost - Russia'!$D:$D,0))-(INDEX('Menu and cost - Russia'!$P:$P,MATCH(CALC!AM$4,'Menu and cost - Russia'!$D:$D,0))*CALC!$L8)</f>
        <v>-8.4599999999998787E-2</v>
      </c>
      <c r="AN8" s="88">
        <f ca="1">(($L8/3)*0.4)*INDEX('Menu and cost - Russia'!$E:$E,MATCH(CALC!AN$4,'Menu and cost - Russia'!$D:$D,0))-SUMPRODUCT(OFFSET(INDEX('Menu and cost - Russia'!$D:$D,MATCH(CALC!AN$4,'Menu and cost - Russia'!$D:$D,0)),0,4,1,5),$G8:$K8)*INDEX('Menu and cost - Russia'!$G:$G,MATCH(CALC!AN$4,'Menu and cost - Russia'!$D:$D,0))-(INDEX('Menu and cost - Russia'!$P:$P,MATCH(CALC!AN$4,'Menu and cost - Russia'!$D:$D,0))*CALC!$L8)</f>
        <v>-0.19799999999999918</v>
      </c>
      <c r="AO8" s="8">
        <f ca="1">(($L8/3)*0.4)*INDEX('Menu and cost - Russia'!$E:$E,MATCH(CALC!AO$4,'Menu and cost - Russia'!$D:$D,0))-SUMPRODUCT(OFFSET(INDEX('Menu and cost - Russia'!$D:$D,MATCH(CALC!AO$4,'Menu and cost - Russia'!$D:$D,0)),0,4,1,5),$G8:$K8)*INDEX('Menu and cost - Russia'!$G:$G,MATCH(CALC!AO$4,'Menu and cost - Russia'!$D:$D,0))-(INDEX('Menu and cost - Russia'!$P:$P,MATCH(CALC!AO$4,'Menu and cost - Russia'!$D:$D,0))*CALC!$L8)</f>
        <v>1.0626000000000004</v>
      </c>
      <c r="AP8" s="8">
        <f ca="1">(($L8/3)*0.4)*INDEX('Menu and cost - Russia'!$E:$E,MATCH(CALC!AP$4,'Menu and cost - Russia'!$D:$D,0))-SUMPRODUCT(OFFSET(INDEX('Menu and cost - Russia'!$D:$D,MATCH(CALC!AP$4,'Menu and cost - Russia'!$D:$D,0)),0,4,1,5),$G8:$K8)*INDEX('Menu and cost - Russia'!$G:$G,MATCH(CALC!AP$4,'Menu and cost - Russia'!$D:$D,0))-(INDEX('Menu and cost - Russia'!$P:$P,MATCH(CALC!AP$4,'Menu and cost - Russia'!$D:$D,0))*CALC!$L8)</f>
        <v>1.0626000000000004</v>
      </c>
      <c r="AQ8" s="88">
        <f ca="1">(($L8/3)*0.4)*INDEX('Menu and cost - Russia'!$E:$E,MATCH(CALC!AQ$4,'Menu and cost - Russia'!$D:$D,0))-SUMPRODUCT(OFFSET(INDEX('Menu and cost - Russia'!$D:$D,MATCH(CALC!AQ$4,'Menu and cost - Russia'!$D:$D,0)),0,4,1,5),$G8:$K8)*INDEX('Menu and cost - Russia'!$G:$G,MATCH(CALC!AQ$4,'Menu and cost - Russia'!$D:$D,0))-(INDEX('Menu and cost - Russia'!$P:$P,MATCH(CALC!AQ$4,'Menu and cost - Russia'!$D:$D,0))*CALC!$L8)</f>
        <v>0.25840000000000007</v>
      </c>
      <c r="AR8" s="8">
        <f ca="1">(($L8/3)*0.4)*INDEX('Menu and cost - Russia'!$E:$E,MATCH(CALC!AR$4,'Menu and cost - Russia'!$D:$D,0))-SUMPRODUCT(OFFSET(INDEX('Menu and cost - Russia'!$D:$D,MATCH(CALC!AR$4,'Menu and cost - Russia'!$D:$D,0)),0,4,1,5),$G8:$K8)*INDEX('Menu and cost - Russia'!$G:$G,MATCH(CALC!AR$4,'Menu and cost - Russia'!$D:$D,0))-(INDEX('Menu and cost - Russia'!$P:$P,MATCH(CALC!AR$4,'Menu and cost - Russia'!$D:$D,0))*CALC!$L8)</f>
        <v>-0.24099999999999994</v>
      </c>
      <c r="AS8" s="8">
        <f ca="1">(($L8/3)*0.4)*INDEX('Menu and cost - Russia'!$E:$E,MATCH(CALC!AS$4,'Menu and cost - Russia'!$D:$D,0))-SUMPRODUCT(OFFSET(INDEX('Menu and cost - Russia'!$D:$D,MATCH(CALC!AS$4,'Menu and cost - Russia'!$D:$D,0)),0,4,1,5),$G8:$K8)*INDEX('Menu and cost - Russia'!$G:$G,MATCH(CALC!AS$4,'Menu and cost - Russia'!$D:$D,0))-(INDEX('Menu and cost - Russia'!$P:$P,MATCH(CALC!AS$4,'Menu and cost - Russia'!$D:$D,0))*CALC!$L8)</f>
        <v>-0.24099999999999994</v>
      </c>
      <c r="AT8" s="8">
        <f ca="1">(($L8/3)*0.4)*INDEX('Menu and cost - Russia'!$E:$E,MATCH(CALC!AT$4,'Menu and cost - Russia'!$D:$D,0))-SUMPRODUCT(OFFSET(INDEX('Menu and cost - Russia'!$D:$D,MATCH(CALC!AT$4,'Menu and cost - Russia'!$D:$D,0)),0,4,1,5),$G8:$K8)*INDEX('Menu and cost - Russia'!$G:$G,MATCH(CALC!AT$4,'Menu and cost - Russia'!$D:$D,0))-(INDEX('Menu and cost - Russia'!$P:$P,MATCH(CALC!AT$4,'Menu and cost - Russia'!$D:$D,0))*CALC!$L8)</f>
        <v>5.5600000000000011E-2</v>
      </c>
      <c r="AU8" s="8">
        <f ca="1">(($L8/3)*0.4)*INDEX('Menu and cost - Russia'!$E:$E,MATCH(CALC!AU$4,'Menu and cost - Russia'!$D:$D,0))-SUMPRODUCT(OFFSET(INDEX('Menu and cost - Russia'!$D:$D,MATCH(CALC!AU$4,'Menu and cost - Russia'!$D:$D,0)),0,4,1,5),$G8:$K8)*INDEX('Menu and cost - Russia'!$G:$G,MATCH(CALC!AU$4,'Menu and cost - Russia'!$D:$D,0))-(INDEX('Menu and cost - Russia'!$P:$P,MATCH(CALC!AU$4,'Menu and cost - Russia'!$D:$D,0))*CALC!$L8)</f>
        <v>5.5600000000000011E-2</v>
      </c>
      <c r="AV8" s="8">
        <f ca="1">(($L8/3)*0.4)*INDEX('Menu and cost - Russia'!$E:$E,MATCH(CALC!AV$4,'Menu and cost - Russia'!$D:$D,0))-SUMPRODUCT(OFFSET(INDEX('Menu and cost - Russia'!$D:$D,MATCH(CALC!AV$4,'Menu and cost - Russia'!$D:$D,0)),0,4,1,5),$G8:$K8)*INDEX('Menu and cost - Russia'!$G:$G,MATCH(CALC!AV$4,'Menu and cost - Russia'!$D:$D,0))-(INDEX('Menu and cost - Russia'!$P:$P,MATCH(CALC!AV$4,'Menu and cost - Russia'!$D:$D,0))*CALC!$L8)</f>
        <v>-0.3909999999999999</v>
      </c>
      <c r="AW8" s="88">
        <f ca="1">(($L8/3)*0.4)*INDEX('Menu and cost - Russia'!$E:$E,MATCH(CALC!AW$4,'Menu and cost - Russia'!$D:$D,0))-SUMPRODUCT(OFFSET(INDEX('Menu and cost - Russia'!$D:$D,MATCH(CALC!AW$4,'Menu and cost - Russia'!$D:$D,0)),0,4,1,5),$G8:$K8)*INDEX('Menu and cost - Russia'!$G:$G,MATCH(CALC!AW$4,'Menu and cost - Russia'!$D:$D,0))-(INDEX('Menu and cost - Russia'!$P:$P,MATCH(CALC!AW$4,'Menu and cost - Russia'!$D:$D,0))*CALC!$L8)</f>
        <v>-0.50519999999999976</v>
      </c>
      <c r="AX8" s="8" t="e">
        <f ca="1">(($L8/3)*0.4)*INDEX('Menu and cost - Russia'!$E:$E,MATCH(CALC!AX$4,'Menu and cost - Russia'!$D:$D,0))-SUMPRODUCT(OFFSET(INDEX('Menu and cost - Russia'!$D:$D,MATCH(CALC!AX$4,'Menu and cost - Russia'!$D:$D,0)),0,4,1,5),$G8:$K8)*INDEX('Menu and cost - Russia'!$G:$G,MATCH(CALC!AX$4,'Menu and cost - Russia'!$D:$D,0))-(INDEX('Menu and cost - Russia'!$P:$P,MATCH(CALC!AX$4,'Menu and cost - Russia'!$D:$D,0))*CALC!$L8)</f>
        <v>#N/A</v>
      </c>
      <c r="AY8" s="8" t="e">
        <f ca="1">(($L8/3)*0.4)*INDEX('Menu and cost - Russia'!$E:$E,MATCH(CALC!AY$4,'Menu and cost - Russia'!$D:$D,0))-SUMPRODUCT(OFFSET(INDEX('Menu and cost - Russia'!$D:$D,MATCH(CALC!AY$4,'Menu and cost - Russia'!$D:$D,0)),0,4,1,5),$G8:$K8)*INDEX('Menu and cost - Russia'!$G:$G,MATCH(CALC!AY$4,'Menu and cost - Russia'!$D:$D,0))-(INDEX('Menu and cost - Russia'!$P:$P,MATCH(CALC!AY$4,'Menu and cost - Russia'!$D:$D,0))*CALC!$L8)</f>
        <v>#N/A</v>
      </c>
      <c r="AZ8" s="8" t="e">
        <f ca="1">(($L8/3)*0.4)*INDEX('Menu and cost - Russia'!$E:$E,MATCH(CALC!AZ$4,'Menu and cost - Russia'!$D:$D,0))-SUMPRODUCT(OFFSET(INDEX('Menu and cost - Russia'!$D:$D,MATCH(CALC!AZ$4,'Menu and cost - Russia'!$D:$D,0)),0,4,1,5),$G8:$K8)*INDEX('Menu and cost - Russia'!$G:$G,MATCH(CALC!AZ$4,'Menu and cost - Russia'!$D:$D,0))-(INDEX('Menu and cost - Russia'!$P:$P,MATCH(CALC!AZ$4,'Menu and cost - Russia'!$D:$D,0))*CALC!$L8)</f>
        <v>#N/A</v>
      </c>
      <c r="BA8" s="8" t="e">
        <f ca="1">(($L8/3)*0.4)*INDEX('Menu and cost - Russia'!$E:$E,MATCH(CALC!BA$4,'Menu and cost - Russia'!$D:$D,0))-SUMPRODUCT(OFFSET(INDEX('Menu and cost - Russia'!$D:$D,MATCH(CALC!BA$4,'Menu and cost - Russia'!$D:$D,0)),0,4,1,5),$G8:$K8)*INDEX('Menu and cost - Russia'!$G:$G,MATCH(CALC!BA$4,'Menu and cost - Russia'!$D:$D,0))-(INDEX('Menu and cost - Russia'!$P:$P,MATCH(CALC!BA$4,'Menu and cost - Russia'!$D:$D,0))*CALC!$L8)</f>
        <v>#N/A</v>
      </c>
      <c r="BB8" s="8" t="e">
        <f ca="1">(($L8/3)*0.4)*INDEX('Menu and cost - Russia'!$E:$E,MATCH(CALC!BB$4,'Menu and cost - Russia'!$D:$D,0))-SUMPRODUCT(OFFSET(INDEX('Menu and cost - Russia'!$D:$D,MATCH(CALC!BB$4,'Menu and cost - Russia'!$D:$D,0)),0,4,1,5),$G8:$K8)*INDEX('Menu and cost - Russia'!$G:$G,MATCH(CALC!BB$4,'Menu and cost - Russia'!$D:$D,0))-(INDEX('Menu and cost - Russia'!$P:$P,MATCH(CALC!BB$4,'Menu and cost - Russia'!$D:$D,0))*CALC!$L8)</f>
        <v>#N/A</v>
      </c>
    </row>
    <row r="9" spans="1:54">
      <c r="A9" s="1" t="str">
        <f>COGS!B10</f>
        <v>Miami</v>
      </c>
      <c r="B9" s="1" t="str">
        <f>COGS!C10</f>
        <v>FL</v>
      </c>
      <c r="C9" s="7">
        <f>INDEX('Order Composition'!$B$5:$F$299,MATCH(CALC!$A9,'Order Composition'!$B$5:$B$299,0),MATCH(CALC!C$4,'Order Composition'!$B$5:$F$5,0))</f>
        <v>0.5</v>
      </c>
      <c r="D9" s="7">
        <f>INDEX('Order Composition'!$B$5:$F$299,MATCH(CALC!$A9,'Order Composition'!$B$5:$B$299,0),MATCH(CALC!D$4,'Order Composition'!$B$5:$F$5,0))</f>
        <v>0.85</v>
      </c>
      <c r="E9" s="7">
        <f>INDEX('Order Composition'!$B$5:$F$299,MATCH(CALC!$A9,'Order Composition'!$B$5:$B$299,0),MATCH(CALC!E$4,'Order Composition'!$B$5:$F$5,0))</f>
        <v>0.8</v>
      </c>
      <c r="F9" s="7">
        <f>INDEX('Order Composition'!$B$5:$F$299,MATCH(CALC!$A9,'Order Composition'!$B$5:$B$299,0),MATCH(CALC!F$4,'Order Composition'!$B$5:$F$5,0))</f>
        <v>0.95</v>
      </c>
      <c r="G9" s="5">
        <f>INDEX(COGS!$B$5:$L$300,MATCH(CALC!$A9,COGS!$B$5:$B$300,0),MATCH(CALC!G$4,COGS!$B$5:$L$5,0))</f>
        <v>14.2</v>
      </c>
      <c r="H9" s="5">
        <f>INDEX(COGS!$B$5:$L$300,MATCH(CALC!$A9,COGS!$B$5:$B$300,0),MATCH(CALC!H$4,COGS!$B$5:$L$5,0))</f>
        <v>19.510000000000002</v>
      </c>
      <c r="I9" s="5">
        <f>INDEX(COGS!$B$5:$L$300,MATCH(CALC!$A9,COGS!$B$5:$B$300,0),MATCH(CALC!I$4,COGS!$B$5:$L$5,0))</f>
        <v>15.24</v>
      </c>
      <c r="J9" s="5">
        <f>INDEX(COGS!$B$5:$L$300,MATCH(CALC!$A9,COGS!$B$5:$B$300,0),MATCH(CALC!J$4,COGS!$B$5:$L$5,0))</f>
        <v>9.5</v>
      </c>
      <c r="K9" s="5">
        <f>INDEX(COGS!$B$5:$L$300,MATCH(CALC!$A9,COGS!$B$5:$B$300,0),MATCH(CALC!K$4,COGS!$B$5:$L$5,0))</f>
        <v>9.01</v>
      </c>
      <c r="L9" s="5">
        <f>INDEX(COGS!$B$5:$L$300,MATCH(CALC!$A9,COGS!$B$5:$B$300,0),MATCH(CALC!L$4,COGS!$B$5:$L$5,0))</f>
        <v>9.5</v>
      </c>
      <c r="M9" s="62">
        <f t="shared" ca="1" si="1"/>
        <v>-0.13215714285714328</v>
      </c>
      <c r="N9" s="62">
        <f t="shared" ca="1" si="1"/>
        <v>-0.21325166666666706</v>
      </c>
      <c r="O9" s="62">
        <f t="shared" ca="1" si="1"/>
        <v>1.0421555555555553</v>
      </c>
      <c r="P9" s="62">
        <f t="shared" ca="1" si="1"/>
        <v>-4.2888888888889143E-2</v>
      </c>
      <c r="Q9" s="62">
        <f ca="1">SUMPRODUCT(C9:F9,M9:P9)</f>
        <v>0.54563751190476095</v>
      </c>
      <c r="R9" s="62">
        <f t="shared" ca="1" si="3"/>
        <v>0.31619999999999943</v>
      </c>
      <c r="S9" s="62">
        <f t="shared" ca="1" si="2"/>
        <v>0.458513333333333</v>
      </c>
      <c r="T9" s="62">
        <f t="shared" ca="1" si="2"/>
        <v>1.0421555555555553</v>
      </c>
      <c r="U9" s="62">
        <f t="shared" ca="1" si="2"/>
        <v>0.24539999999999995</v>
      </c>
      <c r="V9" s="62">
        <f ca="1">SUMPRODUCT(C9:F9,R9:U9)</f>
        <v>1.6146907777777768</v>
      </c>
      <c r="W9" s="63"/>
      <c r="X9" s="8">
        <f ca="1">(($L9/3)*0.4)*INDEX('Menu and cost - Russia'!$E:$E,MATCH(CALC!X$4,'Menu and cost - Russia'!$D:$D,0))-SUMPRODUCT(OFFSET(INDEX('Menu and cost - Russia'!$D:$D,MATCH(CALC!X$4,'Menu and cost - Russia'!$D:$D,0)),0,4,1,5),$G9:$K9)*INDEX('Menu and cost - Russia'!$G:$G,MATCH(CALC!X$4,'Menu and cost - Russia'!$D:$D,0))-(INDEX('Menu and cost - Russia'!$P:$P,MATCH(CALC!X$4,'Menu and cost - Russia'!$D:$D,0))*CALC!$L9)</f>
        <v>0.40159999999999935</v>
      </c>
      <c r="Y9" s="8">
        <f ca="1">(($L9/3)*0.4)*INDEX('Menu and cost - Russia'!$E:$E,MATCH(CALC!Y$4,'Menu and cost - Russia'!$D:$D,0))-SUMPRODUCT(OFFSET(INDEX('Menu and cost - Russia'!$D:$D,MATCH(CALC!Y$4,'Menu and cost - Russia'!$D:$D,0)),0,4,1,5),$G9:$K9)*INDEX('Menu and cost - Russia'!$G:$G,MATCH(CALC!Y$4,'Menu and cost - Russia'!$D:$D,0))-(INDEX('Menu and cost - Russia'!$P:$P,MATCH(CALC!Y$4,'Menu and cost - Russia'!$D:$D,0))*CALC!$L9)</f>
        <v>0.23079999999999951</v>
      </c>
      <c r="Z9" s="8">
        <f ca="1">(($L9/3)*0.4)*INDEX('Menu and cost - Russia'!$E:$E,MATCH(CALC!Z$4,'Menu and cost - Russia'!$D:$D,0))-SUMPRODUCT(OFFSET(INDEX('Menu and cost - Russia'!$D:$D,MATCH(CALC!Z$4,'Menu and cost - Russia'!$D:$D,0)),0,4,1,5),$G9:$K9)*INDEX('Menu and cost - Russia'!$G:$G,MATCH(CALC!Z$4,'Menu and cost - Russia'!$D:$D,0))-(INDEX('Menu and cost - Russia'!$P:$P,MATCH(CALC!Z$4,'Menu and cost - Russia'!$D:$D,0))*CALC!$L9)</f>
        <v>-2.54000000000007E-2</v>
      </c>
      <c r="AA9" s="8">
        <f ca="1">(($L9/3)*0.4)*INDEX('Menu and cost - Russia'!$E:$E,MATCH(CALC!AA$4,'Menu and cost - Russia'!$D:$D,0))-SUMPRODUCT(OFFSET(INDEX('Menu and cost - Russia'!$D:$D,MATCH(CALC!AA$4,'Menu and cost - Russia'!$D:$D,0)),0,4,1,5),$G9:$K9)*INDEX('Menu and cost - Russia'!$G:$G,MATCH(CALC!AA$4,'Menu and cost - Russia'!$D:$D,0))-(INDEX('Menu and cost - Russia'!$P:$P,MATCH(CALC!AA$4,'Menu and cost - Russia'!$D:$D,0))*CALC!$L9)</f>
        <v>-3.9000000000000257E-2</v>
      </c>
      <c r="AB9" s="8">
        <f ca="1">(($L9/3)*0.4)*INDEX('Menu and cost - Russia'!$E:$E,MATCH(CALC!AB$4,'Menu and cost - Russia'!$D:$D,0))-SUMPRODUCT(OFFSET(INDEX('Menu and cost - Russia'!$D:$D,MATCH(CALC!AB$4,'Menu and cost - Russia'!$D:$D,0)),0,4,1,5),$G9:$K9)*INDEX('Menu and cost - Russia'!$G:$G,MATCH(CALC!AB$4,'Menu and cost - Russia'!$D:$D,0))-(INDEX('Menu and cost - Russia'!$P:$P,MATCH(CALC!AB$4,'Menu and cost - Russia'!$D:$D,0))*CALC!$L9)</f>
        <v>-0.33440000000000059</v>
      </c>
      <c r="AC9" s="8">
        <f ca="1">(($L9/3)*0.4)*INDEX('Menu and cost - Russia'!$E:$E,MATCH(CALC!AC$4,'Menu and cost - Russia'!$D:$D,0))-SUMPRODUCT(OFFSET(INDEX('Menu and cost - Russia'!$D:$D,MATCH(CALC!AC$4,'Menu and cost - Russia'!$D:$D,0)),0,4,1,5),$G9:$K9)*INDEX('Menu and cost - Russia'!$G:$G,MATCH(CALC!AC$4,'Menu and cost - Russia'!$D:$D,0))-(INDEX('Menu and cost - Russia'!$P:$P,MATCH(CALC!AC$4,'Menu and cost - Russia'!$D:$D,0))*CALC!$L9)</f>
        <v>-0.47260000000000013</v>
      </c>
      <c r="AD9" s="88">
        <f ca="1">(($L9/3)*0.4)*INDEX('Menu and cost - Russia'!$E:$E,MATCH(CALC!AD$4,'Menu and cost - Russia'!$D:$D,0))-SUMPRODUCT(OFFSET(INDEX('Menu and cost - Russia'!$D:$D,MATCH(CALC!AD$4,'Menu and cost - Russia'!$D:$D,0)),0,4,1,5),$G9:$K9)*INDEX('Menu and cost - Russia'!$G:$G,MATCH(CALC!AD$4,'Menu and cost - Russia'!$D:$D,0))-(INDEX('Menu and cost - Russia'!$P:$P,MATCH(CALC!AD$4,'Menu and cost - Russia'!$D:$D,0))*CALC!$L9)</f>
        <v>-0.68610000000000015</v>
      </c>
      <c r="AE9" s="8">
        <f ca="1">(($L9/3)*0.4)*INDEX('Menu and cost - Russia'!$E:$E,MATCH(CALC!AE$4,'Menu and cost - Russia'!$D:$D,0))-SUMPRODUCT(OFFSET(INDEX('Menu and cost - Russia'!$D:$D,MATCH(CALC!AE$4,'Menu and cost - Russia'!$D:$D,0)),0,4,1,5),$G9:$K9)*INDEX('Menu and cost - Russia'!$G:$G,MATCH(CALC!AE$4,'Menu and cost - Russia'!$D:$D,0))-(INDEX('Menu and cost - Russia'!$P:$P,MATCH(CALC!AE$4,'Menu and cost - Russia'!$D:$D,0))*CALC!$L9)</f>
        <v>0.32146666666666635</v>
      </c>
      <c r="AF9" s="8">
        <f ca="1">(($L9/3)*0.4)*INDEX('Menu and cost - Russia'!$E:$E,MATCH(CALC!AF$4,'Menu and cost - Russia'!$D:$D,0))-SUMPRODUCT(OFFSET(INDEX('Menu and cost - Russia'!$D:$D,MATCH(CALC!AF$4,'Menu and cost - Russia'!$D:$D,0)),0,4,1,5),$G9:$K9)*INDEX('Menu and cost - Russia'!$G:$G,MATCH(CALC!AF$4,'Menu and cost - Russia'!$D:$D,0))-(INDEX('Menu and cost - Russia'!$P:$P,MATCH(CALC!AF$4,'Menu and cost - Russia'!$D:$D,0))*CALC!$L9)</f>
        <v>-1.0387333333333335</v>
      </c>
      <c r="AG9" s="8">
        <f ca="1">(($L9/3)*0.4)*INDEX('Menu and cost - Russia'!$E:$E,MATCH(CALC!AG$4,'Menu and cost - Russia'!$D:$D,0))-SUMPRODUCT(OFFSET(INDEX('Menu and cost - Russia'!$D:$D,MATCH(CALC!AG$4,'Menu and cost - Russia'!$D:$D,0)),0,4,1,5),$G9:$K9)*INDEX('Menu and cost - Russia'!$G:$G,MATCH(CALC!AG$4,'Menu and cost - Russia'!$D:$D,0))-(INDEX('Menu and cost - Russia'!$P:$P,MATCH(CALC!AG$4,'Menu and cost - Russia'!$D:$D,0))*CALC!$L9)</f>
        <v>-1.4213833333333334</v>
      </c>
      <c r="AH9" s="8">
        <f ca="1">(($L9/3)*0.4)*INDEX('Menu and cost - Russia'!$E:$E,MATCH(CALC!AH$4,'Menu and cost - Russia'!$D:$D,0))-SUMPRODUCT(OFFSET(INDEX('Menu and cost - Russia'!$D:$D,MATCH(CALC!AH$4,'Menu and cost - Russia'!$D:$D,0)),0,4,1,5),$G9:$K9)*INDEX('Menu and cost - Russia'!$G:$G,MATCH(CALC!AH$4,'Menu and cost - Russia'!$D:$D,0))-(INDEX('Menu and cost - Russia'!$P:$P,MATCH(CALC!AH$4,'Menu and cost - Russia'!$D:$D,0))*CALC!$L9)</f>
        <v>-0.31600000000000061</v>
      </c>
      <c r="AI9" s="8">
        <f ca="1">(($L9/3)*0.4)*INDEX('Menu and cost - Russia'!$E:$E,MATCH(CALC!AI$4,'Menu and cost - Russia'!$D:$D,0))-SUMPRODUCT(OFFSET(INDEX('Menu and cost - Russia'!$D:$D,MATCH(CALC!AI$4,'Menu and cost - Russia'!$D:$D,0)),0,4,1,5),$G9:$K9)*INDEX('Menu and cost - Russia'!$G:$G,MATCH(CALC!AI$4,'Menu and cost - Russia'!$D:$D,0))-(INDEX('Menu and cost - Russia'!$P:$P,MATCH(CALC!AI$4,'Menu and cost - Russia'!$D:$D,0))*CALC!$L9)</f>
        <v>-0.88853333333333395</v>
      </c>
      <c r="AJ9" s="8">
        <f ca="1">(($L9/3)*0.4)*INDEX('Menu and cost - Russia'!$E:$E,MATCH(CALC!AJ$4,'Menu and cost - Russia'!$D:$D,0))-SUMPRODUCT(OFFSET(INDEX('Menu and cost - Russia'!$D:$D,MATCH(CALC!AJ$4,'Menu and cost - Russia'!$D:$D,0)),0,4,1,5),$G9:$K9)*INDEX('Menu and cost - Russia'!$G:$G,MATCH(CALC!AJ$4,'Menu and cost - Russia'!$D:$D,0))-(INDEX('Menu and cost - Russia'!$P:$P,MATCH(CALC!AJ$4,'Menu and cost - Russia'!$D:$D,0))*CALC!$L9)</f>
        <v>-0.76043333333333407</v>
      </c>
      <c r="AK9" s="8">
        <f ca="1">(($L9/3)*0.4)*INDEX('Menu and cost - Russia'!$E:$E,MATCH(CALC!AK$4,'Menu and cost - Russia'!$D:$D,0))-SUMPRODUCT(OFFSET(INDEX('Menu and cost - Russia'!$D:$D,MATCH(CALC!AK$4,'Menu and cost - Russia'!$D:$D,0)),0,4,1,5),$G9:$K9)*INDEX('Menu and cost - Russia'!$G:$G,MATCH(CALC!AK$4,'Menu and cost - Russia'!$D:$D,0))-(INDEX('Menu and cost - Russia'!$P:$P,MATCH(CALC!AK$4,'Menu and cost - Russia'!$D:$D,0))*CALC!$L9)</f>
        <v>0.32146666666666635</v>
      </c>
      <c r="AL9" s="8">
        <f ca="1">(($L9/3)*0.4)*INDEX('Menu and cost - Russia'!$E:$E,MATCH(CALC!AL$4,'Menu and cost - Russia'!$D:$D,0))-SUMPRODUCT(OFFSET(INDEX('Menu and cost - Russia'!$D:$D,MATCH(CALC!AL$4,'Menu and cost - Russia'!$D:$D,0)),0,4,1,5),$G9:$K9)*INDEX('Menu and cost - Russia'!$G:$G,MATCH(CALC!AL$4,'Menu and cost - Russia'!$D:$D,0))-(INDEX('Menu and cost - Russia'!$P:$P,MATCH(CALC!AL$4,'Menu and cost - Russia'!$D:$D,0))*CALC!$L9)</f>
        <v>0.34226666666666627</v>
      </c>
      <c r="AM9" s="8">
        <f ca="1">(($L9/3)*0.4)*INDEX('Menu and cost - Russia'!$E:$E,MATCH(CALC!AM$4,'Menu and cost - Russia'!$D:$D,0))-SUMPRODUCT(OFFSET(INDEX('Menu and cost - Russia'!$D:$D,MATCH(CALC!AM$4,'Menu and cost - Russia'!$D:$D,0)),0,4,1,5),$G9:$K9)*INDEX('Menu and cost - Russia'!$G:$G,MATCH(CALC!AM$4,'Menu and cost - Russia'!$D:$D,0))-(INDEX('Menu and cost - Russia'!$P:$P,MATCH(CALC!AM$4,'Menu and cost - Russia'!$D:$D,0))*CALC!$L9)</f>
        <v>0.73153333333333326</v>
      </c>
      <c r="AN9" s="88">
        <f ca="1">(($L9/3)*0.4)*INDEX('Menu and cost - Russia'!$E:$E,MATCH(CALC!AN$4,'Menu and cost - Russia'!$D:$D,0))-SUMPRODUCT(OFFSET(INDEX('Menu and cost - Russia'!$D:$D,MATCH(CALC!AN$4,'Menu and cost - Russia'!$D:$D,0)),0,4,1,5),$G9:$K9)*INDEX('Menu and cost - Russia'!$G:$G,MATCH(CALC!AN$4,'Menu and cost - Russia'!$D:$D,0))-(INDEX('Menu and cost - Russia'!$P:$P,MATCH(CALC!AN$4,'Menu and cost - Russia'!$D:$D,0))*CALC!$L9)</f>
        <v>0.57583333333333286</v>
      </c>
      <c r="AO9" s="8">
        <f ca="1">(($L9/3)*0.4)*INDEX('Menu and cost - Russia'!$E:$E,MATCH(CALC!AO$4,'Menu and cost - Russia'!$D:$D,0))-SUMPRODUCT(OFFSET(INDEX('Menu and cost - Russia'!$D:$D,MATCH(CALC!AO$4,'Menu and cost - Russia'!$D:$D,0)),0,4,1,5),$G9:$K9)*INDEX('Menu and cost - Russia'!$G:$G,MATCH(CALC!AO$4,'Menu and cost - Russia'!$D:$D,0))-(INDEX('Menu and cost - Russia'!$P:$P,MATCH(CALC!AO$4,'Menu and cost - Russia'!$D:$D,0))*CALC!$L9)</f>
        <v>1.3505499999999997</v>
      </c>
      <c r="AP9" s="8">
        <f ca="1">(($L9/3)*0.4)*INDEX('Menu and cost - Russia'!$E:$E,MATCH(CALC!AP$4,'Menu and cost - Russia'!$D:$D,0))-SUMPRODUCT(OFFSET(INDEX('Menu and cost - Russia'!$D:$D,MATCH(CALC!AP$4,'Menu and cost - Russia'!$D:$D,0)),0,4,1,5),$G9:$K9)*INDEX('Menu and cost - Russia'!$G:$G,MATCH(CALC!AP$4,'Menu and cost - Russia'!$D:$D,0))-(INDEX('Menu and cost - Russia'!$P:$P,MATCH(CALC!AP$4,'Menu and cost - Russia'!$D:$D,0))*CALC!$L9)</f>
        <v>1.3505499999999997</v>
      </c>
      <c r="AQ9" s="88">
        <f ca="1">(($L9/3)*0.4)*INDEX('Menu and cost - Russia'!$E:$E,MATCH(CALC!AQ$4,'Menu and cost - Russia'!$D:$D,0))-SUMPRODUCT(OFFSET(INDEX('Menu and cost - Russia'!$D:$D,MATCH(CALC!AQ$4,'Menu and cost - Russia'!$D:$D,0)),0,4,1,5),$G9:$K9)*INDEX('Menu and cost - Russia'!$G:$G,MATCH(CALC!AQ$4,'Menu and cost - Russia'!$D:$D,0))-(INDEX('Menu and cost - Russia'!$P:$P,MATCH(CALC!AQ$4,'Menu and cost - Russia'!$D:$D,0))*CALC!$L9)</f>
        <v>0.42536666666666656</v>
      </c>
      <c r="AR9" s="8">
        <f ca="1">(($L9/3)*0.4)*INDEX('Menu and cost - Russia'!$E:$E,MATCH(CALC!AR$4,'Menu and cost - Russia'!$D:$D,0))-SUMPRODUCT(OFFSET(INDEX('Menu and cost - Russia'!$D:$D,MATCH(CALC!AR$4,'Menu and cost - Russia'!$D:$D,0)),0,4,1,5),$G9:$K9)*INDEX('Menu and cost - Russia'!$G:$G,MATCH(CALC!AR$4,'Menu and cost - Russia'!$D:$D,0))-(INDEX('Menu and cost - Russia'!$P:$P,MATCH(CALC!AR$4,'Menu and cost - Russia'!$D:$D,0))*CALC!$L9)</f>
        <v>-7.9166666666666885E-2</v>
      </c>
      <c r="AS9" s="8">
        <f ca="1">(($L9/3)*0.4)*INDEX('Menu and cost - Russia'!$E:$E,MATCH(CALC!AS$4,'Menu and cost - Russia'!$D:$D,0))-SUMPRODUCT(OFFSET(INDEX('Menu and cost - Russia'!$D:$D,MATCH(CALC!AS$4,'Menu and cost - Russia'!$D:$D,0)),0,4,1,5),$G9:$K9)*INDEX('Menu and cost - Russia'!$G:$G,MATCH(CALC!AS$4,'Menu and cost - Russia'!$D:$D,0))-(INDEX('Menu and cost - Russia'!$P:$P,MATCH(CALC!AS$4,'Menu and cost - Russia'!$D:$D,0))*CALC!$L9)</f>
        <v>-7.9166666666666885E-2</v>
      </c>
      <c r="AT9" s="8">
        <f ca="1">(($L9/3)*0.4)*INDEX('Menu and cost - Russia'!$E:$E,MATCH(CALC!AT$4,'Menu and cost - Russia'!$D:$D,0))-SUMPRODUCT(OFFSET(INDEX('Menu and cost - Russia'!$D:$D,MATCH(CALC!AT$4,'Menu and cost - Russia'!$D:$D,0)),0,4,1,5),$G9:$K9)*INDEX('Menu and cost - Russia'!$G:$G,MATCH(CALC!AT$4,'Menu and cost - Russia'!$D:$D,0))-(INDEX('Menu and cost - Russia'!$P:$P,MATCH(CALC!AT$4,'Menu and cost - Russia'!$D:$D,0))*CALC!$L9)</f>
        <v>0.24539999999999995</v>
      </c>
      <c r="AU9" s="8">
        <f ca="1">(($L9/3)*0.4)*INDEX('Menu and cost - Russia'!$E:$E,MATCH(CALC!AU$4,'Menu and cost - Russia'!$D:$D,0))-SUMPRODUCT(OFFSET(INDEX('Menu and cost - Russia'!$D:$D,MATCH(CALC!AU$4,'Menu and cost - Russia'!$D:$D,0)),0,4,1,5),$G9:$K9)*INDEX('Menu and cost - Russia'!$G:$G,MATCH(CALC!AU$4,'Menu and cost - Russia'!$D:$D,0))-(INDEX('Menu and cost - Russia'!$P:$P,MATCH(CALC!AU$4,'Menu and cost - Russia'!$D:$D,0))*CALC!$L9)</f>
        <v>0.24539999999999995</v>
      </c>
      <c r="AV9" s="8">
        <f ca="1">(($L9/3)*0.4)*INDEX('Menu and cost - Russia'!$E:$E,MATCH(CALC!AV$4,'Menu and cost - Russia'!$D:$D,0))-SUMPRODUCT(OFFSET(INDEX('Menu and cost - Russia'!$D:$D,MATCH(CALC!AV$4,'Menu and cost - Russia'!$D:$D,0)),0,4,1,5),$G9:$K9)*INDEX('Menu and cost - Russia'!$G:$G,MATCH(CALC!AV$4,'Menu and cost - Russia'!$D:$D,0))-(INDEX('Menu and cost - Russia'!$P:$P,MATCH(CALC!AV$4,'Menu and cost - Russia'!$D:$D,0))*CALC!$L9)</f>
        <v>-0.23750000000000024</v>
      </c>
      <c r="AW9" s="88">
        <f ca="1">(($L9/3)*0.4)*INDEX('Menu and cost - Russia'!$E:$E,MATCH(CALC!AW$4,'Menu and cost - Russia'!$D:$D,0))-SUMPRODUCT(OFFSET(INDEX('Menu and cost - Russia'!$D:$D,MATCH(CALC!AW$4,'Menu and cost - Russia'!$D:$D,0)),0,4,1,5),$G9:$K9)*INDEX('Menu and cost - Russia'!$G:$G,MATCH(CALC!AW$4,'Menu and cost - Russia'!$D:$D,0))-(INDEX('Menu and cost - Russia'!$P:$P,MATCH(CALC!AW$4,'Menu and cost - Russia'!$D:$D,0))*CALC!$L9)</f>
        <v>-0.35230000000000072</v>
      </c>
      <c r="AX9" s="8" t="e">
        <f ca="1">(($L9/3)*0.4)*INDEX('Menu and cost - Russia'!$E:$E,MATCH(CALC!AX$4,'Menu and cost - Russia'!$D:$D,0))-SUMPRODUCT(OFFSET(INDEX('Menu and cost - Russia'!$D:$D,MATCH(CALC!AX$4,'Menu and cost - Russia'!$D:$D,0)),0,4,1,5),$G9:$K9)*INDEX('Menu and cost - Russia'!$G:$G,MATCH(CALC!AX$4,'Menu and cost - Russia'!$D:$D,0))-(INDEX('Menu and cost - Russia'!$P:$P,MATCH(CALC!AX$4,'Menu and cost - Russia'!$D:$D,0))*CALC!$L9)</f>
        <v>#N/A</v>
      </c>
      <c r="AY9" s="8" t="e">
        <f ca="1">(($L9/3)*0.4)*INDEX('Menu and cost - Russia'!$E:$E,MATCH(CALC!AY$4,'Menu and cost - Russia'!$D:$D,0))-SUMPRODUCT(OFFSET(INDEX('Menu and cost - Russia'!$D:$D,MATCH(CALC!AY$4,'Menu and cost - Russia'!$D:$D,0)),0,4,1,5),$G9:$K9)*INDEX('Menu and cost - Russia'!$G:$G,MATCH(CALC!AY$4,'Menu and cost - Russia'!$D:$D,0))-(INDEX('Menu and cost - Russia'!$P:$P,MATCH(CALC!AY$4,'Menu and cost - Russia'!$D:$D,0))*CALC!$L9)</f>
        <v>#N/A</v>
      </c>
      <c r="AZ9" s="8" t="e">
        <f ca="1">(($L9/3)*0.4)*INDEX('Menu and cost - Russia'!$E:$E,MATCH(CALC!AZ$4,'Menu and cost - Russia'!$D:$D,0))-SUMPRODUCT(OFFSET(INDEX('Menu and cost - Russia'!$D:$D,MATCH(CALC!AZ$4,'Menu and cost - Russia'!$D:$D,0)),0,4,1,5),$G9:$K9)*INDEX('Menu and cost - Russia'!$G:$G,MATCH(CALC!AZ$4,'Menu and cost - Russia'!$D:$D,0))-(INDEX('Menu and cost - Russia'!$P:$P,MATCH(CALC!AZ$4,'Menu and cost - Russia'!$D:$D,0))*CALC!$L9)</f>
        <v>#N/A</v>
      </c>
      <c r="BA9" s="8" t="e">
        <f ca="1">(($L9/3)*0.4)*INDEX('Menu and cost - Russia'!$E:$E,MATCH(CALC!BA$4,'Menu and cost - Russia'!$D:$D,0))-SUMPRODUCT(OFFSET(INDEX('Menu and cost - Russia'!$D:$D,MATCH(CALC!BA$4,'Menu and cost - Russia'!$D:$D,0)),0,4,1,5),$G9:$K9)*INDEX('Menu and cost - Russia'!$G:$G,MATCH(CALC!BA$4,'Menu and cost - Russia'!$D:$D,0))-(INDEX('Menu and cost - Russia'!$P:$P,MATCH(CALC!BA$4,'Menu and cost - Russia'!$D:$D,0))*CALC!$L9)</f>
        <v>#N/A</v>
      </c>
      <c r="BB9" s="8" t="e">
        <f ca="1">(($L9/3)*0.4)*INDEX('Menu and cost - Russia'!$E:$E,MATCH(CALC!BB$4,'Menu and cost - Russia'!$D:$D,0))-SUMPRODUCT(OFFSET(INDEX('Menu and cost - Russia'!$D:$D,MATCH(CALC!BB$4,'Menu and cost - Russia'!$D:$D,0)),0,4,1,5),$G9:$K9)*INDEX('Menu and cost - Russia'!$G:$G,MATCH(CALC!BB$4,'Menu and cost - Russia'!$D:$D,0))-(INDEX('Menu and cost - Russia'!$P:$P,MATCH(CALC!BB$4,'Menu and cost - Russia'!$D:$D,0))*CALC!$L9)</f>
        <v>#N/A</v>
      </c>
    </row>
    <row r="10" spans="1:54">
      <c r="A10" s="1" t="str">
        <f>COGS!B11</f>
        <v>Indianapolis</v>
      </c>
      <c r="B10" s="1" t="str">
        <f>COGS!C11</f>
        <v>IN</v>
      </c>
      <c r="C10" s="7">
        <f>INDEX('Order Composition'!$B$5:$F$299,MATCH(CALC!$A10,'Order Composition'!$B$5:$B$299,0),MATCH(CALC!C$4,'Order Composition'!$B$5:$F$5,0))</f>
        <v>0.4</v>
      </c>
      <c r="D10" s="7">
        <f>INDEX('Order Composition'!$B$5:$F$299,MATCH(CALC!$A10,'Order Composition'!$B$5:$B$299,0),MATCH(CALC!D$4,'Order Composition'!$B$5:$F$5,0))</f>
        <v>0.6</v>
      </c>
      <c r="E10" s="7">
        <f>INDEX('Order Composition'!$B$5:$F$299,MATCH(CALC!$A10,'Order Composition'!$B$5:$B$299,0),MATCH(CALC!E$4,'Order Composition'!$B$5:$F$5,0))</f>
        <v>0.65</v>
      </c>
      <c r="F10" s="7">
        <f>INDEX('Order Composition'!$B$5:$F$299,MATCH(CALC!$A10,'Order Composition'!$B$5:$B$299,0),MATCH(CALC!F$4,'Order Composition'!$B$5:$F$5,0))</f>
        <v>0.8</v>
      </c>
      <c r="G10" s="5">
        <f>INDEX(COGS!$B$5:$L$300,MATCH(CALC!$A10,COGS!$B$5:$B$300,0),MATCH(CALC!G$4,COGS!$B$5:$L$5,0))</f>
        <v>5.36</v>
      </c>
      <c r="H10" s="5">
        <f>INDEX(COGS!$B$5:$L$300,MATCH(CALC!$A10,COGS!$B$5:$B$300,0),MATCH(CALC!H$4,COGS!$B$5:$L$5,0))</f>
        <v>12.93</v>
      </c>
      <c r="I10" s="5">
        <f>INDEX(COGS!$B$5:$L$300,MATCH(CALC!$A10,COGS!$B$5:$B$300,0),MATCH(CALC!I$4,COGS!$B$5:$L$5,0))</f>
        <v>10.3</v>
      </c>
      <c r="J10" s="5">
        <f>INDEX(COGS!$B$5:$L$300,MATCH(CALC!$A10,COGS!$B$5:$B$300,0),MATCH(CALC!J$4,COGS!$B$5:$L$5,0))</f>
        <v>4.6399999999999997</v>
      </c>
      <c r="K10" s="5">
        <f>INDEX(COGS!$B$5:$L$300,MATCH(CALC!$A10,COGS!$B$5:$B$300,0),MATCH(CALC!K$4,COGS!$B$5:$L$5,0))</f>
        <v>4.8</v>
      </c>
      <c r="L10" s="5">
        <f>INDEX(COGS!$B$5:$L$300,MATCH(CALC!$A10,COGS!$B$5:$B$300,0),MATCH(CALC!L$4,COGS!$B$5:$L$5,0))</f>
        <v>8</v>
      </c>
      <c r="M10" s="62">
        <f t="shared" ca="1" si="1"/>
        <v>0.4034999999999998</v>
      </c>
      <c r="N10" s="62">
        <f t="shared" ca="1" si="1"/>
        <v>0.73063833333333317</v>
      </c>
      <c r="O10" s="62">
        <f t="shared" ca="1" si="1"/>
        <v>1.3339555555555556</v>
      </c>
      <c r="P10" s="62">
        <f t="shared" ca="1" si="1"/>
        <v>0.62211111111111117</v>
      </c>
      <c r="Q10" s="62">
        <f ca="1">SUMPRODUCT(C10:F10,M10:P10)</f>
        <v>1.9645429999999999</v>
      </c>
      <c r="R10" s="62">
        <f t="shared" ca="1" si="3"/>
        <v>0.63011999999999979</v>
      </c>
      <c r="S10" s="62">
        <f t="shared" ca="1" si="2"/>
        <v>0.83654074074074058</v>
      </c>
      <c r="T10" s="62">
        <f t="shared" ca="1" si="2"/>
        <v>1.3339555555555556</v>
      </c>
      <c r="U10" s="62">
        <f t="shared" ca="1" si="2"/>
        <v>0.62211111111111117</v>
      </c>
      <c r="V10" s="62">
        <f ca="1">SUMPRODUCT(C10:F10,R10:U10)</f>
        <v>2.1187324444444444</v>
      </c>
      <c r="W10" s="63"/>
      <c r="X10" s="8">
        <f ca="1">(($L10/3)*0.4)*INDEX('Menu and cost - Russia'!$E:$E,MATCH(CALC!X$4,'Menu and cost - Russia'!$D:$D,0))-SUMPRODUCT(OFFSET(INDEX('Menu and cost - Russia'!$D:$D,MATCH(CALC!X$4,'Menu and cost - Russia'!$D:$D,0)),0,4,1,5),$G10:$K10)*INDEX('Menu and cost - Russia'!$G:$G,MATCH(CALC!X$4,'Menu and cost - Russia'!$D:$D,0))-(INDEX('Menu and cost - Russia'!$P:$P,MATCH(CALC!X$4,'Menu and cost - Russia'!$D:$D,0))*CALC!$L10)</f>
        <v>0.84999999999999976</v>
      </c>
      <c r="Y10" s="8">
        <f ca="1">(($L10/3)*0.4)*INDEX('Menu and cost - Russia'!$E:$E,MATCH(CALC!Y$4,'Menu and cost - Russia'!$D:$D,0))-SUMPRODUCT(OFFSET(INDEX('Menu and cost - Russia'!$D:$D,MATCH(CALC!Y$4,'Menu and cost - Russia'!$D:$D,0)),0,4,1,5),$G10:$K10)*INDEX('Menu and cost - Russia'!$G:$G,MATCH(CALC!Y$4,'Menu and cost - Russia'!$D:$D,0))-(INDEX('Menu and cost - Russia'!$P:$P,MATCH(CALC!Y$4,'Menu and cost - Russia'!$D:$D,0))*CALC!$L10)</f>
        <v>0.74480000000000002</v>
      </c>
      <c r="Z10" s="8">
        <f ca="1">(($L10/3)*0.4)*INDEX('Menu and cost - Russia'!$E:$E,MATCH(CALC!Z$4,'Menu and cost - Russia'!$D:$D,0))-SUMPRODUCT(OFFSET(INDEX('Menu and cost - Russia'!$D:$D,MATCH(CALC!Z$4,'Menu and cost - Russia'!$D:$D,0)),0,4,1,5),$G10:$K10)*INDEX('Menu and cost - Russia'!$G:$G,MATCH(CALC!Z$4,'Menu and cost - Russia'!$D:$D,0))-(INDEX('Menu and cost - Russia'!$P:$P,MATCH(CALC!Z$4,'Menu and cost - Russia'!$D:$D,0))*CALC!$L10)</f>
        <v>0.58699999999999963</v>
      </c>
      <c r="AA10" s="8">
        <f ca="1">(($L10/3)*0.4)*INDEX('Menu and cost - Russia'!$E:$E,MATCH(CALC!AA$4,'Menu and cost - Russia'!$D:$D,0))-SUMPRODUCT(OFFSET(INDEX('Menu and cost - Russia'!$D:$D,MATCH(CALC!AA$4,'Menu and cost - Russia'!$D:$D,0)),0,4,1,5),$G10:$K10)*INDEX('Menu and cost - Russia'!$G:$G,MATCH(CALC!AA$4,'Menu and cost - Russia'!$D:$D,0))-(INDEX('Menu and cost - Russia'!$P:$P,MATCH(CALC!AA$4,'Menu and cost - Russia'!$D:$D,0))*CALC!$L10)</f>
        <v>0.59199999999999964</v>
      </c>
      <c r="AB10" s="8">
        <f ca="1">(($L10/3)*0.4)*INDEX('Menu and cost - Russia'!$E:$E,MATCH(CALC!AB$4,'Menu and cost - Russia'!$D:$D,0))-SUMPRODUCT(OFFSET(INDEX('Menu and cost - Russia'!$D:$D,MATCH(CALC!AB$4,'Menu and cost - Russia'!$D:$D,0)),0,4,1,5),$G10:$K10)*INDEX('Menu and cost - Russia'!$G:$G,MATCH(CALC!AB$4,'Menu and cost - Russia'!$D:$D,0))-(INDEX('Menu and cost - Russia'!$P:$P,MATCH(CALC!AB$4,'Menu and cost - Russia'!$D:$D,0))*CALC!$L10)</f>
        <v>0.37680000000000002</v>
      </c>
      <c r="AC10" s="8">
        <f ca="1">(($L10/3)*0.4)*INDEX('Menu and cost - Russia'!$E:$E,MATCH(CALC!AC$4,'Menu and cost - Russia'!$D:$D,0))-SUMPRODUCT(OFFSET(INDEX('Menu and cost - Russia'!$D:$D,MATCH(CALC!AC$4,'Menu and cost - Russia'!$D:$D,0)),0,4,1,5),$G10:$K10)*INDEX('Menu and cost - Russia'!$G:$G,MATCH(CALC!AC$4,'Menu and cost - Russia'!$D:$D,0))-(INDEX('Menu and cost - Russia'!$P:$P,MATCH(CALC!AC$4,'Menu and cost - Russia'!$D:$D,0))*CALC!$L10)</f>
        <v>-9.7300000000000109E-2</v>
      </c>
      <c r="AD10" s="88">
        <f ca="1">(($L10/3)*0.4)*INDEX('Menu and cost - Russia'!$E:$E,MATCH(CALC!AD$4,'Menu and cost - Russia'!$D:$D,0))-SUMPRODUCT(OFFSET(INDEX('Menu and cost - Russia'!$D:$D,MATCH(CALC!AD$4,'Menu and cost - Russia'!$D:$D,0)),0,4,1,5),$G10:$K10)*INDEX('Menu and cost - Russia'!$G:$G,MATCH(CALC!AD$4,'Menu and cost - Russia'!$D:$D,0))-(INDEX('Menu and cost - Russia'!$P:$P,MATCH(CALC!AD$4,'Menu and cost - Russia'!$D:$D,0))*CALC!$L10)</f>
        <v>-0.22880000000000017</v>
      </c>
      <c r="AE10" s="8">
        <f ca="1">(($L10/3)*0.4)*INDEX('Menu and cost - Russia'!$E:$E,MATCH(CALC!AE$4,'Menu and cost - Russia'!$D:$D,0))-SUMPRODUCT(OFFSET(INDEX('Menu and cost - Russia'!$D:$D,MATCH(CALC!AE$4,'Menu and cost - Russia'!$D:$D,0)),0,4,1,5),$G10:$K10)*INDEX('Menu and cost - Russia'!$G:$G,MATCH(CALC!AE$4,'Menu and cost - Russia'!$D:$D,0))-(INDEX('Menu and cost - Russia'!$P:$P,MATCH(CALC!AE$4,'Menu and cost - Russia'!$D:$D,0))*CALC!$L10)</f>
        <v>0.87206666666666666</v>
      </c>
      <c r="AF10" s="8">
        <f ca="1">(($L10/3)*0.4)*INDEX('Menu and cost - Russia'!$E:$E,MATCH(CALC!AF$4,'Menu and cost - Russia'!$D:$D,0))-SUMPRODUCT(OFFSET(INDEX('Menu and cost - Russia'!$D:$D,MATCH(CALC!AF$4,'Menu and cost - Russia'!$D:$D,0)),0,4,1,5),$G10:$K10)*INDEX('Menu and cost - Russia'!$G:$G,MATCH(CALC!AF$4,'Menu and cost - Russia'!$D:$D,0))-(INDEX('Menu and cost - Russia'!$P:$P,MATCH(CALC!AF$4,'Menu and cost - Russia'!$D:$D,0))*CALC!$L10)</f>
        <v>0.27116666666666667</v>
      </c>
      <c r="AG10" s="8">
        <f ca="1">(($L10/3)*0.4)*INDEX('Menu and cost - Russia'!$E:$E,MATCH(CALC!AG$4,'Menu and cost - Russia'!$D:$D,0))-SUMPRODUCT(OFFSET(INDEX('Menu and cost - Russia'!$D:$D,MATCH(CALC!AG$4,'Menu and cost - Russia'!$D:$D,0)),0,4,1,5),$G10:$K10)*INDEX('Menu and cost - Russia'!$G:$G,MATCH(CALC!AG$4,'Menu and cost - Russia'!$D:$D,0))-(INDEX('Menu and cost - Russia'!$P:$P,MATCH(CALC!AG$4,'Menu and cost - Russia'!$D:$D,0))*CALC!$L10)</f>
        <v>-0.22248333333333303</v>
      </c>
      <c r="AH10" s="8">
        <f ca="1">(($L10/3)*0.4)*INDEX('Menu and cost - Russia'!$E:$E,MATCH(CALC!AH$4,'Menu and cost - Russia'!$D:$D,0))-SUMPRODUCT(OFFSET(INDEX('Menu and cost - Russia'!$D:$D,MATCH(CALC!AH$4,'Menu and cost - Russia'!$D:$D,0)),0,4,1,5),$G10:$K10)*INDEX('Menu and cost - Russia'!$G:$G,MATCH(CALC!AH$4,'Menu and cost - Russia'!$D:$D,0))-(INDEX('Menu and cost - Russia'!$P:$P,MATCH(CALC!AH$4,'Menu and cost - Russia'!$D:$D,0))*CALC!$L10)</f>
        <v>0.49380000000000002</v>
      </c>
      <c r="AI10" s="8">
        <f ca="1">(($L10/3)*0.4)*INDEX('Menu and cost - Russia'!$E:$E,MATCH(CALC!AI$4,'Menu and cost - Russia'!$D:$D,0))-SUMPRODUCT(OFFSET(INDEX('Menu and cost - Russia'!$D:$D,MATCH(CALC!AI$4,'Menu and cost - Russia'!$D:$D,0)),0,4,1,5),$G10:$K10)*INDEX('Menu and cost - Russia'!$G:$G,MATCH(CALC!AI$4,'Menu and cost - Russia'!$D:$D,0))-(INDEX('Menu and cost - Russia'!$P:$P,MATCH(CALC!AI$4,'Menu and cost - Russia'!$D:$D,0))*CALC!$L10)</f>
        <v>0.44956666666666689</v>
      </c>
      <c r="AJ10" s="8">
        <f ca="1">(($L10/3)*0.4)*INDEX('Menu and cost - Russia'!$E:$E,MATCH(CALC!AJ$4,'Menu and cost - Russia'!$D:$D,0))-SUMPRODUCT(OFFSET(INDEX('Menu and cost - Russia'!$D:$D,MATCH(CALC!AJ$4,'Menu and cost - Russia'!$D:$D,0)),0,4,1,5),$G10:$K10)*INDEX('Menu and cost - Russia'!$G:$G,MATCH(CALC!AJ$4,'Menu and cost - Russia'!$D:$D,0))-(INDEX('Menu and cost - Russia'!$P:$P,MATCH(CALC!AJ$4,'Menu and cost - Russia'!$D:$D,0))*CALC!$L10)</f>
        <v>0.52846666666666642</v>
      </c>
      <c r="AK10" s="8">
        <f ca="1">(($L10/3)*0.4)*INDEX('Menu and cost - Russia'!$E:$E,MATCH(CALC!AK$4,'Menu and cost - Russia'!$D:$D,0))-SUMPRODUCT(OFFSET(INDEX('Menu and cost - Russia'!$D:$D,MATCH(CALC!AK$4,'Menu and cost - Russia'!$D:$D,0)),0,4,1,5),$G10:$K10)*INDEX('Menu and cost - Russia'!$G:$G,MATCH(CALC!AK$4,'Menu and cost - Russia'!$D:$D,0))-(INDEX('Menu and cost - Russia'!$P:$P,MATCH(CALC!AK$4,'Menu and cost - Russia'!$D:$D,0))*CALC!$L10)</f>
        <v>0.87206666666666666</v>
      </c>
      <c r="AL10" s="8">
        <f ca="1">(($L10/3)*0.4)*INDEX('Menu and cost - Russia'!$E:$E,MATCH(CALC!AL$4,'Menu and cost - Russia'!$D:$D,0))-SUMPRODUCT(OFFSET(INDEX('Menu and cost - Russia'!$D:$D,MATCH(CALC!AL$4,'Menu and cost - Russia'!$D:$D,0)),0,4,1,5),$G10:$K10)*INDEX('Menu and cost - Russia'!$G:$G,MATCH(CALC!AL$4,'Menu and cost - Russia'!$D:$D,0))-(INDEX('Menu and cost - Russia'!$P:$P,MATCH(CALC!AL$4,'Menu and cost - Russia'!$D:$D,0))*CALC!$L10)</f>
        <v>0.97086666666666666</v>
      </c>
      <c r="AM10" s="8">
        <f ca="1">(($L10/3)*0.4)*INDEX('Menu and cost - Russia'!$E:$E,MATCH(CALC!AM$4,'Menu and cost - Russia'!$D:$D,0))-SUMPRODUCT(OFFSET(INDEX('Menu and cost - Russia'!$D:$D,MATCH(CALC!AM$4,'Menu and cost - Russia'!$D:$D,0)),0,4,1,5),$G10:$K10)*INDEX('Menu and cost - Russia'!$G:$G,MATCH(CALC!AM$4,'Menu and cost - Russia'!$D:$D,0))-(INDEX('Menu and cost - Russia'!$P:$P,MATCH(CALC!AM$4,'Menu and cost - Russia'!$D:$D,0))*CALC!$L10)</f>
        <v>1.5438333333333329</v>
      </c>
      <c r="AN10" s="88">
        <f ca="1">(($L10/3)*0.4)*INDEX('Menu and cost - Russia'!$E:$E,MATCH(CALC!AN$4,'Menu and cost - Russia'!$D:$D,0))-SUMPRODUCT(OFFSET(INDEX('Menu and cost - Russia'!$D:$D,MATCH(CALC!AN$4,'Menu and cost - Russia'!$D:$D,0)),0,4,1,5),$G10:$K10)*INDEX('Menu and cost - Russia'!$G:$G,MATCH(CALC!AN$4,'Menu and cost - Russia'!$D:$D,0))-(INDEX('Menu and cost - Russia'!$P:$P,MATCH(CALC!AN$4,'Menu and cost - Russia'!$D:$D,0))*CALC!$L10)</f>
        <v>1.527033333333333</v>
      </c>
      <c r="AO10" s="8">
        <f ca="1">(($L10/3)*0.4)*INDEX('Menu and cost - Russia'!$E:$E,MATCH(CALC!AO$4,'Menu and cost - Russia'!$D:$D,0))-SUMPRODUCT(OFFSET(INDEX('Menu and cost - Russia'!$D:$D,MATCH(CALC!AO$4,'Menu and cost - Russia'!$D:$D,0)),0,4,1,5),$G10:$K10)*INDEX('Menu and cost - Russia'!$G:$G,MATCH(CALC!AO$4,'Menu and cost - Russia'!$D:$D,0))-(INDEX('Menu and cost - Russia'!$P:$P,MATCH(CALC!AO$4,'Menu and cost - Russia'!$D:$D,0))*CALC!$L10)</f>
        <v>1.6507000000000001</v>
      </c>
      <c r="AP10" s="8">
        <f ca="1">(($L10/3)*0.4)*INDEX('Menu and cost - Russia'!$E:$E,MATCH(CALC!AP$4,'Menu and cost - Russia'!$D:$D,0))-SUMPRODUCT(OFFSET(INDEX('Menu and cost - Russia'!$D:$D,MATCH(CALC!AP$4,'Menu and cost - Russia'!$D:$D,0)),0,4,1,5),$G10:$K10)*INDEX('Menu and cost - Russia'!$G:$G,MATCH(CALC!AP$4,'Menu and cost - Russia'!$D:$D,0))-(INDEX('Menu and cost - Russia'!$P:$P,MATCH(CALC!AP$4,'Menu and cost - Russia'!$D:$D,0))*CALC!$L10)</f>
        <v>1.6507000000000001</v>
      </c>
      <c r="AQ10" s="88">
        <f ca="1">(($L10/3)*0.4)*INDEX('Menu and cost - Russia'!$E:$E,MATCH(CALC!AQ$4,'Menu and cost - Russia'!$D:$D,0))-SUMPRODUCT(OFFSET(INDEX('Menu and cost - Russia'!$D:$D,MATCH(CALC!AQ$4,'Menu and cost - Russia'!$D:$D,0)),0,4,1,5),$G10:$K10)*INDEX('Menu and cost - Russia'!$G:$G,MATCH(CALC!AQ$4,'Menu and cost - Russia'!$D:$D,0))-(INDEX('Menu and cost - Russia'!$P:$P,MATCH(CALC!AQ$4,'Menu and cost - Russia'!$D:$D,0))*CALC!$L10)</f>
        <v>0.70046666666666668</v>
      </c>
      <c r="AR10" s="8">
        <f ca="1">(($L10/3)*0.4)*INDEX('Menu and cost - Russia'!$E:$E,MATCH(CALC!AR$4,'Menu and cost - Russia'!$D:$D,0))-SUMPRODUCT(OFFSET(INDEX('Menu and cost - Russia'!$D:$D,MATCH(CALC!AR$4,'Menu and cost - Russia'!$D:$D,0)),0,4,1,5),$G10:$K10)*INDEX('Menu and cost - Russia'!$G:$G,MATCH(CALC!AR$4,'Menu and cost - Russia'!$D:$D,0))-(INDEX('Menu and cost - Russia'!$P:$P,MATCH(CALC!AR$4,'Menu and cost - Russia'!$D:$D,0))*CALC!$L10)</f>
        <v>0.6053333333333335</v>
      </c>
      <c r="AS10" s="8">
        <f ca="1">(($L10/3)*0.4)*INDEX('Menu and cost - Russia'!$E:$E,MATCH(CALC!AS$4,'Menu and cost - Russia'!$D:$D,0))-SUMPRODUCT(OFFSET(INDEX('Menu and cost - Russia'!$D:$D,MATCH(CALC!AS$4,'Menu and cost - Russia'!$D:$D,0)),0,4,1,5),$G10:$K10)*INDEX('Menu and cost - Russia'!$G:$G,MATCH(CALC!AS$4,'Menu and cost - Russia'!$D:$D,0))-(INDEX('Menu and cost - Russia'!$P:$P,MATCH(CALC!AS$4,'Menu and cost - Russia'!$D:$D,0))*CALC!$L10)</f>
        <v>0.6053333333333335</v>
      </c>
      <c r="AT10" s="8">
        <f ca="1">(($L10/3)*0.4)*INDEX('Menu and cost - Russia'!$E:$E,MATCH(CALC!AT$4,'Menu and cost - Russia'!$D:$D,0))-SUMPRODUCT(OFFSET(INDEX('Menu and cost - Russia'!$D:$D,MATCH(CALC!AT$4,'Menu and cost - Russia'!$D:$D,0)),0,4,1,5),$G10:$K10)*INDEX('Menu and cost - Russia'!$G:$G,MATCH(CALC!AT$4,'Menu and cost - Russia'!$D:$D,0))-(INDEX('Menu and cost - Russia'!$P:$P,MATCH(CALC!AT$4,'Menu and cost - Russia'!$D:$D,0))*CALC!$L10)</f>
        <v>0.84559999999999991</v>
      </c>
      <c r="AU10" s="8">
        <f ca="1">(($L10/3)*0.4)*INDEX('Menu and cost - Russia'!$E:$E,MATCH(CALC!AU$4,'Menu and cost - Russia'!$D:$D,0))-SUMPRODUCT(OFFSET(INDEX('Menu and cost - Russia'!$D:$D,MATCH(CALC!AU$4,'Menu and cost - Russia'!$D:$D,0)),0,4,1,5),$G10:$K10)*INDEX('Menu and cost - Russia'!$G:$G,MATCH(CALC!AU$4,'Menu and cost - Russia'!$D:$D,0))-(INDEX('Menu and cost - Russia'!$P:$P,MATCH(CALC!AU$4,'Menu and cost - Russia'!$D:$D,0))*CALC!$L10)</f>
        <v>0.84559999999999991</v>
      </c>
      <c r="AV10" s="8">
        <f ca="1">(($L10/3)*0.4)*INDEX('Menu and cost - Russia'!$E:$E,MATCH(CALC!AV$4,'Menu and cost - Russia'!$D:$D,0))-SUMPRODUCT(OFFSET(INDEX('Menu and cost - Russia'!$D:$D,MATCH(CALC!AV$4,'Menu and cost - Russia'!$D:$D,0)),0,4,1,5),$G10:$K10)*INDEX('Menu and cost - Russia'!$G:$G,MATCH(CALC!AV$4,'Menu and cost - Russia'!$D:$D,0))-(INDEX('Menu and cost - Russia'!$P:$P,MATCH(CALC!AV$4,'Menu and cost - Russia'!$D:$D,0))*CALC!$L10)</f>
        <v>0.47200000000000014</v>
      </c>
      <c r="AW10" s="88">
        <f ca="1">(($L10/3)*0.4)*INDEX('Menu and cost - Russia'!$E:$E,MATCH(CALC!AW$4,'Menu and cost - Russia'!$D:$D,0))-SUMPRODUCT(OFFSET(INDEX('Menu and cost - Russia'!$D:$D,MATCH(CALC!AW$4,'Menu and cost - Russia'!$D:$D,0)),0,4,1,5),$G10:$K10)*INDEX('Menu and cost - Russia'!$G:$G,MATCH(CALC!AW$4,'Menu and cost - Russia'!$D:$D,0))-(INDEX('Menu and cost - Russia'!$P:$P,MATCH(CALC!AW$4,'Menu and cost - Russia'!$D:$D,0))*CALC!$L10)</f>
        <v>0.35879999999999995</v>
      </c>
      <c r="AX10" s="8" t="e">
        <f ca="1">(($L10/3)*0.4)*INDEX('Menu and cost - Russia'!$E:$E,MATCH(CALC!AX$4,'Menu and cost - Russia'!$D:$D,0))-SUMPRODUCT(OFFSET(INDEX('Menu and cost - Russia'!$D:$D,MATCH(CALC!AX$4,'Menu and cost - Russia'!$D:$D,0)),0,4,1,5),$G10:$K10)*INDEX('Menu and cost - Russia'!$G:$G,MATCH(CALC!AX$4,'Menu and cost - Russia'!$D:$D,0))-(INDEX('Menu and cost - Russia'!$P:$P,MATCH(CALC!AX$4,'Menu and cost - Russia'!$D:$D,0))*CALC!$L10)</f>
        <v>#N/A</v>
      </c>
      <c r="AY10" s="8" t="e">
        <f ca="1">(($L10/3)*0.4)*INDEX('Menu and cost - Russia'!$E:$E,MATCH(CALC!AY$4,'Menu and cost - Russia'!$D:$D,0))-SUMPRODUCT(OFFSET(INDEX('Menu and cost - Russia'!$D:$D,MATCH(CALC!AY$4,'Menu and cost - Russia'!$D:$D,0)),0,4,1,5),$G10:$K10)*INDEX('Menu and cost - Russia'!$G:$G,MATCH(CALC!AY$4,'Menu and cost - Russia'!$D:$D,0))-(INDEX('Menu and cost - Russia'!$P:$P,MATCH(CALC!AY$4,'Menu and cost - Russia'!$D:$D,0))*CALC!$L10)</f>
        <v>#N/A</v>
      </c>
      <c r="AZ10" s="8" t="e">
        <f ca="1">(($L10/3)*0.4)*INDEX('Menu and cost - Russia'!$E:$E,MATCH(CALC!AZ$4,'Menu and cost - Russia'!$D:$D,0))-SUMPRODUCT(OFFSET(INDEX('Menu and cost - Russia'!$D:$D,MATCH(CALC!AZ$4,'Menu and cost - Russia'!$D:$D,0)),0,4,1,5),$G10:$K10)*INDEX('Menu and cost - Russia'!$G:$G,MATCH(CALC!AZ$4,'Menu and cost - Russia'!$D:$D,0))-(INDEX('Menu and cost - Russia'!$P:$P,MATCH(CALC!AZ$4,'Menu and cost - Russia'!$D:$D,0))*CALC!$L10)</f>
        <v>#N/A</v>
      </c>
      <c r="BA10" s="8" t="e">
        <f ca="1">(($L10/3)*0.4)*INDEX('Menu and cost - Russia'!$E:$E,MATCH(CALC!BA$4,'Menu and cost - Russia'!$D:$D,0))-SUMPRODUCT(OFFSET(INDEX('Menu and cost - Russia'!$D:$D,MATCH(CALC!BA$4,'Menu and cost - Russia'!$D:$D,0)),0,4,1,5),$G10:$K10)*INDEX('Menu and cost - Russia'!$G:$G,MATCH(CALC!BA$4,'Menu and cost - Russia'!$D:$D,0))-(INDEX('Menu and cost - Russia'!$P:$P,MATCH(CALC!BA$4,'Menu and cost - Russia'!$D:$D,0))*CALC!$L10)</f>
        <v>#N/A</v>
      </c>
      <c r="BB10" s="8" t="e">
        <f ca="1">(($L10/3)*0.4)*INDEX('Menu and cost - Russia'!$E:$E,MATCH(CALC!BB$4,'Menu and cost - Russia'!$D:$D,0))-SUMPRODUCT(OFFSET(INDEX('Menu and cost - Russia'!$D:$D,MATCH(CALC!BB$4,'Menu and cost - Russia'!$D:$D,0)),0,4,1,5),$G10:$K10)*INDEX('Menu and cost - Russia'!$G:$G,MATCH(CALC!BB$4,'Menu and cost - Russia'!$D:$D,0))-(INDEX('Menu and cost - Russia'!$P:$P,MATCH(CALC!BB$4,'Menu and cost - Russia'!$D:$D,0))*CALC!$L10)</f>
        <v>#N/A</v>
      </c>
    </row>
    <row r="11" spans="1:54">
      <c r="A11" s="1" t="str">
        <f>COGS!B12</f>
        <v>Birmingham</v>
      </c>
      <c r="B11" s="1" t="str">
        <f>COGS!C12</f>
        <v>AL</v>
      </c>
      <c r="C11" s="7">
        <f>INDEX('Order Composition'!$B$5:$F$299,MATCH(CALC!$A11,'Order Composition'!$B$5:$B$299,0),MATCH(CALC!C$4,'Order Composition'!$B$5:$F$5,0))</f>
        <v>0.2</v>
      </c>
      <c r="D11" s="7">
        <f>INDEX('Order Composition'!$B$5:$F$299,MATCH(CALC!$A11,'Order Composition'!$B$5:$B$299,0),MATCH(CALC!D$4,'Order Composition'!$B$5:$F$5,0))</f>
        <v>0.65</v>
      </c>
      <c r="E11" s="7">
        <f>INDEX('Order Composition'!$B$5:$F$299,MATCH(CALC!$A11,'Order Composition'!$B$5:$B$299,0),MATCH(CALC!E$4,'Order Composition'!$B$5:$F$5,0))</f>
        <v>0.45</v>
      </c>
      <c r="F11" s="7">
        <f>INDEX('Order Composition'!$B$5:$F$299,MATCH(CALC!$A11,'Order Composition'!$B$5:$B$299,0),MATCH(CALC!F$4,'Order Composition'!$B$5:$F$5,0))</f>
        <v>0.75</v>
      </c>
      <c r="G11" s="5">
        <f>INDEX(COGS!$B$5:$L$300,MATCH(CALC!$A11,COGS!$B$5:$B$300,0),MATCH(CALC!G$4,COGS!$B$5:$L$5,0))</f>
        <v>9.6199999999999992</v>
      </c>
      <c r="H11" s="5">
        <f>INDEX(COGS!$B$5:$L$300,MATCH(CALC!$A11,COGS!$B$5:$B$300,0),MATCH(CALC!H$4,COGS!$B$5:$L$5,0))</f>
        <v>14.79</v>
      </c>
      <c r="I11" s="5">
        <f>INDEX(COGS!$B$5:$L$300,MATCH(CALC!$A11,COGS!$B$5:$B$300,0),MATCH(CALC!I$4,COGS!$B$5:$L$5,0))</f>
        <v>14.44</v>
      </c>
      <c r="J11" s="5">
        <f>INDEX(COGS!$B$5:$L$300,MATCH(CALC!$A11,COGS!$B$5:$B$300,0),MATCH(CALC!J$4,COGS!$B$5:$L$5,0))</f>
        <v>8.6999999999999993</v>
      </c>
      <c r="K11" s="5">
        <f>INDEX(COGS!$B$5:$L$300,MATCH(CALC!$A11,COGS!$B$5:$B$300,0),MATCH(CALC!K$4,COGS!$B$5:$L$5,0))</f>
        <v>8.0399999999999991</v>
      </c>
      <c r="L11" s="5">
        <f>INDEX(COGS!$B$5:$L$300,MATCH(CALC!$A11,COGS!$B$5:$B$300,0),MATCH(CALC!L$4,COGS!$B$5:$L$5,0))</f>
        <v>10</v>
      </c>
      <c r="M11" s="62">
        <f t="shared" ca="1" si="1"/>
        <v>0.29652857142857159</v>
      </c>
      <c r="N11" s="62">
        <f t="shared" ca="1" si="1"/>
        <v>0.65417166666666715</v>
      </c>
      <c r="O11" s="62">
        <f t="shared" ca="1" si="1"/>
        <v>1.4036444444444447</v>
      </c>
      <c r="P11" s="62">
        <f t="shared" ca="1" si="1"/>
        <v>0.21988888888888905</v>
      </c>
      <c r="Q11" s="62">
        <f ca="1">SUMPRODUCT(C11:F11,M11:P11)</f>
        <v>1.2810739642857147</v>
      </c>
      <c r="R11" s="62">
        <f t="shared" ca="1" si="3"/>
        <v>0.53988000000000025</v>
      </c>
      <c r="S11" s="62">
        <f t="shared" ca="1" si="2"/>
        <v>0.92883750000000065</v>
      </c>
      <c r="T11" s="62">
        <f t="shared" ca="1" si="2"/>
        <v>1.4036444444444447</v>
      </c>
      <c r="U11" s="62">
        <f t="shared" ca="1" si="2"/>
        <v>0.28482666666666689</v>
      </c>
      <c r="V11" s="62">
        <f ca="1">SUMPRODUCT(C11:F11,R11:U11)</f>
        <v>1.5569803750000006</v>
      </c>
      <c r="W11" s="63"/>
      <c r="X11" s="8">
        <f ca="1">(($L11/3)*0.4)*INDEX('Menu and cost - Russia'!$E:$E,MATCH(CALC!X$4,'Menu and cost - Russia'!$D:$D,0))-SUMPRODUCT(OFFSET(INDEX('Menu and cost - Russia'!$D:$D,MATCH(CALC!X$4,'Menu and cost - Russia'!$D:$D,0)),0,4,1,5),$G11:$K11)*INDEX('Menu and cost - Russia'!$G:$G,MATCH(CALC!X$4,'Menu and cost - Russia'!$D:$D,0))-(INDEX('Menu and cost - Russia'!$P:$P,MATCH(CALC!X$4,'Menu and cost - Russia'!$D:$D,0))*CALC!$L11)</f>
        <v>0.73999999999999977</v>
      </c>
      <c r="Y11" s="8">
        <f ca="1">(($L11/3)*0.4)*INDEX('Menu and cost - Russia'!$E:$E,MATCH(CALC!Y$4,'Menu and cost - Russia'!$D:$D,0))-SUMPRODUCT(OFFSET(INDEX('Menu and cost - Russia'!$D:$D,MATCH(CALC!Y$4,'Menu and cost - Russia'!$D:$D,0)),0,4,1,5),$G11:$K11)*INDEX('Menu and cost - Russia'!$G:$G,MATCH(CALC!Y$4,'Menu and cost - Russia'!$D:$D,0))-(INDEX('Menu and cost - Russia'!$P:$P,MATCH(CALC!Y$4,'Menu and cost - Russia'!$D:$D,0))*CALC!$L11)</f>
        <v>0.72599999999999998</v>
      </c>
      <c r="Z11" s="8">
        <f ca="1">(($L11/3)*0.4)*INDEX('Menu and cost - Russia'!$E:$E,MATCH(CALC!Z$4,'Menu and cost - Russia'!$D:$D,0))-SUMPRODUCT(OFFSET(INDEX('Menu and cost - Russia'!$D:$D,MATCH(CALC!Z$4,'Menu and cost - Russia'!$D:$D,0)),0,4,1,5),$G11:$K11)*INDEX('Menu and cost - Russia'!$G:$G,MATCH(CALC!Z$4,'Menu and cost - Russia'!$D:$D,0))-(INDEX('Menu and cost - Russia'!$P:$P,MATCH(CALC!Z$4,'Menu and cost - Russia'!$D:$D,0))*CALC!$L11)</f>
        <v>0.70500000000000007</v>
      </c>
      <c r="AA11" s="8">
        <f ca="1">(($L11/3)*0.4)*INDEX('Menu and cost - Russia'!$E:$E,MATCH(CALC!AA$4,'Menu and cost - Russia'!$D:$D,0))-SUMPRODUCT(OFFSET(INDEX('Menu and cost - Russia'!$D:$D,MATCH(CALC!AA$4,'Menu and cost - Russia'!$D:$D,0)),0,4,1,5),$G11:$K11)*INDEX('Menu and cost - Russia'!$G:$G,MATCH(CALC!AA$4,'Menu and cost - Russia'!$D:$D,0))-(INDEX('Menu and cost - Russia'!$P:$P,MATCH(CALC!AA$4,'Menu and cost - Russia'!$D:$D,0))*CALC!$L11)</f>
        <v>0.33520000000000028</v>
      </c>
      <c r="AB11" s="8">
        <f ca="1">(($L11/3)*0.4)*INDEX('Menu and cost - Russia'!$E:$E,MATCH(CALC!AB$4,'Menu and cost - Russia'!$D:$D,0))-SUMPRODUCT(OFFSET(INDEX('Menu and cost - Russia'!$D:$D,MATCH(CALC!AB$4,'Menu and cost - Russia'!$D:$D,0)),0,4,1,5),$G11:$K11)*INDEX('Menu and cost - Russia'!$G:$G,MATCH(CALC!AB$4,'Menu and cost - Russia'!$D:$D,0))-(INDEX('Menu and cost - Russia'!$P:$P,MATCH(CALC!AB$4,'Menu and cost - Russia'!$D:$D,0))*CALC!$L11)</f>
        <v>0.19320000000000079</v>
      </c>
      <c r="AC11" s="8">
        <f ca="1">(($L11/3)*0.4)*INDEX('Menu and cost - Russia'!$E:$E,MATCH(CALC!AC$4,'Menu and cost - Russia'!$D:$D,0))-SUMPRODUCT(OFFSET(INDEX('Menu and cost - Russia'!$D:$D,MATCH(CALC!AC$4,'Menu and cost - Russia'!$D:$D,0)),0,4,1,5),$G11:$K11)*INDEX('Menu and cost - Russia'!$G:$G,MATCH(CALC!AC$4,'Menu and cost - Russia'!$D:$D,0))-(INDEX('Menu and cost - Russia'!$P:$P,MATCH(CALC!AC$4,'Menu and cost - Russia'!$D:$D,0))*CALC!$L11)</f>
        <v>-0.30309999999999998</v>
      </c>
      <c r="AD11" s="88">
        <f ca="1">(($L11/3)*0.4)*INDEX('Menu and cost - Russia'!$E:$E,MATCH(CALC!AD$4,'Menu and cost - Russia'!$D:$D,0))-SUMPRODUCT(OFFSET(INDEX('Menu and cost - Russia'!$D:$D,MATCH(CALC!AD$4,'Menu and cost - Russia'!$D:$D,0)),0,4,1,5),$G11:$K11)*INDEX('Menu and cost - Russia'!$G:$G,MATCH(CALC!AD$4,'Menu and cost - Russia'!$D:$D,0))-(INDEX('Menu and cost - Russia'!$P:$P,MATCH(CALC!AD$4,'Menu and cost - Russia'!$D:$D,0))*CALC!$L11)</f>
        <v>-0.32059999999999983</v>
      </c>
      <c r="AE11" s="8">
        <f ca="1">(($L11/3)*0.4)*INDEX('Menu and cost - Russia'!$E:$E,MATCH(CALC!AE$4,'Menu and cost - Russia'!$D:$D,0))-SUMPRODUCT(OFFSET(INDEX('Menu and cost - Russia'!$D:$D,MATCH(CALC!AE$4,'Menu and cost - Russia'!$D:$D,0)),0,4,1,5),$G11:$K11)*INDEX('Menu and cost - Russia'!$G:$G,MATCH(CALC!AE$4,'Menu and cost - Russia'!$D:$D,0))-(INDEX('Menu and cost - Russia'!$P:$P,MATCH(CALC!AE$4,'Menu and cost - Russia'!$D:$D,0))*CALC!$L11)</f>
        <v>0.72713333333333308</v>
      </c>
      <c r="AF11" s="8">
        <f ca="1">(($L11/3)*0.4)*INDEX('Menu and cost - Russia'!$E:$E,MATCH(CALC!AF$4,'Menu and cost - Russia'!$D:$D,0))-SUMPRODUCT(OFFSET(INDEX('Menu and cost - Russia'!$D:$D,MATCH(CALC!AF$4,'Menu and cost - Russia'!$D:$D,0)),0,4,1,5),$G11:$K11)*INDEX('Menu and cost - Russia'!$G:$G,MATCH(CALC!AF$4,'Menu and cost - Russia'!$D:$D,0))-(INDEX('Menu and cost - Russia'!$P:$P,MATCH(CALC!AF$4,'Menu and cost - Russia'!$D:$D,0))*CALC!$L11)</f>
        <v>-0.2867666666666665</v>
      </c>
      <c r="AG11" s="8">
        <f ca="1">(($L11/3)*0.4)*INDEX('Menu and cost - Russia'!$E:$E,MATCH(CALC!AG$4,'Menu and cost - Russia'!$D:$D,0))-SUMPRODUCT(OFFSET(INDEX('Menu and cost - Russia'!$D:$D,MATCH(CALC!AG$4,'Menu and cost - Russia'!$D:$D,0)),0,4,1,5),$G11:$K11)*INDEX('Menu and cost - Russia'!$G:$G,MATCH(CALC!AG$4,'Menu and cost - Russia'!$D:$D,0))-(INDEX('Menu and cost - Russia'!$P:$P,MATCH(CALC!AG$4,'Menu and cost - Russia'!$D:$D,0))*CALC!$L11)</f>
        <v>-0.60221666666666673</v>
      </c>
      <c r="AH11" s="8">
        <f ca="1">(($L11/3)*0.4)*INDEX('Menu and cost - Russia'!$E:$E,MATCH(CALC!AH$4,'Menu and cost - Russia'!$D:$D,0))-SUMPRODUCT(OFFSET(INDEX('Menu and cost - Russia'!$D:$D,MATCH(CALC!AH$4,'Menu and cost - Russia'!$D:$D,0)),0,4,1,5),$G11:$K11)*INDEX('Menu and cost - Russia'!$G:$G,MATCH(CALC!AH$4,'Menu and cost - Russia'!$D:$D,0))-(INDEX('Menu and cost - Russia'!$P:$P,MATCH(CALC!AH$4,'Menu and cost - Russia'!$D:$D,0))*CALC!$L11)</f>
        <v>0.46219999999999972</v>
      </c>
      <c r="AI11" s="8">
        <f ca="1">(($L11/3)*0.4)*INDEX('Menu and cost - Russia'!$E:$E,MATCH(CALC!AI$4,'Menu and cost - Russia'!$D:$D,0))-SUMPRODUCT(OFFSET(INDEX('Menu and cost - Russia'!$D:$D,MATCH(CALC!AI$4,'Menu and cost - Russia'!$D:$D,0)),0,4,1,5),$G11:$K11)*INDEX('Menu and cost - Russia'!$G:$G,MATCH(CALC!AI$4,'Menu and cost - Russia'!$D:$D,0))-(INDEX('Menu and cost - Russia'!$P:$P,MATCH(CALC!AI$4,'Menu and cost - Russia'!$D:$D,0))*CALC!$L11)</f>
        <v>0.50563333333333471</v>
      </c>
      <c r="AJ11" s="8">
        <f ca="1">(($L11/3)*0.4)*INDEX('Menu and cost - Russia'!$E:$E,MATCH(CALC!AJ$4,'Menu and cost - Russia'!$D:$D,0))-SUMPRODUCT(OFFSET(INDEX('Menu and cost - Russia'!$D:$D,MATCH(CALC!AJ$4,'Menu and cost - Russia'!$D:$D,0)),0,4,1,5),$G11:$K11)*INDEX('Menu and cost - Russia'!$G:$G,MATCH(CALC!AJ$4,'Menu and cost - Russia'!$D:$D,0))-(INDEX('Menu and cost - Russia'!$P:$P,MATCH(CALC!AJ$4,'Menu and cost - Russia'!$D:$D,0))*CALC!$L11)</f>
        <v>0.51613333333333422</v>
      </c>
      <c r="AK11" s="8">
        <f ca="1">(($L11/3)*0.4)*INDEX('Menu and cost - Russia'!$E:$E,MATCH(CALC!AK$4,'Menu and cost - Russia'!$D:$D,0))-SUMPRODUCT(OFFSET(INDEX('Menu and cost - Russia'!$D:$D,MATCH(CALC!AK$4,'Menu and cost - Russia'!$D:$D,0)),0,4,1,5),$G11:$K11)*INDEX('Menu and cost - Russia'!$G:$G,MATCH(CALC!AK$4,'Menu and cost - Russia'!$D:$D,0))-(INDEX('Menu and cost - Russia'!$P:$P,MATCH(CALC!AK$4,'Menu and cost - Russia'!$D:$D,0))*CALC!$L11)</f>
        <v>0.72713333333333308</v>
      </c>
      <c r="AL11" s="8">
        <f ca="1">(($L11/3)*0.4)*INDEX('Menu and cost - Russia'!$E:$E,MATCH(CALC!AL$4,'Menu and cost - Russia'!$D:$D,0))-SUMPRODUCT(OFFSET(INDEX('Menu and cost - Russia'!$D:$D,MATCH(CALC!AL$4,'Menu and cost - Russia'!$D:$D,0)),0,4,1,5),$G11:$K11)*INDEX('Menu and cost - Russia'!$G:$G,MATCH(CALC!AL$4,'Menu and cost - Russia'!$D:$D,0))-(INDEX('Menu and cost - Russia'!$P:$P,MATCH(CALC!AL$4,'Menu and cost - Russia'!$D:$D,0))*CALC!$L11)</f>
        <v>0.82353333333333312</v>
      </c>
      <c r="AM11" s="8">
        <f ca="1">(($L11/3)*0.4)*INDEX('Menu and cost - Russia'!$E:$E,MATCH(CALC!AM$4,'Menu and cost - Russia'!$D:$D,0))-SUMPRODUCT(OFFSET(INDEX('Menu and cost - Russia'!$D:$D,MATCH(CALC!AM$4,'Menu and cost - Russia'!$D:$D,0)),0,4,1,5),$G11:$K11)*INDEX('Menu and cost - Russia'!$G:$G,MATCH(CALC!AM$4,'Menu and cost - Russia'!$D:$D,0))-(INDEX('Menu and cost - Russia'!$P:$P,MATCH(CALC!AM$4,'Menu and cost - Russia'!$D:$D,0))*CALC!$L11)</f>
        <v>1.8581666666666683</v>
      </c>
      <c r="AN11" s="88">
        <f ca="1">(($L11/3)*0.4)*INDEX('Menu and cost - Russia'!$E:$E,MATCH(CALC!AN$4,'Menu and cost - Russia'!$D:$D,0))-SUMPRODUCT(OFFSET(INDEX('Menu and cost - Russia'!$D:$D,MATCH(CALC!AN$4,'Menu and cost - Russia'!$D:$D,0)),0,4,1,5),$G11:$K11)*INDEX('Menu and cost - Russia'!$G:$G,MATCH(CALC!AN$4,'Menu and cost - Russia'!$D:$D,0))-(INDEX('Menu and cost - Russia'!$P:$P,MATCH(CALC!AN$4,'Menu and cost - Russia'!$D:$D,0))*CALC!$L11)</f>
        <v>1.8107666666666682</v>
      </c>
      <c r="AO11" s="8">
        <f ca="1">(($L11/3)*0.4)*INDEX('Menu and cost - Russia'!$E:$E,MATCH(CALC!AO$4,'Menu and cost - Russia'!$D:$D,0))-SUMPRODUCT(OFFSET(INDEX('Menu and cost - Russia'!$D:$D,MATCH(CALC!AO$4,'Menu and cost - Russia'!$D:$D,0)),0,4,1,5),$G11:$K11)*INDEX('Menu and cost - Russia'!$G:$G,MATCH(CALC!AO$4,'Menu and cost - Russia'!$D:$D,0))-(INDEX('Menu and cost - Russia'!$P:$P,MATCH(CALC!AO$4,'Menu and cost - Russia'!$D:$D,0))*CALC!$L11)</f>
        <v>1.7666000000000004</v>
      </c>
      <c r="AP11" s="8">
        <f ca="1">(($L11/3)*0.4)*INDEX('Menu and cost - Russia'!$E:$E,MATCH(CALC!AP$4,'Menu and cost - Russia'!$D:$D,0))-SUMPRODUCT(OFFSET(INDEX('Menu and cost - Russia'!$D:$D,MATCH(CALC!AP$4,'Menu and cost - Russia'!$D:$D,0)),0,4,1,5),$G11:$K11)*INDEX('Menu and cost - Russia'!$G:$G,MATCH(CALC!AP$4,'Menu and cost - Russia'!$D:$D,0))-(INDEX('Menu and cost - Russia'!$P:$P,MATCH(CALC!AP$4,'Menu and cost - Russia'!$D:$D,0))*CALC!$L11)</f>
        <v>1.7666000000000004</v>
      </c>
      <c r="AQ11" s="88">
        <f ca="1">(($L11/3)*0.4)*INDEX('Menu and cost - Russia'!$E:$E,MATCH(CALC!AQ$4,'Menu and cost - Russia'!$D:$D,0))-SUMPRODUCT(OFFSET(INDEX('Menu and cost - Russia'!$D:$D,MATCH(CALC!AQ$4,'Menu and cost - Russia'!$D:$D,0)),0,4,1,5),$G11:$K11)*INDEX('Menu and cost - Russia'!$G:$G,MATCH(CALC!AQ$4,'Menu and cost - Russia'!$D:$D,0))-(INDEX('Menu and cost - Russia'!$P:$P,MATCH(CALC!AQ$4,'Menu and cost - Russia'!$D:$D,0))*CALC!$L11)</f>
        <v>0.67773333333333341</v>
      </c>
      <c r="AR11" s="8">
        <f ca="1">(($L11/3)*0.4)*INDEX('Menu and cost - Russia'!$E:$E,MATCH(CALC!AR$4,'Menu and cost - Russia'!$D:$D,0))-SUMPRODUCT(OFFSET(INDEX('Menu and cost - Russia'!$D:$D,MATCH(CALC!AR$4,'Menu and cost - Russia'!$D:$D,0)),0,4,1,5),$G11:$K11)*INDEX('Menu and cost - Russia'!$G:$G,MATCH(CALC!AR$4,'Menu and cost - Russia'!$D:$D,0))-(INDEX('Menu and cost - Russia'!$P:$P,MATCH(CALC!AR$4,'Menu and cost - Russia'!$D:$D,0))*CALC!$L11)</f>
        <v>0.17666666666666669</v>
      </c>
      <c r="AS11" s="8">
        <f ca="1">(($L11/3)*0.4)*INDEX('Menu and cost - Russia'!$E:$E,MATCH(CALC!AS$4,'Menu and cost - Russia'!$D:$D,0))-SUMPRODUCT(OFFSET(INDEX('Menu and cost - Russia'!$D:$D,MATCH(CALC!AS$4,'Menu and cost - Russia'!$D:$D,0)),0,4,1,5),$G11:$K11)*INDEX('Menu and cost - Russia'!$G:$G,MATCH(CALC!AS$4,'Menu and cost - Russia'!$D:$D,0))-(INDEX('Menu and cost - Russia'!$P:$P,MATCH(CALC!AS$4,'Menu and cost - Russia'!$D:$D,0))*CALC!$L11)</f>
        <v>0.17666666666666669</v>
      </c>
      <c r="AT11" s="8">
        <f ca="1">(($L11/3)*0.4)*INDEX('Menu and cost - Russia'!$E:$E,MATCH(CALC!AT$4,'Menu and cost - Russia'!$D:$D,0))-SUMPRODUCT(OFFSET(INDEX('Menu and cost - Russia'!$D:$D,MATCH(CALC!AT$4,'Menu and cost - Russia'!$D:$D,0)),0,4,1,5),$G11:$K11)*INDEX('Menu and cost - Russia'!$G:$G,MATCH(CALC!AT$4,'Menu and cost - Russia'!$D:$D,0))-(INDEX('Menu and cost - Russia'!$P:$P,MATCH(CALC!AT$4,'Menu and cost - Russia'!$D:$D,0))*CALC!$L11)</f>
        <v>0.53040000000000054</v>
      </c>
      <c r="AU11" s="8">
        <f ca="1">(($L11/3)*0.4)*INDEX('Menu and cost - Russia'!$E:$E,MATCH(CALC!AU$4,'Menu and cost - Russia'!$D:$D,0))-SUMPRODUCT(OFFSET(INDEX('Menu and cost - Russia'!$D:$D,MATCH(CALC!AU$4,'Menu and cost - Russia'!$D:$D,0)),0,4,1,5),$G11:$K11)*INDEX('Menu and cost - Russia'!$G:$G,MATCH(CALC!AU$4,'Menu and cost - Russia'!$D:$D,0))-(INDEX('Menu and cost - Russia'!$P:$P,MATCH(CALC!AU$4,'Menu and cost - Russia'!$D:$D,0))*CALC!$L11)</f>
        <v>0.53040000000000054</v>
      </c>
      <c r="AV11" s="8">
        <f ca="1">(($L11/3)*0.4)*INDEX('Menu and cost - Russia'!$E:$E,MATCH(CALC!AV$4,'Menu and cost - Russia'!$D:$D,0))-SUMPRODUCT(OFFSET(INDEX('Menu and cost - Russia'!$D:$D,MATCH(CALC!AV$4,'Menu and cost - Russia'!$D:$D,0)),0,4,1,5),$G11:$K11)*INDEX('Menu and cost - Russia'!$G:$G,MATCH(CALC!AV$4,'Menu and cost - Russia'!$D:$D,0))-(INDEX('Menu and cost - Russia'!$P:$P,MATCH(CALC!AV$4,'Menu and cost - Russia'!$D:$D,0))*CALC!$L11)</f>
        <v>1.0000000000000009E-2</v>
      </c>
      <c r="AW11" s="88">
        <f ca="1">(($L11/3)*0.4)*INDEX('Menu and cost - Russia'!$E:$E,MATCH(CALC!AW$4,'Menu and cost - Russia'!$D:$D,0))-SUMPRODUCT(OFFSET(INDEX('Menu and cost - Russia'!$D:$D,MATCH(CALC!AW$4,'Menu and cost - Russia'!$D:$D,0)),0,4,1,5),$G11:$K11)*INDEX('Menu and cost - Russia'!$G:$G,MATCH(CALC!AW$4,'Menu and cost - Russia'!$D:$D,0))-(INDEX('Menu and cost - Russia'!$P:$P,MATCH(CALC!AW$4,'Menu and cost - Russia'!$D:$D,0))*CALC!$L11)</f>
        <v>-0.1048</v>
      </c>
      <c r="AX11" s="8" t="e">
        <f ca="1">(($L11/3)*0.4)*INDEX('Menu and cost - Russia'!$E:$E,MATCH(CALC!AX$4,'Menu and cost - Russia'!$D:$D,0))-SUMPRODUCT(OFFSET(INDEX('Menu and cost - Russia'!$D:$D,MATCH(CALC!AX$4,'Menu and cost - Russia'!$D:$D,0)),0,4,1,5),$G11:$K11)*INDEX('Menu and cost - Russia'!$G:$G,MATCH(CALC!AX$4,'Menu and cost - Russia'!$D:$D,0))-(INDEX('Menu and cost - Russia'!$P:$P,MATCH(CALC!AX$4,'Menu and cost - Russia'!$D:$D,0))*CALC!$L11)</f>
        <v>#N/A</v>
      </c>
      <c r="AY11" s="8" t="e">
        <f ca="1">(($L11/3)*0.4)*INDEX('Menu and cost - Russia'!$E:$E,MATCH(CALC!AY$4,'Menu and cost - Russia'!$D:$D,0))-SUMPRODUCT(OFFSET(INDEX('Menu and cost - Russia'!$D:$D,MATCH(CALC!AY$4,'Menu and cost - Russia'!$D:$D,0)),0,4,1,5),$G11:$K11)*INDEX('Menu and cost - Russia'!$G:$G,MATCH(CALC!AY$4,'Menu and cost - Russia'!$D:$D,0))-(INDEX('Menu and cost - Russia'!$P:$P,MATCH(CALC!AY$4,'Menu and cost - Russia'!$D:$D,0))*CALC!$L11)</f>
        <v>#N/A</v>
      </c>
      <c r="AZ11" s="8" t="e">
        <f ca="1">(($L11/3)*0.4)*INDEX('Menu and cost - Russia'!$E:$E,MATCH(CALC!AZ$4,'Menu and cost - Russia'!$D:$D,0))-SUMPRODUCT(OFFSET(INDEX('Menu and cost - Russia'!$D:$D,MATCH(CALC!AZ$4,'Menu and cost - Russia'!$D:$D,0)),0,4,1,5),$G11:$K11)*INDEX('Menu and cost - Russia'!$G:$G,MATCH(CALC!AZ$4,'Menu and cost - Russia'!$D:$D,0))-(INDEX('Menu and cost - Russia'!$P:$P,MATCH(CALC!AZ$4,'Menu and cost - Russia'!$D:$D,0))*CALC!$L11)</f>
        <v>#N/A</v>
      </c>
      <c r="BA11" s="8" t="e">
        <f ca="1">(($L11/3)*0.4)*INDEX('Menu and cost - Russia'!$E:$E,MATCH(CALC!BA$4,'Menu and cost - Russia'!$D:$D,0))-SUMPRODUCT(OFFSET(INDEX('Menu and cost - Russia'!$D:$D,MATCH(CALC!BA$4,'Menu and cost - Russia'!$D:$D,0)),0,4,1,5),$G11:$K11)*INDEX('Menu and cost - Russia'!$G:$G,MATCH(CALC!BA$4,'Menu and cost - Russia'!$D:$D,0))-(INDEX('Menu and cost - Russia'!$P:$P,MATCH(CALC!BA$4,'Menu and cost - Russia'!$D:$D,0))*CALC!$L11)</f>
        <v>#N/A</v>
      </c>
      <c r="BB11" s="8" t="e">
        <f ca="1">(($L11/3)*0.4)*INDEX('Menu and cost - Russia'!$E:$E,MATCH(CALC!BB$4,'Menu and cost - Russia'!$D:$D,0))-SUMPRODUCT(OFFSET(INDEX('Menu and cost - Russia'!$D:$D,MATCH(CALC!BB$4,'Menu and cost - Russia'!$D:$D,0)),0,4,1,5),$G11:$K11)*INDEX('Menu and cost - Russia'!$G:$G,MATCH(CALC!BB$4,'Menu and cost - Russia'!$D:$D,0))-(INDEX('Menu and cost - Russia'!$P:$P,MATCH(CALC!BB$4,'Menu and cost - Russia'!$D:$D,0))*CALC!$L11)</f>
        <v>#N/A</v>
      </c>
    </row>
    <row r="12" spans="1:54">
      <c r="A12" s="1" t="str">
        <f>COGS!B13</f>
        <v>Portland</v>
      </c>
      <c r="B12" s="1" t="str">
        <f>COGS!C13</f>
        <v>OR</v>
      </c>
      <c r="C12" s="7">
        <f>INDEX('Order Composition'!$B$5:$F$299,MATCH(CALC!$A12,'Order Composition'!$B$5:$B$299,0),MATCH(CALC!C$4,'Order Composition'!$B$5:$F$5,0))</f>
        <v>0.35</v>
      </c>
      <c r="D12" s="7">
        <f>INDEX('Order Composition'!$B$5:$F$299,MATCH(CALC!$A12,'Order Composition'!$B$5:$B$299,0),MATCH(CALC!D$4,'Order Composition'!$B$5:$F$5,0))</f>
        <v>0.8</v>
      </c>
      <c r="E12" s="7">
        <f>INDEX('Order Composition'!$B$5:$F$299,MATCH(CALC!$A12,'Order Composition'!$B$5:$B$299,0),MATCH(CALC!E$4,'Order Composition'!$B$5:$F$5,0))</f>
        <v>0.5</v>
      </c>
      <c r="F12" s="7">
        <f>INDEX('Order Composition'!$B$5:$F$299,MATCH(CALC!$A12,'Order Composition'!$B$5:$B$299,0),MATCH(CALC!F$4,'Order Composition'!$B$5:$F$5,0))</f>
        <v>0.95</v>
      </c>
      <c r="G12" s="5">
        <f>INDEX(COGS!$B$5:$L$300,MATCH(CALC!$A12,COGS!$B$5:$B$300,0),MATCH(CALC!G$4,COGS!$B$5:$L$5,0))</f>
        <v>9.2899999999999991</v>
      </c>
      <c r="H12" s="5">
        <f>INDEX(COGS!$B$5:$L$300,MATCH(CALC!$A12,COGS!$B$5:$B$300,0),MATCH(CALC!H$4,COGS!$B$5:$L$5,0))</f>
        <v>14.35</v>
      </c>
      <c r="I12" s="5">
        <f>INDEX(COGS!$B$5:$L$300,MATCH(CALC!$A12,COGS!$B$5:$B$300,0),MATCH(CALC!I$4,COGS!$B$5:$L$5,0))</f>
        <v>13.55</v>
      </c>
      <c r="J12" s="5">
        <f>INDEX(COGS!$B$5:$L$300,MATCH(CALC!$A12,COGS!$B$5:$B$300,0),MATCH(CALC!J$4,COGS!$B$5:$L$5,0))</f>
        <v>8.24</v>
      </c>
      <c r="K12" s="5">
        <f>INDEX(COGS!$B$5:$L$300,MATCH(CALC!$A12,COGS!$B$5:$B$300,0),MATCH(CALC!K$4,COGS!$B$5:$L$5,0))</f>
        <v>6.44</v>
      </c>
      <c r="L12" s="5">
        <f>INDEX(COGS!$B$5:$L$300,MATCH(CALC!$A12,COGS!$B$5:$B$300,0),MATCH(CALC!L$4,COGS!$B$5:$L$5,0))</f>
        <v>14</v>
      </c>
      <c r="M12" s="62">
        <f t="shared" ca="1" si="1"/>
        <v>1.4487571428571431</v>
      </c>
      <c r="N12" s="62">
        <f t="shared" ca="1" si="1"/>
        <v>2.4356233333333335</v>
      </c>
      <c r="O12" s="62">
        <f t="shared" ca="1" si="1"/>
        <v>2.7135555555555553</v>
      </c>
      <c r="P12" s="62">
        <f t="shared" ca="1" si="1"/>
        <v>1.1412777777777778</v>
      </c>
      <c r="Q12" s="62">
        <f ca="1">SUMPRODUCT(C12:F12,M12:P12)</f>
        <v>4.8965553333333336</v>
      </c>
      <c r="R12" s="62">
        <f t="shared" ca="1" si="3"/>
        <v>1.4487571428571431</v>
      </c>
      <c r="S12" s="62">
        <f t="shared" ca="1" si="2"/>
        <v>2.4356233333333335</v>
      </c>
      <c r="T12" s="62">
        <f t="shared" ca="1" si="2"/>
        <v>2.7135555555555553</v>
      </c>
      <c r="U12" s="62">
        <f t="shared" ca="1" si="2"/>
        <v>1.1412777777777778</v>
      </c>
      <c r="V12" s="62">
        <f ca="1">SUMPRODUCT(C12:F12,R12:U12)</f>
        <v>4.8965553333333336</v>
      </c>
      <c r="W12" s="63"/>
      <c r="X12" s="8">
        <f ca="1">(($L12/3)*0.4)*INDEX('Menu and cost - Russia'!$E:$E,MATCH(CALC!X$4,'Menu and cost - Russia'!$D:$D,0))-SUMPRODUCT(OFFSET(INDEX('Menu and cost - Russia'!$D:$D,MATCH(CALC!X$4,'Menu and cost - Russia'!$D:$D,0)),0,4,1,5),$G12:$K12)*INDEX('Menu and cost - Russia'!$G:$G,MATCH(CALC!X$4,'Menu and cost - Russia'!$D:$D,0))-(INDEX('Menu and cost - Russia'!$P:$P,MATCH(CALC!X$4,'Menu and cost - Russia'!$D:$D,0))*CALC!$L12)</f>
        <v>2.3322000000000003</v>
      </c>
      <c r="Y12" s="8">
        <f ca="1">(($L12/3)*0.4)*INDEX('Menu and cost - Russia'!$E:$E,MATCH(CALC!Y$4,'Menu and cost - Russia'!$D:$D,0))-SUMPRODUCT(OFFSET(INDEX('Menu and cost - Russia'!$D:$D,MATCH(CALC!Y$4,'Menu and cost - Russia'!$D:$D,0)),0,4,1,5),$G12:$K12)*INDEX('Menu and cost - Russia'!$G:$G,MATCH(CALC!Y$4,'Menu and cost - Russia'!$D:$D,0))-(INDEX('Menu and cost - Russia'!$P:$P,MATCH(CALC!Y$4,'Menu and cost - Russia'!$D:$D,0))*CALC!$L12)</f>
        <v>2.3002000000000002</v>
      </c>
      <c r="Z12" s="8">
        <f ca="1">(($L12/3)*0.4)*INDEX('Menu and cost - Russia'!$E:$E,MATCH(CALC!Z$4,'Menu and cost - Russia'!$D:$D,0))-SUMPRODUCT(OFFSET(INDEX('Menu and cost - Russia'!$D:$D,MATCH(CALC!Z$4,'Menu and cost - Russia'!$D:$D,0)),0,4,1,5),$G12:$K12)*INDEX('Menu and cost - Russia'!$G:$G,MATCH(CALC!Z$4,'Menu and cost - Russia'!$D:$D,0))-(INDEX('Menu and cost - Russia'!$P:$P,MATCH(CALC!Z$4,'Menu and cost - Russia'!$D:$D,0))*CALC!$L12)</f>
        <v>2.2522000000000002</v>
      </c>
      <c r="AA12" s="8">
        <f ca="1">(($L12/3)*0.4)*INDEX('Menu and cost - Russia'!$E:$E,MATCH(CALC!AA$4,'Menu and cost - Russia'!$D:$D,0))-SUMPRODUCT(OFFSET(INDEX('Menu and cost - Russia'!$D:$D,MATCH(CALC!AA$4,'Menu and cost - Russia'!$D:$D,0)),0,4,1,5),$G12:$K12)*INDEX('Menu and cost - Russia'!$G:$G,MATCH(CALC!AA$4,'Menu and cost - Russia'!$D:$D,0))-(INDEX('Menu and cost - Russia'!$P:$P,MATCH(CALC!AA$4,'Menu and cost - Russia'!$D:$D,0))*CALC!$L12)</f>
        <v>1.5501999999999998</v>
      </c>
      <c r="AB12" s="8">
        <f ca="1">(($L12/3)*0.4)*INDEX('Menu and cost - Russia'!$E:$E,MATCH(CALC!AB$4,'Menu and cost - Russia'!$D:$D,0))-SUMPRODUCT(OFFSET(INDEX('Menu and cost - Russia'!$D:$D,MATCH(CALC!AB$4,'Menu and cost - Russia'!$D:$D,0)),0,4,1,5),$G12:$K12)*INDEX('Menu and cost - Russia'!$G:$G,MATCH(CALC!AB$4,'Menu and cost - Russia'!$D:$D,0))-(INDEX('Menu and cost - Russia'!$P:$P,MATCH(CALC!AB$4,'Menu and cost - Russia'!$D:$D,0))*CALC!$L12)</f>
        <v>1.3760000000000003</v>
      </c>
      <c r="AC12" s="8">
        <f ca="1">(($L12/3)*0.4)*INDEX('Menu and cost - Russia'!$E:$E,MATCH(CALC!AC$4,'Menu and cost - Russia'!$D:$D,0))-SUMPRODUCT(OFFSET(INDEX('Menu and cost - Russia'!$D:$D,MATCH(CALC!AC$4,'Menu and cost - Russia'!$D:$D,0)),0,4,1,5),$G12:$K12)*INDEX('Menu and cost - Russia'!$G:$G,MATCH(CALC!AC$4,'Menu and cost - Russia'!$D:$D,0))-(INDEX('Menu and cost - Russia'!$P:$P,MATCH(CALC!AC$4,'Menu and cost - Russia'!$D:$D,0))*CALC!$L12)</f>
        <v>0.1852499999999998</v>
      </c>
      <c r="AD12" s="88">
        <f ca="1">(($L12/3)*0.4)*INDEX('Menu and cost - Russia'!$E:$E,MATCH(CALC!AD$4,'Menu and cost - Russia'!$D:$D,0))-SUMPRODUCT(OFFSET(INDEX('Menu and cost - Russia'!$D:$D,MATCH(CALC!AD$4,'Menu and cost - Russia'!$D:$D,0)),0,4,1,5),$G12:$K12)*INDEX('Menu and cost - Russia'!$G:$G,MATCH(CALC!AD$4,'Menu and cost - Russia'!$D:$D,0))-(INDEX('Menu and cost - Russia'!$P:$P,MATCH(CALC!AD$4,'Menu and cost - Russia'!$D:$D,0))*CALC!$L12)</f>
        <v>0.14525000000000021</v>
      </c>
      <c r="AE12" s="8">
        <f ca="1">(($L12/3)*0.4)*INDEX('Menu and cost - Russia'!$E:$E,MATCH(CALC!AE$4,'Menu and cost - Russia'!$D:$D,0))-SUMPRODUCT(OFFSET(INDEX('Menu and cost - Russia'!$D:$D,MATCH(CALC!AE$4,'Menu and cost - Russia'!$D:$D,0)),0,4,1,5),$G12:$K12)*INDEX('Menu and cost - Russia'!$G:$G,MATCH(CALC!AE$4,'Menu and cost - Russia'!$D:$D,0))-(INDEX('Menu and cost - Russia'!$P:$P,MATCH(CALC!AE$4,'Menu and cost - Russia'!$D:$D,0))*CALC!$L12)</f>
        <v>2.2371666666666661</v>
      </c>
      <c r="AF12" s="8">
        <f ca="1">(($L12/3)*0.4)*INDEX('Menu and cost - Russia'!$E:$E,MATCH(CALC!AF$4,'Menu and cost - Russia'!$D:$D,0))-SUMPRODUCT(OFFSET(INDEX('Menu and cost - Russia'!$D:$D,MATCH(CALC!AF$4,'Menu and cost - Russia'!$D:$D,0)),0,4,1,5),$G12:$K12)*INDEX('Menu and cost - Russia'!$G:$G,MATCH(CALC!AF$4,'Menu and cost - Russia'!$D:$D,0))-(INDEX('Menu and cost - Russia'!$P:$P,MATCH(CALC!AF$4,'Menu and cost - Russia'!$D:$D,0))*CALC!$L12)</f>
        <v>1.278016666666667</v>
      </c>
      <c r="AG12" s="8">
        <f ca="1">(($L12/3)*0.4)*INDEX('Menu and cost - Russia'!$E:$E,MATCH(CALC!AG$4,'Menu and cost - Russia'!$D:$D,0))-SUMPRODUCT(OFFSET(INDEX('Menu and cost - Russia'!$D:$D,MATCH(CALC!AG$4,'Menu and cost - Russia'!$D:$D,0)),0,4,1,5),$G12:$K12)*INDEX('Menu and cost - Russia'!$G:$G,MATCH(CALC!AG$4,'Menu and cost - Russia'!$D:$D,0))-(INDEX('Menu and cost - Russia'!$P:$P,MATCH(CALC!AG$4,'Menu and cost - Russia'!$D:$D,0))*CALC!$L12)</f>
        <v>0.96241666666666714</v>
      </c>
      <c r="AH12" s="8">
        <f ca="1">(($L12/3)*0.4)*INDEX('Menu and cost - Russia'!$E:$E,MATCH(CALC!AH$4,'Menu and cost - Russia'!$D:$D,0))-SUMPRODUCT(OFFSET(INDEX('Menu and cost - Russia'!$D:$D,MATCH(CALC!AH$4,'Menu and cost - Russia'!$D:$D,0)),0,4,1,5),$G12:$K12)*INDEX('Menu and cost - Russia'!$G:$G,MATCH(CALC!AH$4,'Menu and cost - Russia'!$D:$D,0))-(INDEX('Menu and cost - Russia'!$P:$P,MATCH(CALC!AH$4,'Menu and cost - Russia'!$D:$D,0))*CALC!$L12)</f>
        <v>1.7916999999999998</v>
      </c>
      <c r="AI12" s="8">
        <f ca="1">(($L12/3)*0.4)*INDEX('Menu and cost - Russia'!$E:$E,MATCH(CALC!AI$4,'Menu and cost - Russia'!$D:$D,0))-SUMPRODUCT(OFFSET(INDEX('Menu and cost - Russia'!$D:$D,MATCH(CALC!AI$4,'Menu and cost - Russia'!$D:$D,0)),0,4,1,5),$G12:$K12)*INDEX('Menu and cost - Russia'!$G:$G,MATCH(CALC!AI$4,'Menu and cost - Russia'!$D:$D,0))-(INDEX('Menu and cost - Russia'!$P:$P,MATCH(CALC!AI$4,'Menu and cost - Russia'!$D:$D,0))*CALC!$L12)</f>
        <v>2.4062166666666673</v>
      </c>
      <c r="AJ12" s="8">
        <f ca="1">(($L12/3)*0.4)*INDEX('Menu and cost - Russia'!$E:$E,MATCH(CALC!AJ$4,'Menu and cost - Russia'!$D:$D,0))-SUMPRODUCT(OFFSET(INDEX('Menu and cost - Russia'!$D:$D,MATCH(CALC!AJ$4,'Menu and cost - Russia'!$D:$D,0)),0,4,1,5),$G12:$K12)*INDEX('Menu and cost - Russia'!$G:$G,MATCH(CALC!AJ$4,'Menu and cost - Russia'!$D:$D,0))-(INDEX('Menu and cost - Russia'!$P:$P,MATCH(CALC!AJ$4,'Menu and cost - Russia'!$D:$D,0))*CALC!$L12)</f>
        <v>2.4302166666666674</v>
      </c>
      <c r="AK12" s="8">
        <f ca="1">(($L12/3)*0.4)*INDEX('Menu and cost - Russia'!$E:$E,MATCH(CALC!AK$4,'Menu and cost - Russia'!$D:$D,0))-SUMPRODUCT(OFFSET(INDEX('Menu and cost - Russia'!$D:$D,MATCH(CALC!AK$4,'Menu and cost - Russia'!$D:$D,0)),0,4,1,5),$G12:$K12)*INDEX('Menu and cost - Russia'!$G:$G,MATCH(CALC!AK$4,'Menu and cost - Russia'!$D:$D,0))-(INDEX('Menu and cost - Russia'!$P:$P,MATCH(CALC!AK$4,'Menu and cost - Russia'!$D:$D,0))*CALC!$L12)</f>
        <v>2.2371666666666661</v>
      </c>
      <c r="AL12" s="8">
        <f ca="1">(($L12/3)*0.4)*INDEX('Menu and cost - Russia'!$E:$E,MATCH(CALC!AL$4,'Menu and cost - Russia'!$D:$D,0))-SUMPRODUCT(OFFSET(INDEX('Menu and cost - Russia'!$D:$D,MATCH(CALC!AL$4,'Menu and cost - Russia'!$D:$D,0)),0,4,1,5),$G12:$K12)*INDEX('Menu and cost - Russia'!$G:$G,MATCH(CALC!AL$4,'Menu and cost - Russia'!$D:$D,0))-(INDEX('Menu and cost - Russia'!$P:$P,MATCH(CALC!AL$4,'Menu and cost - Russia'!$D:$D,0))*CALC!$L12)</f>
        <v>2.3223666666666665</v>
      </c>
      <c r="AM12" s="8">
        <f ca="1">(($L12/3)*0.4)*INDEX('Menu and cost - Russia'!$E:$E,MATCH(CALC!AM$4,'Menu and cost - Russia'!$D:$D,0))-SUMPRODUCT(OFFSET(INDEX('Menu and cost - Russia'!$D:$D,MATCH(CALC!AM$4,'Menu and cost - Russia'!$D:$D,0)),0,4,1,5),$G12:$K12)*INDEX('Menu and cost - Russia'!$G:$G,MATCH(CALC!AM$4,'Menu and cost - Russia'!$D:$D,0))-(INDEX('Menu and cost - Russia'!$P:$P,MATCH(CALC!AM$4,'Menu and cost - Russia'!$D:$D,0))*CALC!$L12)</f>
        <v>4.3882333333333339</v>
      </c>
      <c r="AN12" s="88">
        <f ca="1">(($L12/3)*0.4)*INDEX('Menu and cost - Russia'!$E:$E,MATCH(CALC!AN$4,'Menu and cost - Russia'!$D:$D,0))-SUMPRODUCT(OFFSET(INDEX('Menu and cost - Russia'!$D:$D,MATCH(CALC!AN$4,'Menu and cost - Russia'!$D:$D,0)),0,4,1,5),$G12:$K12)*INDEX('Menu and cost - Russia'!$G:$G,MATCH(CALC!AN$4,'Menu and cost - Russia'!$D:$D,0))-(INDEX('Menu and cost - Russia'!$P:$P,MATCH(CALC!AN$4,'Menu and cost - Russia'!$D:$D,0))*CALC!$L12)</f>
        <v>4.3027333333333342</v>
      </c>
      <c r="AO12" s="8">
        <f ca="1">(($L12/3)*0.4)*INDEX('Menu and cost - Russia'!$E:$E,MATCH(CALC!AO$4,'Menu and cost - Russia'!$D:$D,0))-SUMPRODUCT(OFFSET(INDEX('Menu and cost - Russia'!$D:$D,MATCH(CALC!AO$4,'Menu and cost - Russia'!$D:$D,0)),0,4,1,5),$G12:$K12)*INDEX('Menu and cost - Russia'!$G:$G,MATCH(CALC!AO$4,'Menu and cost - Russia'!$D:$D,0))-(INDEX('Menu and cost - Russia'!$P:$P,MATCH(CALC!AO$4,'Menu and cost - Russia'!$D:$D,0))*CALC!$L12)</f>
        <v>3.3152499999999998</v>
      </c>
      <c r="AP12" s="8">
        <f ca="1">(($L12/3)*0.4)*INDEX('Menu and cost - Russia'!$E:$E,MATCH(CALC!AP$4,'Menu and cost - Russia'!$D:$D,0))-SUMPRODUCT(OFFSET(INDEX('Menu and cost - Russia'!$D:$D,MATCH(CALC!AP$4,'Menu and cost - Russia'!$D:$D,0)),0,4,1,5),$G12:$K12)*INDEX('Menu and cost - Russia'!$G:$G,MATCH(CALC!AP$4,'Menu and cost - Russia'!$D:$D,0))-(INDEX('Menu and cost - Russia'!$P:$P,MATCH(CALC!AP$4,'Menu and cost - Russia'!$D:$D,0))*CALC!$L12)</f>
        <v>3.3152499999999998</v>
      </c>
      <c r="AQ12" s="88">
        <f ca="1">(($L12/3)*0.4)*INDEX('Menu and cost - Russia'!$E:$E,MATCH(CALC!AQ$4,'Menu and cost - Russia'!$D:$D,0))-SUMPRODUCT(OFFSET(INDEX('Menu and cost - Russia'!$D:$D,MATCH(CALC!AQ$4,'Menu and cost - Russia'!$D:$D,0)),0,4,1,5),$G12:$K12)*INDEX('Menu and cost - Russia'!$G:$G,MATCH(CALC!AQ$4,'Menu and cost - Russia'!$D:$D,0))-(INDEX('Menu and cost - Russia'!$P:$P,MATCH(CALC!AQ$4,'Menu and cost - Russia'!$D:$D,0))*CALC!$L12)</f>
        <v>1.5101666666666667</v>
      </c>
      <c r="AR12" s="8">
        <f ca="1">(($L12/3)*0.4)*INDEX('Menu and cost - Russia'!$E:$E,MATCH(CALC!AR$4,'Menu and cost - Russia'!$D:$D,0))-SUMPRODUCT(OFFSET(INDEX('Menu and cost - Russia'!$D:$D,MATCH(CALC!AR$4,'Menu and cost - Russia'!$D:$D,0)),0,4,1,5),$G12:$K12)*INDEX('Menu and cost - Russia'!$G:$G,MATCH(CALC!AR$4,'Menu and cost - Russia'!$D:$D,0))-(INDEX('Menu and cost - Russia'!$P:$P,MATCH(CALC!AR$4,'Menu and cost - Russia'!$D:$D,0))*CALC!$L12)</f>
        <v>1.0353333333333334</v>
      </c>
      <c r="AS12" s="8">
        <f ca="1">(($L12/3)*0.4)*INDEX('Menu and cost - Russia'!$E:$E,MATCH(CALC!AS$4,'Menu and cost - Russia'!$D:$D,0))-SUMPRODUCT(OFFSET(INDEX('Menu and cost - Russia'!$D:$D,MATCH(CALC!AS$4,'Menu and cost - Russia'!$D:$D,0)),0,4,1,5),$G12:$K12)*INDEX('Menu and cost - Russia'!$G:$G,MATCH(CALC!AS$4,'Menu and cost - Russia'!$D:$D,0))-(INDEX('Menu and cost - Russia'!$P:$P,MATCH(CALC!AS$4,'Menu and cost - Russia'!$D:$D,0))*CALC!$L12)</f>
        <v>1.0353333333333334</v>
      </c>
      <c r="AT12" s="8">
        <f ca="1">(($L12/3)*0.4)*INDEX('Menu and cost - Russia'!$E:$E,MATCH(CALC!AT$4,'Menu and cost - Russia'!$D:$D,0))-SUMPRODUCT(OFFSET(INDEX('Menu and cost - Russia'!$D:$D,MATCH(CALC!AT$4,'Menu and cost - Russia'!$D:$D,0)),0,4,1,5),$G12:$K12)*INDEX('Menu and cost - Russia'!$G:$G,MATCH(CALC!AT$4,'Menu and cost - Russia'!$D:$D,0))-(INDEX('Menu and cost - Russia'!$P:$P,MATCH(CALC!AT$4,'Menu and cost - Russia'!$D:$D,0))*CALC!$L12)</f>
        <v>1.6396000000000002</v>
      </c>
      <c r="AU12" s="8">
        <f ca="1">(($L12/3)*0.4)*INDEX('Menu and cost - Russia'!$E:$E,MATCH(CALC!AU$4,'Menu and cost - Russia'!$D:$D,0))-SUMPRODUCT(OFFSET(INDEX('Menu and cost - Russia'!$D:$D,MATCH(CALC!AU$4,'Menu and cost - Russia'!$D:$D,0)),0,4,1,5),$G12:$K12)*INDEX('Menu and cost - Russia'!$G:$G,MATCH(CALC!AU$4,'Menu and cost - Russia'!$D:$D,0))-(INDEX('Menu and cost - Russia'!$P:$P,MATCH(CALC!AU$4,'Menu and cost - Russia'!$D:$D,0))*CALC!$L12)</f>
        <v>1.6396000000000002</v>
      </c>
      <c r="AV12" s="8">
        <f ca="1">(($L12/3)*0.4)*INDEX('Menu and cost - Russia'!$E:$E,MATCH(CALC!AV$4,'Menu and cost - Russia'!$D:$D,0))-SUMPRODUCT(OFFSET(INDEX('Menu and cost - Russia'!$D:$D,MATCH(CALC!AV$4,'Menu and cost - Russia'!$D:$D,0)),0,4,1,5),$G12:$K12)*INDEX('Menu and cost - Russia'!$G:$G,MATCH(CALC!AV$4,'Menu and cost - Russia'!$D:$D,0))-(INDEX('Menu and cost - Russia'!$P:$P,MATCH(CALC!AV$4,'Menu and cost - Russia'!$D:$D,0))*CALC!$L12)</f>
        <v>0.80200000000000005</v>
      </c>
      <c r="AW12" s="88">
        <f ca="1">(($L12/3)*0.4)*INDEX('Menu and cost - Russia'!$E:$E,MATCH(CALC!AW$4,'Menu and cost - Russia'!$D:$D,0))-SUMPRODUCT(OFFSET(INDEX('Menu and cost - Russia'!$D:$D,MATCH(CALC!AW$4,'Menu and cost - Russia'!$D:$D,0)),0,4,1,5),$G12:$K12)*INDEX('Menu and cost - Russia'!$G:$G,MATCH(CALC!AW$4,'Menu and cost - Russia'!$D:$D,0))-(INDEX('Menu and cost - Russia'!$P:$P,MATCH(CALC!AW$4,'Menu and cost - Russia'!$D:$D,0))*CALC!$L12)</f>
        <v>0.69579999999999997</v>
      </c>
      <c r="AX12" s="8" t="e">
        <f ca="1">(($L12/3)*0.4)*INDEX('Menu and cost - Russia'!$E:$E,MATCH(CALC!AX$4,'Menu and cost - Russia'!$D:$D,0))-SUMPRODUCT(OFFSET(INDEX('Menu and cost - Russia'!$D:$D,MATCH(CALC!AX$4,'Menu and cost - Russia'!$D:$D,0)),0,4,1,5),$G12:$K12)*INDEX('Menu and cost - Russia'!$G:$G,MATCH(CALC!AX$4,'Menu and cost - Russia'!$D:$D,0))-(INDEX('Menu and cost - Russia'!$P:$P,MATCH(CALC!AX$4,'Menu and cost - Russia'!$D:$D,0))*CALC!$L12)</f>
        <v>#N/A</v>
      </c>
      <c r="AY12" s="8" t="e">
        <f ca="1">(($L12/3)*0.4)*INDEX('Menu and cost - Russia'!$E:$E,MATCH(CALC!AY$4,'Menu and cost - Russia'!$D:$D,0))-SUMPRODUCT(OFFSET(INDEX('Menu and cost - Russia'!$D:$D,MATCH(CALC!AY$4,'Menu and cost - Russia'!$D:$D,0)),0,4,1,5),$G12:$K12)*INDEX('Menu and cost - Russia'!$G:$G,MATCH(CALC!AY$4,'Menu and cost - Russia'!$D:$D,0))-(INDEX('Menu and cost - Russia'!$P:$P,MATCH(CALC!AY$4,'Menu and cost - Russia'!$D:$D,0))*CALC!$L12)</f>
        <v>#N/A</v>
      </c>
      <c r="AZ12" s="8" t="e">
        <f ca="1">(($L12/3)*0.4)*INDEX('Menu and cost - Russia'!$E:$E,MATCH(CALC!AZ$4,'Menu and cost - Russia'!$D:$D,0))-SUMPRODUCT(OFFSET(INDEX('Menu and cost - Russia'!$D:$D,MATCH(CALC!AZ$4,'Menu and cost - Russia'!$D:$D,0)),0,4,1,5),$G12:$K12)*INDEX('Menu and cost - Russia'!$G:$G,MATCH(CALC!AZ$4,'Menu and cost - Russia'!$D:$D,0))-(INDEX('Menu and cost - Russia'!$P:$P,MATCH(CALC!AZ$4,'Menu and cost - Russia'!$D:$D,0))*CALC!$L12)</f>
        <v>#N/A</v>
      </c>
      <c r="BA12" s="8" t="e">
        <f ca="1">(($L12/3)*0.4)*INDEX('Menu and cost - Russia'!$E:$E,MATCH(CALC!BA$4,'Menu and cost - Russia'!$D:$D,0))-SUMPRODUCT(OFFSET(INDEX('Menu and cost - Russia'!$D:$D,MATCH(CALC!BA$4,'Menu and cost - Russia'!$D:$D,0)),0,4,1,5),$G12:$K12)*INDEX('Menu and cost - Russia'!$G:$G,MATCH(CALC!BA$4,'Menu and cost - Russia'!$D:$D,0))-(INDEX('Menu and cost - Russia'!$P:$P,MATCH(CALC!BA$4,'Menu and cost - Russia'!$D:$D,0))*CALC!$L12)</f>
        <v>#N/A</v>
      </c>
      <c r="BB12" s="8" t="e">
        <f ca="1">(($L12/3)*0.4)*INDEX('Menu and cost - Russia'!$E:$E,MATCH(CALC!BB$4,'Menu and cost - Russia'!$D:$D,0))-SUMPRODUCT(OFFSET(INDEX('Menu and cost - Russia'!$D:$D,MATCH(CALC!BB$4,'Menu and cost - Russia'!$D:$D,0)),0,4,1,5),$G12:$K12)*INDEX('Menu and cost - Russia'!$G:$G,MATCH(CALC!BB$4,'Menu and cost - Russia'!$D:$D,0))-(INDEX('Menu and cost - Russia'!$P:$P,MATCH(CALC!BB$4,'Menu and cost - Russia'!$D:$D,0))*CALC!$L12)</f>
        <v>#N/A</v>
      </c>
    </row>
    <row r="13" spans="1:54">
      <c r="A13" s="1">
        <f>COGS!B14</f>
        <v>0</v>
      </c>
      <c r="B13" s="1">
        <f>COGS!C14</f>
        <v>0</v>
      </c>
      <c r="C13" s="7" t="e">
        <f>INDEX('Order Composition'!$B$5:$F$299,MATCH(CALC!$A13,'Order Composition'!$B$5:$B$299,0),MATCH(CALC!C$4,'Order Composition'!$B$5:$F$5,0))</f>
        <v>#N/A</v>
      </c>
      <c r="D13" s="7" t="e">
        <f>INDEX('Order Composition'!$B$5:$F$299,MATCH(CALC!$A13,'Order Composition'!$B$5:$B$299,0),MATCH(CALC!D$4,'Order Composition'!$B$5:$F$5,0))</f>
        <v>#N/A</v>
      </c>
      <c r="E13" s="7" t="e">
        <f>INDEX('Order Composition'!$B$5:$F$299,MATCH(CALC!$A13,'Order Composition'!$B$5:$B$299,0),MATCH(CALC!E$4,'Order Composition'!$B$5:$F$5,0))</f>
        <v>#N/A</v>
      </c>
      <c r="F13" s="7" t="e">
        <f>INDEX('Order Composition'!$B$5:$F$299,MATCH(CALC!$A13,'Order Composition'!$B$5:$B$299,0),MATCH(CALC!F$4,'Order Composition'!$B$5:$F$5,0))</f>
        <v>#N/A</v>
      </c>
      <c r="G13" s="5" t="e">
        <f>INDEX(COGS!$B$5:$L$300,MATCH(CALC!$A13,COGS!$B$5:$B$300,0),MATCH(CALC!G$4,COGS!$B$5:$L$5,0))</f>
        <v>#N/A</v>
      </c>
      <c r="H13" s="5" t="e">
        <f>INDEX(COGS!$B$5:$L$300,MATCH(CALC!$A13,COGS!$B$5:$B$300,0),MATCH(CALC!H$4,COGS!$B$5:$L$5,0))</f>
        <v>#N/A</v>
      </c>
      <c r="I13" s="5" t="e">
        <f>INDEX(COGS!$B$5:$L$300,MATCH(CALC!$A13,COGS!$B$5:$B$300,0),MATCH(CALC!I$4,COGS!$B$5:$L$5,0))</f>
        <v>#N/A</v>
      </c>
      <c r="J13" s="5" t="e">
        <f>INDEX(COGS!$B$5:$L$300,MATCH(CALC!$A13,COGS!$B$5:$B$300,0),MATCH(CALC!J$4,COGS!$B$5:$L$5,0))</f>
        <v>#N/A</v>
      </c>
      <c r="K13" s="5" t="e">
        <f>INDEX(COGS!$B$5:$L$300,MATCH(CALC!$A13,COGS!$B$5:$B$300,0),MATCH(CALC!K$4,COGS!$B$5:$L$5,0))</f>
        <v>#N/A</v>
      </c>
      <c r="L13" s="5" t="e">
        <f>INDEX(COGS!$B$5:$L$300,MATCH(CALC!$A13,COGS!$B$5:$B$300,0),MATCH(CALC!L$4,COGS!$B$5:$L$5,0))</f>
        <v>#N/A</v>
      </c>
      <c r="M13" s="62" t="e">
        <f t="shared" ca="1" si="1"/>
        <v>#N/A</v>
      </c>
      <c r="N13" s="62" t="e">
        <f t="shared" ca="1" si="1"/>
        <v>#N/A</v>
      </c>
      <c r="O13" s="62" t="e">
        <f t="shared" ca="1" si="1"/>
        <v>#N/A</v>
      </c>
      <c r="P13" s="62" t="e">
        <f t="shared" ca="1" si="1"/>
        <v>#N/A</v>
      </c>
      <c r="Q13" s="62" t="e">
        <f>SUMPRODUCT(C13:F13,M13:P13)</f>
        <v>#N/A</v>
      </c>
      <c r="R13" s="62" t="e">
        <f t="shared" ca="1" si="3"/>
        <v>#DIV/0!</v>
      </c>
      <c r="S13" s="62" t="e">
        <f t="shared" ca="1" si="2"/>
        <v>#DIV/0!</v>
      </c>
      <c r="T13" s="62" t="e">
        <f t="shared" ca="1" si="2"/>
        <v>#DIV/0!</v>
      </c>
      <c r="U13" s="62" t="e">
        <f t="shared" ca="1" si="2"/>
        <v>#DIV/0!</v>
      </c>
      <c r="V13" s="62" t="e">
        <f>SUMPRODUCT(C13:F13,R13:U13)</f>
        <v>#N/A</v>
      </c>
      <c r="W13" s="63"/>
      <c r="X13" s="8" t="e">
        <f ca="1">(($L13/3)*0.4)*INDEX('Menu and cost - Russia'!$E:$E,MATCH(CALC!X$4,'Menu and cost - Russia'!$D:$D,0))-SUMPRODUCT(OFFSET(INDEX('Menu and cost - Russia'!$D:$D,MATCH(CALC!X$4,'Menu and cost - Russia'!$D:$D,0)),0,4,1,5),$G13:$K13)*INDEX('Menu and cost - Russia'!$G:$G,MATCH(CALC!X$4,'Menu and cost - Russia'!$D:$D,0))-(INDEX('Menu and cost - Russia'!$P:$P,MATCH(CALC!X$4,'Menu and cost - Russia'!$D:$D,0))*CALC!$L13)</f>
        <v>#N/A</v>
      </c>
      <c r="Y13" s="8" t="e">
        <f ca="1">(($L13/3)*0.4)*INDEX('Menu and cost - Russia'!$E:$E,MATCH(CALC!Y$4,'Menu and cost - Russia'!$D:$D,0))-SUMPRODUCT(OFFSET(INDEX('Menu and cost - Russia'!$D:$D,MATCH(CALC!Y$4,'Menu and cost - Russia'!$D:$D,0)),0,4,1,5),$G13:$K13)*INDEX('Menu and cost - Russia'!$G:$G,MATCH(CALC!Y$4,'Menu and cost - Russia'!$D:$D,0))-(INDEX('Menu and cost - Russia'!$P:$P,MATCH(CALC!Y$4,'Menu and cost - Russia'!$D:$D,0))*CALC!$L13)</f>
        <v>#N/A</v>
      </c>
      <c r="Z13" s="8" t="e">
        <f ca="1">(($L13/3)*0.4)*INDEX('Menu and cost - Russia'!$E:$E,MATCH(CALC!Z$4,'Menu and cost - Russia'!$D:$D,0))-SUMPRODUCT(OFFSET(INDEX('Menu and cost - Russia'!$D:$D,MATCH(CALC!Z$4,'Menu and cost - Russia'!$D:$D,0)),0,4,1,5),$G13:$K13)*INDEX('Menu and cost - Russia'!$G:$G,MATCH(CALC!Z$4,'Menu and cost - Russia'!$D:$D,0))-(INDEX('Menu and cost - Russia'!$P:$P,MATCH(CALC!Z$4,'Menu and cost - Russia'!$D:$D,0))*CALC!$L13)</f>
        <v>#N/A</v>
      </c>
      <c r="AA13" s="8" t="e">
        <f ca="1">(($L13/3)*0.4)*INDEX('Menu and cost - Russia'!$E:$E,MATCH(CALC!AA$4,'Menu and cost - Russia'!$D:$D,0))-SUMPRODUCT(OFFSET(INDEX('Menu and cost - Russia'!$D:$D,MATCH(CALC!AA$4,'Menu and cost - Russia'!$D:$D,0)),0,4,1,5),$G13:$K13)*INDEX('Menu and cost - Russia'!$G:$G,MATCH(CALC!AA$4,'Menu and cost - Russia'!$D:$D,0))-(INDEX('Menu and cost - Russia'!$P:$P,MATCH(CALC!AA$4,'Menu and cost - Russia'!$D:$D,0))*CALC!$L13)</f>
        <v>#N/A</v>
      </c>
      <c r="AB13" s="8" t="e">
        <f ca="1">(($L13/3)*0.4)*INDEX('Menu and cost - Russia'!$E:$E,MATCH(CALC!AB$4,'Menu and cost - Russia'!$D:$D,0))-SUMPRODUCT(OFFSET(INDEX('Menu and cost - Russia'!$D:$D,MATCH(CALC!AB$4,'Menu and cost - Russia'!$D:$D,0)),0,4,1,5),$G13:$K13)*INDEX('Menu and cost - Russia'!$G:$G,MATCH(CALC!AB$4,'Menu and cost - Russia'!$D:$D,0))-(INDEX('Menu and cost - Russia'!$P:$P,MATCH(CALC!AB$4,'Menu and cost - Russia'!$D:$D,0))*CALC!$L13)</f>
        <v>#N/A</v>
      </c>
      <c r="AC13" s="8" t="e">
        <f ca="1">(($L13/3)*0.4)*INDEX('Menu and cost - Russia'!$E:$E,MATCH(CALC!AC$4,'Menu and cost - Russia'!$D:$D,0))-SUMPRODUCT(OFFSET(INDEX('Menu and cost - Russia'!$D:$D,MATCH(CALC!AC$4,'Menu and cost - Russia'!$D:$D,0)),0,4,1,5),$G13:$K13)*INDEX('Menu and cost - Russia'!$G:$G,MATCH(CALC!AC$4,'Menu and cost - Russia'!$D:$D,0))-(INDEX('Menu and cost - Russia'!$P:$P,MATCH(CALC!AC$4,'Menu and cost - Russia'!$D:$D,0))*CALC!$L13)</f>
        <v>#N/A</v>
      </c>
      <c r="AD13" s="88" t="e">
        <f ca="1">(($L13/3)*0.4)*INDEX('Menu and cost - Russia'!$E:$E,MATCH(CALC!AD$4,'Menu and cost - Russia'!$D:$D,0))-SUMPRODUCT(OFFSET(INDEX('Menu and cost - Russia'!$D:$D,MATCH(CALC!AD$4,'Menu and cost - Russia'!$D:$D,0)),0,4,1,5),$G13:$K13)*INDEX('Menu and cost - Russia'!$G:$G,MATCH(CALC!AD$4,'Menu and cost - Russia'!$D:$D,0))-(INDEX('Menu and cost - Russia'!$P:$P,MATCH(CALC!AD$4,'Menu and cost - Russia'!$D:$D,0))*CALC!$L13)</f>
        <v>#N/A</v>
      </c>
      <c r="AE13" s="8" t="e">
        <f ca="1">(($L13/3)*0.4)*INDEX('Menu and cost - Russia'!$E:$E,MATCH(CALC!AE$4,'Menu and cost - Russia'!$D:$D,0))-SUMPRODUCT(OFFSET(INDEX('Menu and cost - Russia'!$D:$D,MATCH(CALC!AE$4,'Menu and cost - Russia'!$D:$D,0)),0,4,1,5),$G13:$K13)*INDEX('Menu and cost - Russia'!$G:$G,MATCH(CALC!AE$4,'Menu and cost - Russia'!$D:$D,0))-(INDEX('Menu and cost - Russia'!$P:$P,MATCH(CALC!AE$4,'Menu and cost - Russia'!$D:$D,0))*CALC!$L13)</f>
        <v>#N/A</v>
      </c>
      <c r="AF13" s="8" t="e">
        <f ca="1">(($L13/3)*0.4)*INDEX('Menu and cost - Russia'!$E:$E,MATCH(CALC!AF$4,'Menu and cost - Russia'!$D:$D,0))-SUMPRODUCT(OFFSET(INDEX('Menu and cost - Russia'!$D:$D,MATCH(CALC!AF$4,'Menu and cost - Russia'!$D:$D,0)),0,4,1,5),$G13:$K13)*INDEX('Menu and cost - Russia'!$G:$G,MATCH(CALC!AF$4,'Menu and cost - Russia'!$D:$D,0))-(INDEX('Menu and cost - Russia'!$P:$P,MATCH(CALC!AF$4,'Menu and cost - Russia'!$D:$D,0))*CALC!$L13)</f>
        <v>#N/A</v>
      </c>
      <c r="AG13" s="8" t="e">
        <f ca="1">(($L13/3)*0.4)*INDEX('Menu and cost - Russia'!$E:$E,MATCH(CALC!AG$4,'Menu and cost - Russia'!$D:$D,0))-SUMPRODUCT(OFFSET(INDEX('Menu and cost - Russia'!$D:$D,MATCH(CALC!AG$4,'Menu and cost - Russia'!$D:$D,0)),0,4,1,5),$G13:$K13)*INDEX('Menu and cost - Russia'!$G:$G,MATCH(CALC!AG$4,'Menu and cost - Russia'!$D:$D,0))-(INDEX('Menu and cost - Russia'!$P:$P,MATCH(CALC!AG$4,'Menu and cost - Russia'!$D:$D,0))*CALC!$L13)</f>
        <v>#N/A</v>
      </c>
      <c r="AH13" s="8" t="e">
        <f ca="1">(($L13/3)*0.4)*INDEX('Menu and cost - Russia'!$E:$E,MATCH(CALC!AH$4,'Menu and cost - Russia'!$D:$D,0))-SUMPRODUCT(OFFSET(INDEX('Menu and cost - Russia'!$D:$D,MATCH(CALC!AH$4,'Menu and cost - Russia'!$D:$D,0)),0,4,1,5),$G13:$K13)*INDEX('Menu and cost - Russia'!$G:$G,MATCH(CALC!AH$4,'Menu and cost - Russia'!$D:$D,0))-(INDEX('Menu and cost - Russia'!$P:$P,MATCH(CALC!AH$4,'Menu and cost - Russia'!$D:$D,0))*CALC!$L13)</f>
        <v>#N/A</v>
      </c>
      <c r="AI13" s="8" t="e">
        <f ca="1">(($L13/3)*0.4)*INDEX('Menu and cost - Russia'!$E:$E,MATCH(CALC!AI$4,'Menu and cost - Russia'!$D:$D,0))-SUMPRODUCT(OFFSET(INDEX('Menu and cost - Russia'!$D:$D,MATCH(CALC!AI$4,'Menu and cost - Russia'!$D:$D,0)),0,4,1,5),$G13:$K13)*INDEX('Menu and cost - Russia'!$G:$G,MATCH(CALC!AI$4,'Menu and cost - Russia'!$D:$D,0))-(INDEX('Menu and cost - Russia'!$P:$P,MATCH(CALC!AI$4,'Menu and cost - Russia'!$D:$D,0))*CALC!$L13)</f>
        <v>#N/A</v>
      </c>
      <c r="AJ13" s="8" t="e">
        <f ca="1">(($L13/3)*0.4)*INDEX('Menu and cost - Russia'!$E:$E,MATCH(CALC!AJ$4,'Menu and cost - Russia'!$D:$D,0))-SUMPRODUCT(OFFSET(INDEX('Menu and cost - Russia'!$D:$D,MATCH(CALC!AJ$4,'Menu and cost - Russia'!$D:$D,0)),0,4,1,5),$G13:$K13)*INDEX('Menu and cost - Russia'!$G:$G,MATCH(CALC!AJ$4,'Menu and cost - Russia'!$D:$D,0))-(INDEX('Menu and cost - Russia'!$P:$P,MATCH(CALC!AJ$4,'Menu and cost - Russia'!$D:$D,0))*CALC!$L13)</f>
        <v>#N/A</v>
      </c>
      <c r="AK13" s="8" t="e">
        <f ca="1">(($L13/3)*0.4)*INDEX('Menu and cost - Russia'!$E:$E,MATCH(CALC!AK$4,'Menu and cost - Russia'!$D:$D,0))-SUMPRODUCT(OFFSET(INDEX('Menu and cost - Russia'!$D:$D,MATCH(CALC!AK$4,'Menu and cost - Russia'!$D:$D,0)),0,4,1,5),$G13:$K13)*INDEX('Menu and cost - Russia'!$G:$G,MATCH(CALC!AK$4,'Menu and cost - Russia'!$D:$D,0))-(INDEX('Menu and cost - Russia'!$P:$P,MATCH(CALC!AK$4,'Menu and cost - Russia'!$D:$D,0))*CALC!$L13)</f>
        <v>#N/A</v>
      </c>
      <c r="AL13" s="8" t="e">
        <f ca="1">(($L13/3)*0.4)*INDEX('Menu and cost - Russia'!$E:$E,MATCH(CALC!AL$4,'Menu and cost - Russia'!$D:$D,0))-SUMPRODUCT(OFFSET(INDEX('Menu and cost - Russia'!$D:$D,MATCH(CALC!AL$4,'Menu and cost - Russia'!$D:$D,0)),0,4,1,5),$G13:$K13)*INDEX('Menu and cost - Russia'!$G:$G,MATCH(CALC!AL$4,'Menu and cost - Russia'!$D:$D,0))-(INDEX('Menu and cost - Russia'!$P:$P,MATCH(CALC!AL$4,'Menu and cost - Russia'!$D:$D,0))*CALC!$L13)</f>
        <v>#N/A</v>
      </c>
      <c r="AM13" s="8" t="e">
        <f ca="1">(($L13/3)*0.4)*INDEX('Menu and cost - Russia'!$E:$E,MATCH(CALC!AM$4,'Menu and cost - Russia'!$D:$D,0))-SUMPRODUCT(OFFSET(INDEX('Menu and cost - Russia'!$D:$D,MATCH(CALC!AM$4,'Menu and cost - Russia'!$D:$D,0)),0,4,1,5),$G13:$K13)*INDEX('Menu and cost - Russia'!$G:$G,MATCH(CALC!AM$4,'Menu and cost - Russia'!$D:$D,0))-(INDEX('Menu and cost - Russia'!$P:$P,MATCH(CALC!AM$4,'Menu and cost - Russia'!$D:$D,0))*CALC!$L13)</f>
        <v>#N/A</v>
      </c>
      <c r="AN13" s="88" t="e">
        <f ca="1">(($L13/3)*0.4)*INDEX('Menu and cost - Russia'!$E:$E,MATCH(CALC!AN$4,'Menu and cost - Russia'!$D:$D,0))-SUMPRODUCT(OFFSET(INDEX('Menu and cost - Russia'!$D:$D,MATCH(CALC!AN$4,'Menu and cost - Russia'!$D:$D,0)),0,4,1,5),$G13:$K13)*INDEX('Menu and cost - Russia'!$G:$G,MATCH(CALC!AN$4,'Menu and cost - Russia'!$D:$D,0))-(INDEX('Menu and cost - Russia'!$P:$P,MATCH(CALC!AN$4,'Menu and cost - Russia'!$D:$D,0))*CALC!$L13)</f>
        <v>#N/A</v>
      </c>
      <c r="AO13" s="8" t="e">
        <f ca="1">(($L13/3)*0.4)*INDEX('Menu and cost - Russia'!$E:$E,MATCH(CALC!AO$4,'Menu and cost - Russia'!$D:$D,0))-SUMPRODUCT(OFFSET(INDEX('Menu and cost - Russia'!$D:$D,MATCH(CALC!AO$4,'Menu and cost - Russia'!$D:$D,0)),0,4,1,5),$G13:$K13)*INDEX('Menu and cost - Russia'!$G:$G,MATCH(CALC!AO$4,'Menu and cost - Russia'!$D:$D,0))-(INDEX('Menu and cost - Russia'!$P:$P,MATCH(CALC!AO$4,'Menu and cost - Russia'!$D:$D,0))*CALC!$L13)</f>
        <v>#N/A</v>
      </c>
      <c r="AP13" s="8" t="e">
        <f ca="1">(($L13/3)*0.4)*INDEX('Menu and cost - Russia'!$E:$E,MATCH(CALC!AP$4,'Menu and cost - Russia'!$D:$D,0))-SUMPRODUCT(OFFSET(INDEX('Menu and cost - Russia'!$D:$D,MATCH(CALC!AP$4,'Menu and cost - Russia'!$D:$D,0)),0,4,1,5),$G13:$K13)*INDEX('Menu and cost - Russia'!$G:$G,MATCH(CALC!AP$4,'Menu and cost - Russia'!$D:$D,0))-(INDEX('Menu and cost - Russia'!$P:$P,MATCH(CALC!AP$4,'Menu and cost - Russia'!$D:$D,0))*CALC!$L13)</f>
        <v>#N/A</v>
      </c>
      <c r="AQ13" s="88" t="e">
        <f ca="1">(($L13/3)*0.4)*INDEX('Menu and cost - Russia'!$E:$E,MATCH(CALC!AQ$4,'Menu and cost - Russia'!$D:$D,0))-SUMPRODUCT(OFFSET(INDEX('Menu and cost - Russia'!$D:$D,MATCH(CALC!AQ$4,'Menu and cost - Russia'!$D:$D,0)),0,4,1,5),$G13:$K13)*INDEX('Menu and cost - Russia'!$G:$G,MATCH(CALC!AQ$4,'Menu and cost - Russia'!$D:$D,0))-(INDEX('Menu and cost - Russia'!$P:$P,MATCH(CALC!AQ$4,'Menu and cost - Russia'!$D:$D,0))*CALC!$L13)</f>
        <v>#N/A</v>
      </c>
      <c r="AR13" s="8" t="e">
        <f ca="1">(($L13/3)*0.4)*INDEX('Menu and cost - Russia'!$E:$E,MATCH(CALC!AR$4,'Menu and cost - Russia'!$D:$D,0))-SUMPRODUCT(OFFSET(INDEX('Menu and cost - Russia'!$D:$D,MATCH(CALC!AR$4,'Menu and cost - Russia'!$D:$D,0)),0,4,1,5),$G13:$K13)*INDEX('Menu and cost - Russia'!$G:$G,MATCH(CALC!AR$4,'Menu and cost - Russia'!$D:$D,0))-(INDEX('Menu and cost - Russia'!$P:$P,MATCH(CALC!AR$4,'Menu and cost - Russia'!$D:$D,0))*CALC!$L13)</f>
        <v>#N/A</v>
      </c>
      <c r="AS13" s="8" t="e">
        <f ca="1">(($L13/3)*0.4)*INDEX('Menu and cost - Russia'!$E:$E,MATCH(CALC!AS$4,'Menu and cost - Russia'!$D:$D,0))-SUMPRODUCT(OFFSET(INDEX('Menu and cost - Russia'!$D:$D,MATCH(CALC!AS$4,'Menu and cost - Russia'!$D:$D,0)),0,4,1,5),$G13:$K13)*INDEX('Menu and cost - Russia'!$G:$G,MATCH(CALC!AS$4,'Menu and cost - Russia'!$D:$D,0))-(INDEX('Menu and cost - Russia'!$P:$P,MATCH(CALC!AS$4,'Menu and cost - Russia'!$D:$D,0))*CALC!$L13)</f>
        <v>#N/A</v>
      </c>
      <c r="AT13" s="8" t="e">
        <f ca="1">(($L13/3)*0.4)*INDEX('Menu and cost - Russia'!$E:$E,MATCH(CALC!AT$4,'Menu and cost - Russia'!$D:$D,0))-SUMPRODUCT(OFFSET(INDEX('Menu and cost - Russia'!$D:$D,MATCH(CALC!AT$4,'Menu and cost - Russia'!$D:$D,0)),0,4,1,5),$G13:$K13)*INDEX('Menu and cost - Russia'!$G:$G,MATCH(CALC!AT$4,'Menu and cost - Russia'!$D:$D,0))-(INDEX('Menu and cost - Russia'!$P:$P,MATCH(CALC!AT$4,'Menu and cost - Russia'!$D:$D,0))*CALC!$L13)</f>
        <v>#N/A</v>
      </c>
      <c r="AU13" s="8" t="e">
        <f ca="1">(($L13/3)*0.4)*INDEX('Menu and cost - Russia'!$E:$E,MATCH(CALC!AU$4,'Menu and cost - Russia'!$D:$D,0))-SUMPRODUCT(OFFSET(INDEX('Menu and cost - Russia'!$D:$D,MATCH(CALC!AU$4,'Menu and cost - Russia'!$D:$D,0)),0,4,1,5),$G13:$K13)*INDEX('Menu and cost - Russia'!$G:$G,MATCH(CALC!AU$4,'Menu and cost - Russia'!$D:$D,0))-(INDEX('Menu and cost - Russia'!$P:$P,MATCH(CALC!AU$4,'Menu and cost - Russia'!$D:$D,0))*CALC!$L13)</f>
        <v>#N/A</v>
      </c>
      <c r="AV13" s="8" t="e">
        <f ca="1">(($L13/3)*0.4)*INDEX('Menu and cost - Russia'!$E:$E,MATCH(CALC!AV$4,'Menu and cost - Russia'!$D:$D,0))-SUMPRODUCT(OFFSET(INDEX('Menu and cost - Russia'!$D:$D,MATCH(CALC!AV$4,'Menu and cost - Russia'!$D:$D,0)),0,4,1,5),$G13:$K13)*INDEX('Menu and cost - Russia'!$G:$G,MATCH(CALC!AV$4,'Menu and cost - Russia'!$D:$D,0))-(INDEX('Menu and cost - Russia'!$P:$P,MATCH(CALC!AV$4,'Menu and cost - Russia'!$D:$D,0))*CALC!$L13)</f>
        <v>#N/A</v>
      </c>
      <c r="AW13" s="88" t="e">
        <f ca="1">(($L13/3)*0.4)*INDEX('Menu and cost - Russia'!$E:$E,MATCH(CALC!AW$4,'Menu and cost - Russia'!$D:$D,0))-SUMPRODUCT(OFFSET(INDEX('Menu and cost - Russia'!$D:$D,MATCH(CALC!AW$4,'Menu and cost - Russia'!$D:$D,0)),0,4,1,5),$G13:$K13)*INDEX('Menu and cost - Russia'!$G:$G,MATCH(CALC!AW$4,'Menu and cost - Russia'!$D:$D,0))-(INDEX('Menu and cost - Russia'!$P:$P,MATCH(CALC!AW$4,'Menu and cost - Russia'!$D:$D,0))*CALC!$L13)</f>
        <v>#N/A</v>
      </c>
      <c r="AX13" s="8" t="e">
        <f ca="1">(($L13/3)*0.4)*INDEX('Menu and cost - Russia'!$E:$E,MATCH(CALC!AX$4,'Menu and cost - Russia'!$D:$D,0))-SUMPRODUCT(OFFSET(INDEX('Menu and cost - Russia'!$D:$D,MATCH(CALC!AX$4,'Menu and cost - Russia'!$D:$D,0)),0,4,1,5),$G13:$K13)*INDEX('Menu and cost - Russia'!$G:$G,MATCH(CALC!AX$4,'Menu and cost - Russia'!$D:$D,0))-(INDEX('Menu and cost - Russia'!$P:$P,MATCH(CALC!AX$4,'Menu and cost - Russia'!$D:$D,0))*CALC!$L13)</f>
        <v>#N/A</v>
      </c>
      <c r="AY13" s="8" t="e">
        <f ca="1">(($L13/3)*0.4)*INDEX('Menu and cost - Russia'!$E:$E,MATCH(CALC!AY$4,'Menu and cost - Russia'!$D:$D,0))-SUMPRODUCT(OFFSET(INDEX('Menu and cost - Russia'!$D:$D,MATCH(CALC!AY$4,'Menu and cost - Russia'!$D:$D,0)),0,4,1,5),$G13:$K13)*INDEX('Menu and cost - Russia'!$G:$G,MATCH(CALC!AY$4,'Menu and cost - Russia'!$D:$D,0))-(INDEX('Menu and cost - Russia'!$P:$P,MATCH(CALC!AY$4,'Menu and cost - Russia'!$D:$D,0))*CALC!$L13)</f>
        <v>#N/A</v>
      </c>
      <c r="AZ13" s="8" t="e">
        <f ca="1">(($L13/3)*0.4)*INDEX('Menu and cost - Russia'!$E:$E,MATCH(CALC!AZ$4,'Menu and cost - Russia'!$D:$D,0))-SUMPRODUCT(OFFSET(INDEX('Menu and cost - Russia'!$D:$D,MATCH(CALC!AZ$4,'Menu and cost - Russia'!$D:$D,0)),0,4,1,5),$G13:$K13)*INDEX('Menu and cost - Russia'!$G:$G,MATCH(CALC!AZ$4,'Menu and cost - Russia'!$D:$D,0))-(INDEX('Menu and cost - Russia'!$P:$P,MATCH(CALC!AZ$4,'Menu and cost - Russia'!$D:$D,0))*CALC!$L13)</f>
        <v>#N/A</v>
      </c>
      <c r="BA13" s="8" t="e">
        <f ca="1">(($L13/3)*0.4)*INDEX('Menu and cost - Russia'!$E:$E,MATCH(CALC!BA$4,'Menu and cost - Russia'!$D:$D,0))-SUMPRODUCT(OFFSET(INDEX('Menu and cost - Russia'!$D:$D,MATCH(CALC!BA$4,'Menu and cost - Russia'!$D:$D,0)),0,4,1,5),$G13:$K13)*INDEX('Menu and cost - Russia'!$G:$G,MATCH(CALC!BA$4,'Menu and cost - Russia'!$D:$D,0))-(INDEX('Menu and cost - Russia'!$P:$P,MATCH(CALC!BA$4,'Menu and cost - Russia'!$D:$D,0))*CALC!$L13)</f>
        <v>#N/A</v>
      </c>
      <c r="BB13" s="8" t="e">
        <f ca="1">(($L13/3)*0.4)*INDEX('Menu and cost - Russia'!$E:$E,MATCH(CALC!BB$4,'Menu and cost - Russia'!$D:$D,0))-SUMPRODUCT(OFFSET(INDEX('Menu and cost - Russia'!$D:$D,MATCH(CALC!BB$4,'Menu and cost - Russia'!$D:$D,0)),0,4,1,5),$G13:$K13)*INDEX('Menu and cost - Russia'!$G:$G,MATCH(CALC!BB$4,'Menu and cost - Russia'!$D:$D,0))-(INDEX('Menu and cost - Russia'!$P:$P,MATCH(CALC!BB$4,'Menu and cost - Russia'!$D:$D,0))*CALC!$L13)</f>
        <v>#N/A</v>
      </c>
    </row>
    <row r="14" spans="1:54">
      <c r="A14" s="1">
        <f>COGS!B15</f>
        <v>0</v>
      </c>
      <c r="B14" s="1">
        <f>COGS!C15</f>
        <v>0</v>
      </c>
      <c r="C14" s="7" t="e">
        <f>INDEX('Order Composition'!$B$5:$F$299,MATCH(CALC!$A14,'Order Composition'!$B$5:$B$299,0),MATCH(CALC!C$4,'Order Composition'!$B$5:$F$5,0))</f>
        <v>#N/A</v>
      </c>
      <c r="D14" s="7" t="e">
        <f>INDEX('Order Composition'!$B$5:$F$299,MATCH(CALC!$A14,'Order Composition'!$B$5:$B$299,0),MATCH(CALC!D$4,'Order Composition'!$B$5:$F$5,0))</f>
        <v>#N/A</v>
      </c>
      <c r="E14" s="7" t="e">
        <f>INDEX('Order Composition'!$B$5:$F$299,MATCH(CALC!$A14,'Order Composition'!$B$5:$B$299,0),MATCH(CALC!E$4,'Order Composition'!$B$5:$F$5,0))</f>
        <v>#N/A</v>
      </c>
      <c r="F14" s="7" t="e">
        <f>INDEX('Order Composition'!$B$5:$F$299,MATCH(CALC!$A14,'Order Composition'!$B$5:$B$299,0),MATCH(CALC!F$4,'Order Composition'!$B$5:$F$5,0))</f>
        <v>#N/A</v>
      </c>
      <c r="G14" s="5" t="e">
        <f>INDEX(COGS!$B$5:$L$300,MATCH(CALC!$A14,COGS!$B$5:$B$300,0),MATCH(CALC!G$4,COGS!$B$5:$L$5,0))</f>
        <v>#N/A</v>
      </c>
      <c r="H14" s="5" t="e">
        <f>INDEX(COGS!$B$5:$L$300,MATCH(CALC!$A14,COGS!$B$5:$B$300,0),MATCH(CALC!H$4,COGS!$B$5:$L$5,0))</f>
        <v>#N/A</v>
      </c>
      <c r="I14" s="5" t="e">
        <f>INDEX(COGS!$B$5:$L$300,MATCH(CALC!$A14,COGS!$B$5:$B$300,0),MATCH(CALC!I$4,COGS!$B$5:$L$5,0))</f>
        <v>#N/A</v>
      </c>
      <c r="J14" s="5" t="e">
        <f>INDEX(COGS!$B$5:$L$300,MATCH(CALC!$A14,COGS!$B$5:$B$300,0),MATCH(CALC!J$4,COGS!$B$5:$L$5,0))</f>
        <v>#N/A</v>
      </c>
      <c r="K14" s="5" t="e">
        <f>INDEX(COGS!$B$5:$L$300,MATCH(CALC!$A14,COGS!$B$5:$B$300,0),MATCH(CALC!K$4,COGS!$B$5:$L$5,0))</f>
        <v>#N/A</v>
      </c>
      <c r="L14" s="5" t="e">
        <f>INDEX(COGS!$B$5:$L$300,MATCH(CALC!$A14,COGS!$B$5:$B$300,0),MATCH(CALC!L$4,COGS!$B$5:$L$5,0))</f>
        <v>#N/A</v>
      </c>
      <c r="M14" s="62" t="e">
        <f t="shared" ca="1" si="1"/>
        <v>#N/A</v>
      </c>
      <c r="N14" s="62" t="e">
        <f t="shared" ca="1" si="1"/>
        <v>#N/A</v>
      </c>
      <c r="O14" s="62" t="e">
        <f t="shared" ca="1" si="1"/>
        <v>#N/A</v>
      </c>
      <c r="P14" s="62" t="e">
        <f t="shared" ca="1" si="1"/>
        <v>#N/A</v>
      </c>
      <c r="Q14" s="62" t="e">
        <f>SUMPRODUCT(C14:F14,M14:P14)</f>
        <v>#N/A</v>
      </c>
      <c r="R14" s="62" t="e">
        <f t="shared" ca="1" si="3"/>
        <v>#DIV/0!</v>
      </c>
      <c r="S14" s="62" t="e">
        <f t="shared" ca="1" si="2"/>
        <v>#DIV/0!</v>
      </c>
      <c r="T14" s="62" t="e">
        <f t="shared" ca="1" si="2"/>
        <v>#DIV/0!</v>
      </c>
      <c r="U14" s="62" t="e">
        <f t="shared" ca="1" si="2"/>
        <v>#DIV/0!</v>
      </c>
      <c r="V14" s="62" t="e">
        <f>SUMPRODUCT(C14:F14,R14:U14)</f>
        <v>#N/A</v>
      </c>
      <c r="W14" s="63"/>
      <c r="X14" s="8" t="e">
        <f ca="1">(($L14/3)*0.4)*INDEX('Menu and cost - Russia'!$E:$E,MATCH(CALC!X$4,'Menu and cost - Russia'!$D:$D,0))-SUMPRODUCT(OFFSET(INDEX('Menu and cost - Russia'!$D:$D,MATCH(CALC!X$4,'Menu and cost - Russia'!$D:$D,0)),0,4,1,5),$G14:$K14)*INDEX('Menu and cost - Russia'!$G:$G,MATCH(CALC!X$4,'Menu and cost - Russia'!$D:$D,0))-(INDEX('Menu and cost - Russia'!$P:$P,MATCH(CALC!X$4,'Menu and cost - Russia'!$D:$D,0))*CALC!$L14)</f>
        <v>#N/A</v>
      </c>
      <c r="Y14" s="8" t="e">
        <f ca="1">(($L14/3)*0.4)*INDEX('Menu and cost - Russia'!$E:$E,MATCH(CALC!Y$4,'Menu and cost - Russia'!$D:$D,0))-SUMPRODUCT(OFFSET(INDEX('Menu and cost - Russia'!$D:$D,MATCH(CALC!Y$4,'Menu and cost - Russia'!$D:$D,0)),0,4,1,5),$G14:$K14)*INDEX('Menu and cost - Russia'!$G:$G,MATCH(CALC!Y$4,'Menu and cost - Russia'!$D:$D,0))-(INDEX('Menu and cost - Russia'!$P:$P,MATCH(CALC!Y$4,'Menu and cost - Russia'!$D:$D,0))*CALC!$L14)</f>
        <v>#N/A</v>
      </c>
      <c r="Z14" s="8" t="e">
        <f ca="1">(($L14/3)*0.4)*INDEX('Menu and cost - Russia'!$E:$E,MATCH(CALC!Z$4,'Menu and cost - Russia'!$D:$D,0))-SUMPRODUCT(OFFSET(INDEX('Menu and cost - Russia'!$D:$D,MATCH(CALC!Z$4,'Menu and cost - Russia'!$D:$D,0)),0,4,1,5),$G14:$K14)*INDEX('Menu and cost - Russia'!$G:$G,MATCH(CALC!Z$4,'Menu and cost - Russia'!$D:$D,0))-(INDEX('Menu and cost - Russia'!$P:$P,MATCH(CALC!Z$4,'Menu and cost - Russia'!$D:$D,0))*CALC!$L14)</f>
        <v>#N/A</v>
      </c>
      <c r="AA14" s="8" t="e">
        <f ca="1">(($L14/3)*0.4)*INDEX('Menu and cost - Russia'!$E:$E,MATCH(CALC!AA$4,'Menu and cost - Russia'!$D:$D,0))-SUMPRODUCT(OFFSET(INDEX('Menu and cost - Russia'!$D:$D,MATCH(CALC!AA$4,'Menu and cost - Russia'!$D:$D,0)),0,4,1,5),$G14:$K14)*INDEX('Menu and cost - Russia'!$G:$G,MATCH(CALC!AA$4,'Menu and cost - Russia'!$D:$D,0))-(INDEX('Menu and cost - Russia'!$P:$P,MATCH(CALC!AA$4,'Menu and cost - Russia'!$D:$D,0))*CALC!$L14)</f>
        <v>#N/A</v>
      </c>
      <c r="AB14" s="8" t="e">
        <f ca="1">(($L14/3)*0.4)*INDEX('Menu and cost - Russia'!$E:$E,MATCH(CALC!AB$4,'Menu and cost - Russia'!$D:$D,0))-SUMPRODUCT(OFFSET(INDEX('Menu and cost - Russia'!$D:$D,MATCH(CALC!AB$4,'Menu and cost - Russia'!$D:$D,0)),0,4,1,5),$G14:$K14)*INDEX('Menu and cost - Russia'!$G:$G,MATCH(CALC!AB$4,'Menu and cost - Russia'!$D:$D,0))-(INDEX('Menu and cost - Russia'!$P:$P,MATCH(CALC!AB$4,'Menu and cost - Russia'!$D:$D,0))*CALC!$L14)</f>
        <v>#N/A</v>
      </c>
      <c r="AC14" s="8" t="e">
        <f ca="1">(($L14/3)*0.4)*INDEX('Menu and cost - Russia'!$E:$E,MATCH(CALC!AC$4,'Menu and cost - Russia'!$D:$D,0))-SUMPRODUCT(OFFSET(INDEX('Menu and cost - Russia'!$D:$D,MATCH(CALC!AC$4,'Menu and cost - Russia'!$D:$D,0)),0,4,1,5),$G14:$K14)*INDEX('Menu and cost - Russia'!$G:$G,MATCH(CALC!AC$4,'Menu and cost - Russia'!$D:$D,0))-(INDEX('Menu and cost - Russia'!$P:$P,MATCH(CALC!AC$4,'Menu and cost - Russia'!$D:$D,0))*CALC!$L14)</f>
        <v>#N/A</v>
      </c>
      <c r="AD14" s="88" t="e">
        <f ca="1">(($L14/3)*0.4)*INDEX('Menu and cost - Russia'!$E:$E,MATCH(CALC!AD$4,'Menu and cost - Russia'!$D:$D,0))-SUMPRODUCT(OFFSET(INDEX('Menu and cost - Russia'!$D:$D,MATCH(CALC!AD$4,'Menu and cost - Russia'!$D:$D,0)),0,4,1,5),$G14:$K14)*INDEX('Menu and cost - Russia'!$G:$G,MATCH(CALC!AD$4,'Menu and cost - Russia'!$D:$D,0))-(INDEX('Menu and cost - Russia'!$P:$P,MATCH(CALC!AD$4,'Menu and cost - Russia'!$D:$D,0))*CALC!$L14)</f>
        <v>#N/A</v>
      </c>
      <c r="AE14" s="8" t="e">
        <f ca="1">(($L14/3)*0.4)*INDEX('Menu and cost - Russia'!$E:$E,MATCH(CALC!AE$4,'Menu and cost - Russia'!$D:$D,0))-SUMPRODUCT(OFFSET(INDEX('Menu and cost - Russia'!$D:$D,MATCH(CALC!AE$4,'Menu and cost - Russia'!$D:$D,0)),0,4,1,5),$G14:$K14)*INDEX('Menu and cost - Russia'!$G:$G,MATCH(CALC!AE$4,'Menu and cost - Russia'!$D:$D,0))-(INDEX('Menu and cost - Russia'!$P:$P,MATCH(CALC!AE$4,'Menu and cost - Russia'!$D:$D,0))*CALC!$L14)</f>
        <v>#N/A</v>
      </c>
      <c r="AF14" s="8" t="e">
        <f ca="1">(($L14/3)*0.4)*INDEX('Menu and cost - Russia'!$E:$E,MATCH(CALC!AF$4,'Menu and cost - Russia'!$D:$D,0))-SUMPRODUCT(OFFSET(INDEX('Menu and cost - Russia'!$D:$D,MATCH(CALC!AF$4,'Menu and cost - Russia'!$D:$D,0)),0,4,1,5),$G14:$K14)*INDEX('Menu and cost - Russia'!$G:$G,MATCH(CALC!AF$4,'Menu and cost - Russia'!$D:$D,0))-(INDEX('Menu and cost - Russia'!$P:$P,MATCH(CALC!AF$4,'Menu and cost - Russia'!$D:$D,0))*CALC!$L14)</f>
        <v>#N/A</v>
      </c>
      <c r="AG14" s="8" t="e">
        <f ca="1">(($L14/3)*0.4)*INDEX('Menu and cost - Russia'!$E:$E,MATCH(CALC!AG$4,'Menu and cost - Russia'!$D:$D,0))-SUMPRODUCT(OFFSET(INDEX('Menu and cost - Russia'!$D:$D,MATCH(CALC!AG$4,'Menu and cost - Russia'!$D:$D,0)),0,4,1,5),$G14:$K14)*INDEX('Menu and cost - Russia'!$G:$G,MATCH(CALC!AG$4,'Menu and cost - Russia'!$D:$D,0))-(INDEX('Menu and cost - Russia'!$P:$P,MATCH(CALC!AG$4,'Menu and cost - Russia'!$D:$D,0))*CALC!$L14)</f>
        <v>#N/A</v>
      </c>
      <c r="AH14" s="8" t="e">
        <f ca="1">(($L14/3)*0.4)*INDEX('Menu and cost - Russia'!$E:$E,MATCH(CALC!AH$4,'Menu and cost - Russia'!$D:$D,0))-SUMPRODUCT(OFFSET(INDEX('Menu and cost - Russia'!$D:$D,MATCH(CALC!AH$4,'Menu and cost - Russia'!$D:$D,0)),0,4,1,5),$G14:$K14)*INDEX('Menu and cost - Russia'!$G:$G,MATCH(CALC!AH$4,'Menu and cost - Russia'!$D:$D,0))-(INDEX('Menu and cost - Russia'!$P:$P,MATCH(CALC!AH$4,'Menu and cost - Russia'!$D:$D,0))*CALC!$L14)</f>
        <v>#N/A</v>
      </c>
      <c r="AI14" s="8" t="e">
        <f ca="1">(($L14/3)*0.4)*INDEX('Menu and cost - Russia'!$E:$E,MATCH(CALC!AI$4,'Menu and cost - Russia'!$D:$D,0))-SUMPRODUCT(OFFSET(INDEX('Menu and cost - Russia'!$D:$D,MATCH(CALC!AI$4,'Menu and cost - Russia'!$D:$D,0)),0,4,1,5),$G14:$K14)*INDEX('Menu and cost - Russia'!$G:$G,MATCH(CALC!AI$4,'Menu and cost - Russia'!$D:$D,0))-(INDEX('Menu and cost - Russia'!$P:$P,MATCH(CALC!AI$4,'Menu and cost - Russia'!$D:$D,0))*CALC!$L14)</f>
        <v>#N/A</v>
      </c>
      <c r="AJ14" s="8" t="e">
        <f ca="1">(($L14/3)*0.4)*INDEX('Menu and cost - Russia'!$E:$E,MATCH(CALC!AJ$4,'Menu and cost - Russia'!$D:$D,0))-SUMPRODUCT(OFFSET(INDEX('Menu and cost - Russia'!$D:$D,MATCH(CALC!AJ$4,'Menu and cost - Russia'!$D:$D,0)),0,4,1,5),$G14:$K14)*INDEX('Menu and cost - Russia'!$G:$G,MATCH(CALC!AJ$4,'Menu and cost - Russia'!$D:$D,0))-(INDEX('Menu and cost - Russia'!$P:$P,MATCH(CALC!AJ$4,'Menu and cost - Russia'!$D:$D,0))*CALC!$L14)</f>
        <v>#N/A</v>
      </c>
      <c r="AK14" s="8" t="e">
        <f ca="1">(($L14/3)*0.4)*INDEX('Menu and cost - Russia'!$E:$E,MATCH(CALC!AK$4,'Menu and cost - Russia'!$D:$D,0))-SUMPRODUCT(OFFSET(INDEX('Menu and cost - Russia'!$D:$D,MATCH(CALC!AK$4,'Menu and cost - Russia'!$D:$D,0)),0,4,1,5),$G14:$K14)*INDEX('Menu and cost - Russia'!$G:$G,MATCH(CALC!AK$4,'Menu and cost - Russia'!$D:$D,0))-(INDEX('Menu and cost - Russia'!$P:$P,MATCH(CALC!AK$4,'Menu and cost - Russia'!$D:$D,0))*CALC!$L14)</f>
        <v>#N/A</v>
      </c>
      <c r="AL14" s="8" t="e">
        <f ca="1">(($L14/3)*0.4)*INDEX('Menu and cost - Russia'!$E:$E,MATCH(CALC!AL$4,'Menu and cost - Russia'!$D:$D,0))-SUMPRODUCT(OFFSET(INDEX('Menu and cost - Russia'!$D:$D,MATCH(CALC!AL$4,'Menu and cost - Russia'!$D:$D,0)),0,4,1,5),$G14:$K14)*INDEX('Menu and cost - Russia'!$G:$G,MATCH(CALC!AL$4,'Menu and cost - Russia'!$D:$D,0))-(INDEX('Menu and cost - Russia'!$P:$P,MATCH(CALC!AL$4,'Menu and cost - Russia'!$D:$D,0))*CALC!$L14)</f>
        <v>#N/A</v>
      </c>
      <c r="AM14" s="8" t="e">
        <f ca="1">(($L14/3)*0.4)*INDEX('Menu and cost - Russia'!$E:$E,MATCH(CALC!AM$4,'Menu and cost - Russia'!$D:$D,0))-SUMPRODUCT(OFFSET(INDEX('Menu and cost - Russia'!$D:$D,MATCH(CALC!AM$4,'Menu and cost - Russia'!$D:$D,0)),0,4,1,5),$G14:$K14)*INDEX('Menu and cost - Russia'!$G:$G,MATCH(CALC!AM$4,'Menu and cost - Russia'!$D:$D,0))-(INDEX('Menu and cost - Russia'!$P:$P,MATCH(CALC!AM$4,'Menu and cost - Russia'!$D:$D,0))*CALC!$L14)</f>
        <v>#N/A</v>
      </c>
      <c r="AN14" s="88" t="e">
        <f ca="1">(($L14/3)*0.4)*INDEX('Menu and cost - Russia'!$E:$E,MATCH(CALC!AN$4,'Menu and cost - Russia'!$D:$D,0))-SUMPRODUCT(OFFSET(INDEX('Menu and cost - Russia'!$D:$D,MATCH(CALC!AN$4,'Menu and cost - Russia'!$D:$D,0)),0,4,1,5),$G14:$K14)*INDEX('Menu and cost - Russia'!$G:$G,MATCH(CALC!AN$4,'Menu and cost - Russia'!$D:$D,0))-(INDEX('Menu and cost - Russia'!$P:$P,MATCH(CALC!AN$4,'Menu and cost - Russia'!$D:$D,0))*CALC!$L14)</f>
        <v>#N/A</v>
      </c>
      <c r="AO14" s="8" t="e">
        <f ca="1">(($L14/3)*0.4)*INDEX('Menu and cost - Russia'!$E:$E,MATCH(CALC!AO$4,'Menu and cost - Russia'!$D:$D,0))-SUMPRODUCT(OFFSET(INDEX('Menu and cost - Russia'!$D:$D,MATCH(CALC!AO$4,'Menu and cost - Russia'!$D:$D,0)),0,4,1,5),$G14:$K14)*INDEX('Menu and cost - Russia'!$G:$G,MATCH(CALC!AO$4,'Menu and cost - Russia'!$D:$D,0))-(INDEX('Menu and cost - Russia'!$P:$P,MATCH(CALC!AO$4,'Menu and cost - Russia'!$D:$D,0))*CALC!$L14)</f>
        <v>#N/A</v>
      </c>
      <c r="AP14" s="8" t="e">
        <f ca="1">(($L14/3)*0.4)*INDEX('Menu and cost - Russia'!$E:$E,MATCH(CALC!AP$4,'Menu and cost - Russia'!$D:$D,0))-SUMPRODUCT(OFFSET(INDEX('Menu and cost - Russia'!$D:$D,MATCH(CALC!AP$4,'Menu and cost - Russia'!$D:$D,0)),0,4,1,5),$G14:$K14)*INDEX('Menu and cost - Russia'!$G:$G,MATCH(CALC!AP$4,'Menu and cost - Russia'!$D:$D,0))-(INDEX('Menu and cost - Russia'!$P:$P,MATCH(CALC!AP$4,'Menu and cost - Russia'!$D:$D,0))*CALC!$L14)</f>
        <v>#N/A</v>
      </c>
      <c r="AQ14" s="88" t="e">
        <f ca="1">(($L14/3)*0.4)*INDEX('Menu and cost - Russia'!$E:$E,MATCH(CALC!AQ$4,'Menu and cost - Russia'!$D:$D,0))-SUMPRODUCT(OFFSET(INDEX('Menu and cost - Russia'!$D:$D,MATCH(CALC!AQ$4,'Menu and cost - Russia'!$D:$D,0)),0,4,1,5),$G14:$K14)*INDEX('Menu and cost - Russia'!$G:$G,MATCH(CALC!AQ$4,'Menu and cost - Russia'!$D:$D,0))-(INDEX('Menu and cost - Russia'!$P:$P,MATCH(CALC!AQ$4,'Menu and cost - Russia'!$D:$D,0))*CALC!$L14)</f>
        <v>#N/A</v>
      </c>
      <c r="AR14" s="8" t="e">
        <f ca="1">(($L14/3)*0.4)*INDEX('Menu and cost - Russia'!$E:$E,MATCH(CALC!AR$4,'Menu and cost - Russia'!$D:$D,0))-SUMPRODUCT(OFFSET(INDEX('Menu and cost - Russia'!$D:$D,MATCH(CALC!AR$4,'Menu and cost - Russia'!$D:$D,0)),0,4,1,5),$G14:$K14)*INDEX('Menu and cost - Russia'!$G:$G,MATCH(CALC!AR$4,'Menu and cost - Russia'!$D:$D,0))-(INDEX('Menu and cost - Russia'!$P:$P,MATCH(CALC!AR$4,'Menu and cost - Russia'!$D:$D,0))*CALC!$L14)</f>
        <v>#N/A</v>
      </c>
      <c r="AS14" s="8" t="e">
        <f ca="1">(($L14/3)*0.4)*INDEX('Menu and cost - Russia'!$E:$E,MATCH(CALC!AS$4,'Menu and cost - Russia'!$D:$D,0))-SUMPRODUCT(OFFSET(INDEX('Menu and cost - Russia'!$D:$D,MATCH(CALC!AS$4,'Menu and cost - Russia'!$D:$D,0)),0,4,1,5),$G14:$K14)*INDEX('Menu and cost - Russia'!$G:$G,MATCH(CALC!AS$4,'Menu and cost - Russia'!$D:$D,0))-(INDEX('Menu and cost - Russia'!$P:$P,MATCH(CALC!AS$4,'Menu and cost - Russia'!$D:$D,0))*CALC!$L14)</f>
        <v>#N/A</v>
      </c>
      <c r="AT14" s="8" t="e">
        <f ca="1">(($L14/3)*0.4)*INDEX('Menu and cost - Russia'!$E:$E,MATCH(CALC!AT$4,'Menu and cost - Russia'!$D:$D,0))-SUMPRODUCT(OFFSET(INDEX('Menu and cost - Russia'!$D:$D,MATCH(CALC!AT$4,'Menu and cost - Russia'!$D:$D,0)),0,4,1,5),$G14:$K14)*INDEX('Menu and cost - Russia'!$G:$G,MATCH(CALC!AT$4,'Menu and cost - Russia'!$D:$D,0))-(INDEX('Menu and cost - Russia'!$P:$P,MATCH(CALC!AT$4,'Menu and cost - Russia'!$D:$D,0))*CALC!$L14)</f>
        <v>#N/A</v>
      </c>
      <c r="AU14" s="8" t="e">
        <f ca="1">(($L14/3)*0.4)*INDEX('Menu and cost - Russia'!$E:$E,MATCH(CALC!AU$4,'Menu and cost - Russia'!$D:$D,0))-SUMPRODUCT(OFFSET(INDEX('Menu and cost - Russia'!$D:$D,MATCH(CALC!AU$4,'Menu and cost - Russia'!$D:$D,0)),0,4,1,5),$G14:$K14)*INDEX('Menu and cost - Russia'!$G:$G,MATCH(CALC!AU$4,'Menu and cost - Russia'!$D:$D,0))-(INDEX('Menu and cost - Russia'!$P:$P,MATCH(CALC!AU$4,'Menu and cost - Russia'!$D:$D,0))*CALC!$L14)</f>
        <v>#N/A</v>
      </c>
      <c r="AV14" s="8" t="e">
        <f ca="1">(($L14/3)*0.4)*INDEX('Menu and cost - Russia'!$E:$E,MATCH(CALC!AV$4,'Menu and cost - Russia'!$D:$D,0))-SUMPRODUCT(OFFSET(INDEX('Menu and cost - Russia'!$D:$D,MATCH(CALC!AV$4,'Menu and cost - Russia'!$D:$D,0)),0,4,1,5),$G14:$K14)*INDEX('Menu and cost - Russia'!$G:$G,MATCH(CALC!AV$4,'Menu and cost - Russia'!$D:$D,0))-(INDEX('Menu and cost - Russia'!$P:$P,MATCH(CALC!AV$4,'Menu and cost - Russia'!$D:$D,0))*CALC!$L14)</f>
        <v>#N/A</v>
      </c>
      <c r="AW14" s="88" t="e">
        <f ca="1">(($L14/3)*0.4)*INDEX('Menu and cost - Russia'!$E:$E,MATCH(CALC!AW$4,'Menu and cost - Russia'!$D:$D,0))-SUMPRODUCT(OFFSET(INDEX('Menu and cost - Russia'!$D:$D,MATCH(CALC!AW$4,'Menu and cost - Russia'!$D:$D,0)),0,4,1,5),$G14:$K14)*INDEX('Menu and cost - Russia'!$G:$G,MATCH(CALC!AW$4,'Menu and cost - Russia'!$D:$D,0))-(INDEX('Menu and cost - Russia'!$P:$P,MATCH(CALC!AW$4,'Menu and cost - Russia'!$D:$D,0))*CALC!$L14)</f>
        <v>#N/A</v>
      </c>
      <c r="AX14" s="8" t="e">
        <f ca="1">(($L14/3)*0.4)*INDEX('Menu and cost - Russia'!$E:$E,MATCH(CALC!AX$4,'Menu and cost - Russia'!$D:$D,0))-SUMPRODUCT(OFFSET(INDEX('Menu and cost - Russia'!$D:$D,MATCH(CALC!AX$4,'Menu and cost - Russia'!$D:$D,0)),0,4,1,5),$G14:$K14)*INDEX('Menu and cost - Russia'!$G:$G,MATCH(CALC!AX$4,'Menu and cost - Russia'!$D:$D,0))-(INDEX('Menu and cost - Russia'!$P:$P,MATCH(CALC!AX$4,'Menu and cost - Russia'!$D:$D,0))*CALC!$L14)</f>
        <v>#N/A</v>
      </c>
      <c r="AY14" s="8" t="e">
        <f ca="1">(($L14/3)*0.4)*INDEX('Menu and cost - Russia'!$E:$E,MATCH(CALC!AY$4,'Menu and cost - Russia'!$D:$D,0))-SUMPRODUCT(OFFSET(INDEX('Menu and cost - Russia'!$D:$D,MATCH(CALC!AY$4,'Menu and cost - Russia'!$D:$D,0)),0,4,1,5),$G14:$K14)*INDEX('Menu and cost - Russia'!$G:$G,MATCH(CALC!AY$4,'Menu and cost - Russia'!$D:$D,0))-(INDEX('Menu and cost - Russia'!$P:$P,MATCH(CALC!AY$4,'Menu and cost - Russia'!$D:$D,0))*CALC!$L14)</f>
        <v>#N/A</v>
      </c>
      <c r="AZ14" s="8" t="e">
        <f ca="1">(($L14/3)*0.4)*INDEX('Menu and cost - Russia'!$E:$E,MATCH(CALC!AZ$4,'Menu and cost - Russia'!$D:$D,0))-SUMPRODUCT(OFFSET(INDEX('Menu and cost - Russia'!$D:$D,MATCH(CALC!AZ$4,'Menu and cost - Russia'!$D:$D,0)),0,4,1,5),$G14:$K14)*INDEX('Menu and cost - Russia'!$G:$G,MATCH(CALC!AZ$4,'Menu and cost - Russia'!$D:$D,0))-(INDEX('Menu and cost - Russia'!$P:$P,MATCH(CALC!AZ$4,'Menu and cost - Russia'!$D:$D,0))*CALC!$L14)</f>
        <v>#N/A</v>
      </c>
      <c r="BA14" s="8" t="e">
        <f ca="1">(($L14/3)*0.4)*INDEX('Menu and cost - Russia'!$E:$E,MATCH(CALC!BA$4,'Menu and cost - Russia'!$D:$D,0))-SUMPRODUCT(OFFSET(INDEX('Menu and cost - Russia'!$D:$D,MATCH(CALC!BA$4,'Menu and cost - Russia'!$D:$D,0)),0,4,1,5),$G14:$K14)*INDEX('Menu and cost - Russia'!$G:$G,MATCH(CALC!BA$4,'Menu and cost - Russia'!$D:$D,0))-(INDEX('Menu and cost - Russia'!$P:$P,MATCH(CALC!BA$4,'Menu and cost - Russia'!$D:$D,0))*CALC!$L14)</f>
        <v>#N/A</v>
      </c>
      <c r="BB14" s="8" t="e">
        <f ca="1">(($L14/3)*0.4)*INDEX('Menu and cost - Russia'!$E:$E,MATCH(CALC!BB$4,'Menu and cost - Russia'!$D:$D,0))-SUMPRODUCT(OFFSET(INDEX('Menu and cost - Russia'!$D:$D,MATCH(CALC!BB$4,'Menu and cost - Russia'!$D:$D,0)),0,4,1,5),$G14:$K14)*INDEX('Menu and cost - Russia'!$G:$G,MATCH(CALC!BB$4,'Menu and cost - Russia'!$D:$D,0))-(INDEX('Menu and cost - Russia'!$P:$P,MATCH(CALC!BB$4,'Menu and cost - Russia'!$D:$D,0))*CALC!$L14)</f>
        <v>#N/A</v>
      </c>
    </row>
    <row r="15" spans="1:54">
      <c r="A15" s="1">
        <f>COGS!B16</f>
        <v>0</v>
      </c>
      <c r="B15" s="1">
        <f>COGS!C16</f>
        <v>0</v>
      </c>
      <c r="C15" s="7" t="e">
        <f>INDEX('Order Composition'!$B$5:$F$299,MATCH(CALC!$A15,'Order Composition'!$B$5:$B$299,0),MATCH(CALC!C$4,'Order Composition'!$B$5:$F$5,0))</f>
        <v>#N/A</v>
      </c>
      <c r="D15" s="7" t="e">
        <f>INDEX('Order Composition'!$B$5:$F$299,MATCH(CALC!$A15,'Order Composition'!$B$5:$B$299,0),MATCH(CALC!D$4,'Order Composition'!$B$5:$F$5,0))</f>
        <v>#N/A</v>
      </c>
      <c r="E15" s="7" t="e">
        <f>INDEX('Order Composition'!$B$5:$F$299,MATCH(CALC!$A15,'Order Composition'!$B$5:$B$299,0),MATCH(CALC!E$4,'Order Composition'!$B$5:$F$5,0))</f>
        <v>#N/A</v>
      </c>
      <c r="F15" s="7" t="e">
        <f>INDEX('Order Composition'!$B$5:$F$299,MATCH(CALC!$A15,'Order Composition'!$B$5:$B$299,0),MATCH(CALC!F$4,'Order Composition'!$B$5:$F$5,0))</f>
        <v>#N/A</v>
      </c>
      <c r="G15" s="5" t="e">
        <f>INDEX(COGS!$B$5:$L$300,MATCH(CALC!$A15,COGS!$B$5:$B$300,0),MATCH(CALC!G$4,COGS!$B$5:$L$5,0))</f>
        <v>#N/A</v>
      </c>
      <c r="H15" s="5" t="e">
        <f>INDEX(COGS!$B$5:$L$300,MATCH(CALC!$A15,COGS!$B$5:$B$300,0),MATCH(CALC!H$4,COGS!$B$5:$L$5,0))</f>
        <v>#N/A</v>
      </c>
      <c r="I15" s="5" t="e">
        <f>INDEX(COGS!$B$5:$L$300,MATCH(CALC!$A15,COGS!$B$5:$B$300,0),MATCH(CALC!I$4,COGS!$B$5:$L$5,0))</f>
        <v>#N/A</v>
      </c>
      <c r="J15" s="5" t="e">
        <f>INDEX(COGS!$B$5:$L$300,MATCH(CALC!$A15,COGS!$B$5:$B$300,0),MATCH(CALC!J$4,COGS!$B$5:$L$5,0))</f>
        <v>#N/A</v>
      </c>
      <c r="K15" s="5" t="e">
        <f>INDEX(COGS!$B$5:$L$300,MATCH(CALC!$A15,COGS!$B$5:$B$300,0),MATCH(CALC!K$4,COGS!$B$5:$L$5,0))</f>
        <v>#N/A</v>
      </c>
      <c r="L15" s="5" t="e">
        <f>INDEX(COGS!$B$5:$L$300,MATCH(CALC!$A15,COGS!$B$5:$B$300,0),MATCH(CALC!L$4,COGS!$B$5:$L$5,0))</f>
        <v>#N/A</v>
      </c>
      <c r="M15" s="62" t="e">
        <f t="shared" ca="1" si="1"/>
        <v>#N/A</v>
      </c>
      <c r="N15" s="62" t="e">
        <f t="shared" ca="1" si="1"/>
        <v>#N/A</v>
      </c>
      <c r="O15" s="62" t="e">
        <f t="shared" ca="1" si="1"/>
        <v>#N/A</v>
      </c>
      <c r="P15" s="62" t="e">
        <f t="shared" ca="1" si="1"/>
        <v>#N/A</v>
      </c>
      <c r="Q15" s="62" t="e">
        <f>SUMPRODUCT(C15:F15,M15:P15)</f>
        <v>#N/A</v>
      </c>
      <c r="R15" s="62" t="e">
        <f t="shared" ca="1" si="3"/>
        <v>#DIV/0!</v>
      </c>
      <c r="S15" s="62" t="e">
        <f t="shared" ca="1" si="2"/>
        <v>#DIV/0!</v>
      </c>
      <c r="T15" s="62" t="e">
        <f t="shared" ca="1" si="2"/>
        <v>#DIV/0!</v>
      </c>
      <c r="U15" s="62" t="e">
        <f t="shared" ca="1" si="2"/>
        <v>#DIV/0!</v>
      </c>
      <c r="V15" s="62" t="e">
        <f>SUMPRODUCT(C15:F15,R15:U15)</f>
        <v>#N/A</v>
      </c>
      <c r="W15" s="63"/>
      <c r="X15" s="8" t="e">
        <f ca="1">(($L15/3)*0.4)*INDEX('Menu and cost - Russia'!$E:$E,MATCH(CALC!X$4,'Menu and cost - Russia'!$D:$D,0))-SUMPRODUCT(OFFSET(INDEX('Menu and cost - Russia'!$D:$D,MATCH(CALC!X$4,'Menu and cost - Russia'!$D:$D,0)),0,4,1,5),$G15:$K15)*INDEX('Menu and cost - Russia'!$G:$G,MATCH(CALC!X$4,'Menu and cost - Russia'!$D:$D,0))-(INDEX('Menu and cost - Russia'!$P:$P,MATCH(CALC!X$4,'Menu and cost - Russia'!$D:$D,0))*CALC!$L15)</f>
        <v>#N/A</v>
      </c>
      <c r="Y15" s="8" t="e">
        <f ca="1">(($L15/3)*0.4)*INDEX('Menu and cost - Russia'!$E:$E,MATCH(CALC!Y$4,'Menu and cost - Russia'!$D:$D,0))-SUMPRODUCT(OFFSET(INDEX('Menu and cost - Russia'!$D:$D,MATCH(CALC!Y$4,'Menu and cost - Russia'!$D:$D,0)),0,4,1,5),$G15:$K15)*INDEX('Menu and cost - Russia'!$G:$G,MATCH(CALC!Y$4,'Menu and cost - Russia'!$D:$D,0))-(INDEX('Menu and cost - Russia'!$P:$P,MATCH(CALC!Y$4,'Menu and cost - Russia'!$D:$D,0))*CALC!$L15)</f>
        <v>#N/A</v>
      </c>
      <c r="Z15" s="8" t="e">
        <f ca="1">(($L15/3)*0.4)*INDEX('Menu and cost - Russia'!$E:$E,MATCH(CALC!Z$4,'Menu and cost - Russia'!$D:$D,0))-SUMPRODUCT(OFFSET(INDEX('Menu and cost - Russia'!$D:$D,MATCH(CALC!Z$4,'Menu and cost - Russia'!$D:$D,0)),0,4,1,5),$G15:$K15)*INDEX('Menu and cost - Russia'!$G:$G,MATCH(CALC!Z$4,'Menu and cost - Russia'!$D:$D,0))-(INDEX('Menu and cost - Russia'!$P:$P,MATCH(CALC!Z$4,'Menu and cost - Russia'!$D:$D,0))*CALC!$L15)</f>
        <v>#N/A</v>
      </c>
      <c r="AA15" s="8" t="e">
        <f ca="1">(($L15/3)*0.4)*INDEX('Menu and cost - Russia'!$E:$E,MATCH(CALC!AA$4,'Menu and cost - Russia'!$D:$D,0))-SUMPRODUCT(OFFSET(INDEX('Menu and cost - Russia'!$D:$D,MATCH(CALC!AA$4,'Menu and cost - Russia'!$D:$D,0)),0,4,1,5),$G15:$K15)*INDEX('Menu and cost - Russia'!$G:$G,MATCH(CALC!AA$4,'Menu and cost - Russia'!$D:$D,0))-(INDEX('Menu and cost - Russia'!$P:$P,MATCH(CALC!AA$4,'Menu and cost - Russia'!$D:$D,0))*CALC!$L15)</f>
        <v>#N/A</v>
      </c>
      <c r="AB15" s="8" t="e">
        <f ca="1">(($L15/3)*0.4)*INDEX('Menu and cost - Russia'!$E:$E,MATCH(CALC!AB$4,'Menu and cost - Russia'!$D:$D,0))-SUMPRODUCT(OFFSET(INDEX('Menu and cost - Russia'!$D:$D,MATCH(CALC!AB$4,'Menu and cost - Russia'!$D:$D,0)),0,4,1,5),$G15:$K15)*INDEX('Menu and cost - Russia'!$G:$G,MATCH(CALC!AB$4,'Menu and cost - Russia'!$D:$D,0))-(INDEX('Menu and cost - Russia'!$P:$P,MATCH(CALC!AB$4,'Menu and cost - Russia'!$D:$D,0))*CALC!$L15)</f>
        <v>#N/A</v>
      </c>
      <c r="AC15" s="8" t="e">
        <f ca="1">(($L15/3)*0.4)*INDEX('Menu and cost - Russia'!$E:$E,MATCH(CALC!AC$4,'Menu and cost - Russia'!$D:$D,0))-SUMPRODUCT(OFFSET(INDEX('Menu and cost - Russia'!$D:$D,MATCH(CALC!AC$4,'Menu and cost - Russia'!$D:$D,0)),0,4,1,5),$G15:$K15)*INDEX('Menu and cost - Russia'!$G:$G,MATCH(CALC!AC$4,'Menu and cost - Russia'!$D:$D,0))-(INDEX('Menu and cost - Russia'!$P:$P,MATCH(CALC!AC$4,'Menu and cost - Russia'!$D:$D,0))*CALC!$L15)</f>
        <v>#N/A</v>
      </c>
      <c r="AD15" s="88" t="e">
        <f ca="1">(($L15/3)*0.4)*INDEX('Menu and cost - Russia'!$E:$E,MATCH(CALC!AD$4,'Menu and cost - Russia'!$D:$D,0))-SUMPRODUCT(OFFSET(INDEX('Menu and cost - Russia'!$D:$D,MATCH(CALC!AD$4,'Menu and cost - Russia'!$D:$D,0)),0,4,1,5),$G15:$K15)*INDEX('Menu and cost - Russia'!$G:$G,MATCH(CALC!AD$4,'Menu and cost - Russia'!$D:$D,0))-(INDEX('Menu and cost - Russia'!$P:$P,MATCH(CALC!AD$4,'Menu and cost - Russia'!$D:$D,0))*CALC!$L15)</f>
        <v>#N/A</v>
      </c>
      <c r="AE15" s="8" t="e">
        <f ca="1">(($L15/3)*0.4)*INDEX('Menu and cost - Russia'!$E:$E,MATCH(CALC!AE$4,'Menu and cost - Russia'!$D:$D,0))-SUMPRODUCT(OFFSET(INDEX('Menu and cost - Russia'!$D:$D,MATCH(CALC!AE$4,'Menu and cost - Russia'!$D:$D,0)),0,4,1,5),$G15:$K15)*INDEX('Menu and cost - Russia'!$G:$G,MATCH(CALC!AE$4,'Menu and cost - Russia'!$D:$D,0))-(INDEX('Menu and cost - Russia'!$P:$P,MATCH(CALC!AE$4,'Menu and cost - Russia'!$D:$D,0))*CALC!$L15)</f>
        <v>#N/A</v>
      </c>
      <c r="AF15" s="8" t="e">
        <f ca="1">(($L15/3)*0.4)*INDEX('Menu and cost - Russia'!$E:$E,MATCH(CALC!AF$4,'Menu and cost - Russia'!$D:$D,0))-SUMPRODUCT(OFFSET(INDEX('Menu and cost - Russia'!$D:$D,MATCH(CALC!AF$4,'Menu and cost - Russia'!$D:$D,0)),0,4,1,5),$G15:$K15)*INDEX('Menu and cost - Russia'!$G:$G,MATCH(CALC!AF$4,'Menu and cost - Russia'!$D:$D,0))-(INDEX('Menu and cost - Russia'!$P:$P,MATCH(CALC!AF$4,'Menu and cost - Russia'!$D:$D,0))*CALC!$L15)</f>
        <v>#N/A</v>
      </c>
      <c r="AG15" s="8" t="e">
        <f ca="1">(($L15/3)*0.4)*INDEX('Menu and cost - Russia'!$E:$E,MATCH(CALC!AG$4,'Menu and cost - Russia'!$D:$D,0))-SUMPRODUCT(OFFSET(INDEX('Menu and cost - Russia'!$D:$D,MATCH(CALC!AG$4,'Menu and cost - Russia'!$D:$D,0)),0,4,1,5),$G15:$K15)*INDEX('Menu and cost - Russia'!$G:$G,MATCH(CALC!AG$4,'Menu and cost - Russia'!$D:$D,0))-(INDEX('Menu and cost - Russia'!$P:$P,MATCH(CALC!AG$4,'Menu and cost - Russia'!$D:$D,0))*CALC!$L15)</f>
        <v>#N/A</v>
      </c>
      <c r="AH15" s="8" t="e">
        <f ca="1">(($L15/3)*0.4)*INDEX('Menu and cost - Russia'!$E:$E,MATCH(CALC!AH$4,'Menu and cost - Russia'!$D:$D,0))-SUMPRODUCT(OFFSET(INDEX('Menu and cost - Russia'!$D:$D,MATCH(CALC!AH$4,'Menu and cost - Russia'!$D:$D,0)),0,4,1,5),$G15:$K15)*INDEX('Menu and cost - Russia'!$G:$G,MATCH(CALC!AH$4,'Menu and cost - Russia'!$D:$D,0))-(INDEX('Menu and cost - Russia'!$P:$P,MATCH(CALC!AH$4,'Menu and cost - Russia'!$D:$D,0))*CALC!$L15)</f>
        <v>#N/A</v>
      </c>
      <c r="AI15" s="8" t="e">
        <f ca="1">(($L15/3)*0.4)*INDEX('Menu and cost - Russia'!$E:$E,MATCH(CALC!AI$4,'Menu and cost - Russia'!$D:$D,0))-SUMPRODUCT(OFFSET(INDEX('Menu and cost - Russia'!$D:$D,MATCH(CALC!AI$4,'Menu and cost - Russia'!$D:$D,0)),0,4,1,5),$G15:$K15)*INDEX('Menu and cost - Russia'!$G:$G,MATCH(CALC!AI$4,'Menu and cost - Russia'!$D:$D,0))-(INDEX('Menu and cost - Russia'!$P:$P,MATCH(CALC!AI$4,'Menu and cost - Russia'!$D:$D,0))*CALC!$L15)</f>
        <v>#N/A</v>
      </c>
      <c r="AJ15" s="8" t="e">
        <f ca="1">(($L15/3)*0.4)*INDEX('Menu and cost - Russia'!$E:$E,MATCH(CALC!AJ$4,'Menu and cost - Russia'!$D:$D,0))-SUMPRODUCT(OFFSET(INDEX('Menu and cost - Russia'!$D:$D,MATCH(CALC!AJ$4,'Menu and cost - Russia'!$D:$D,0)),0,4,1,5),$G15:$K15)*INDEX('Menu and cost - Russia'!$G:$G,MATCH(CALC!AJ$4,'Menu and cost - Russia'!$D:$D,0))-(INDEX('Menu and cost - Russia'!$P:$P,MATCH(CALC!AJ$4,'Menu and cost - Russia'!$D:$D,0))*CALC!$L15)</f>
        <v>#N/A</v>
      </c>
      <c r="AK15" s="8" t="e">
        <f ca="1">(($L15/3)*0.4)*INDEX('Menu and cost - Russia'!$E:$E,MATCH(CALC!AK$4,'Menu and cost - Russia'!$D:$D,0))-SUMPRODUCT(OFFSET(INDEX('Menu and cost - Russia'!$D:$D,MATCH(CALC!AK$4,'Menu and cost - Russia'!$D:$D,0)),0,4,1,5),$G15:$K15)*INDEX('Menu and cost - Russia'!$G:$G,MATCH(CALC!AK$4,'Menu and cost - Russia'!$D:$D,0))-(INDEX('Menu and cost - Russia'!$P:$P,MATCH(CALC!AK$4,'Menu and cost - Russia'!$D:$D,0))*CALC!$L15)</f>
        <v>#N/A</v>
      </c>
      <c r="AL15" s="8" t="e">
        <f ca="1">(($L15/3)*0.4)*INDEX('Menu and cost - Russia'!$E:$E,MATCH(CALC!AL$4,'Menu and cost - Russia'!$D:$D,0))-SUMPRODUCT(OFFSET(INDEX('Menu and cost - Russia'!$D:$D,MATCH(CALC!AL$4,'Menu and cost - Russia'!$D:$D,0)),0,4,1,5),$G15:$K15)*INDEX('Menu and cost - Russia'!$G:$G,MATCH(CALC!AL$4,'Menu and cost - Russia'!$D:$D,0))-(INDEX('Menu and cost - Russia'!$P:$P,MATCH(CALC!AL$4,'Menu and cost - Russia'!$D:$D,0))*CALC!$L15)</f>
        <v>#N/A</v>
      </c>
      <c r="AM15" s="8" t="e">
        <f ca="1">(($L15/3)*0.4)*INDEX('Menu and cost - Russia'!$E:$E,MATCH(CALC!AM$4,'Menu and cost - Russia'!$D:$D,0))-SUMPRODUCT(OFFSET(INDEX('Menu and cost - Russia'!$D:$D,MATCH(CALC!AM$4,'Menu and cost - Russia'!$D:$D,0)),0,4,1,5),$G15:$K15)*INDEX('Menu and cost - Russia'!$G:$G,MATCH(CALC!AM$4,'Menu and cost - Russia'!$D:$D,0))-(INDEX('Menu and cost - Russia'!$P:$P,MATCH(CALC!AM$4,'Menu and cost - Russia'!$D:$D,0))*CALC!$L15)</f>
        <v>#N/A</v>
      </c>
      <c r="AN15" s="88" t="e">
        <f ca="1">(($L15/3)*0.4)*INDEX('Menu and cost - Russia'!$E:$E,MATCH(CALC!AN$4,'Menu and cost - Russia'!$D:$D,0))-SUMPRODUCT(OFFSET(INDEX('Menu and cost - Russia'!$D:$D,MATCH(CALC!AN$4,'Menu and cost - Russia'!$D:$D,0)),0,4,1,5),$G15:$K15)*INDEX('Menu and cost - Russia'!$G:$G,MATCH(CALC!AN$4,'Menu and cost - Russia'!$D:$D,0))-(INDEX('Menu and cost - Russia'!$P:$P,MATCH(CALC!AN$4,'Menu and cost - Russia'!$D:$D,0))*CALC!$L15)</f>
        <v>#N/A</v>
      </c>
      <c r="AO15" s="8" t="e">
        <f ca="1">(($L15/3)*0.4)*INDEX('Menu and cost - Russia'!$E:$E,MATCH(CALC!AO$4,'Menu and cost - Russia'!$D:$D,0))-SUMPRODUCT(OFFSET(INDEX('Menu and cost - Russia'!$D:$D,MATCH(CALC!AO$4,'Menu and cost - Russia'!$D:$D,0)),0,4,1,5),$G15:$K15)*INDEX('Menu and cost - Russia'!$G:$G,MATCH(CALC!AO$4,'Menu and cost - Russia'!$D:$D,0))-(INDEX('Menu and cost - Russia'!$P:$P,MATCH(CALC!AO$4,'Menu and cost - Russia'!$D:$D,0))*CALC!$L15)</f>
        <v>#N/A</v>
      </c>
      <c r="AP15" s="8" t="e">
        <f ca="1">(($L15/3)*0.4)*INDEX('Menu and cost - Russia'!$E:$E,MATCH(CALC!AP$4,'Menu and cost - Russia'!$D:$D,0))-SUMPRODUCT(OFFSET(INDEX('Menu and cost - Russia'!$D:$D,MATCH(CALC!AP$4,'Menu and cost - Russia'!$D:$D,0)),0,4,1,5),$G15:$K15)*INDEX('Menu and cost - Russia'!$G:$G,MATCH(CALC!AP$4,'Menu and cost - Russia'!$D:$D,0))-(INDEX('Menu and cost - Russia'!$P:$P,MATCH(CALC!AP$4,'Menu and cost - Russia'!$D:$D,0))*CALC!$L15)</f>
        <v>#N/A</v>
      </c>
      <c r="AQ15" s="88" t="e">
        <f ca="1">(($L15/3)*0.4)*INDEX('Menu and cost - Russia'!$E:$E,MATCH(CALC!AQ$4,'Menu and cost - Russia'!$D:$D,0))-SUMPRODUCT(OFFSET(INDEX('Menu and cost - Russia'!$D:$D,MATCH(CALC!AQ$4,'Menu and cost - Russia'!$D:$D,0)),0,4,1,5),$G15:$K15)*INDEX('Menu and cost - Russia'!$G:$G,MATCH(CALC!AQ$4,'Menu and cost - Russia'!$D:$D,0))-(INDEX('Menu and cost - Russia'!$P:$P,MATCH(CALC!AQ$4,'Menu and cost - Russia'!$D:$D,0))*CALC!$L15)</f>
        <v>#N/A</v>
      </c>
      <c r="AR15" s="8" t="e">
        <f ca="1">(($L15/3)*0.4)*INDEX('Menu and cost - Russia'!$E:$E,MATCH(CALC!AR$4,'Menu and cost - Russia'!$D:$D,0))-SUMPRODUCT(OFFSET(INDEX('Menu and cost - Russia'!$D:$D,MATCH(CALC!AR$4,'Menu and cost - Russia'!$D:$D,0)),0,4,1,5),$G15:$K15)*INDEX('Menu and cost - Russia'!$G:$G,MATCH(CALC!AR$4,'Menu and cost - Russia'!$D:$D,0))-(INDEX('Menu and cost - Russia'!$P:$P,MATCH(CALC!AR$4,'Menu and cost - Russia'!$D:$D,0))*CALC!$L15)</f>
        <v>#N/A</v>
      </c>
      <c r="AS15" s="8" t="e">
        <f ca="1">(($L15/3)*0.4)*INDEX('Menu and cost - Russia'!$E:$E,MATCH(CALC!AS$4,'Menu and cost - Russia'!$D:$D,0))-SUMPRODUCT(OFFSET(INDEX('Menu and cost - Russia'!$D:$D,MATCH(CALC!AS$4,'Menu and cost - Russia'!$D:$D,0)),0,4,1,5),$G15:$K15)*INDEX('Menu and cost - Russia'!$G:$G,MATCH(CALC!AS$4,'Menu and cost - Russia'!$D:$D,0))-(INDEX('Menu and cost - Russia'!$P:$P,MATCH(CALC!AS$4,'Menu and cost - Russia'!$D:$D,0))*CALC!$L15)</f>
        <v>#N/A</v>
      </c>
      <c r="AT15" s="8" t="e">
        <f ca="1">(($L15/3)*0.4)*INDEX('Menu and cost - Russia'!$E:$E,MATCH(CALC!AT$4,'Menu and cost - Russia'!$D:$D,0))-SUMPRODUCT(OFFSET(INDEX('Menu and cost - Russia'!$D:$D,MATCH(CALC!AT$4,'Menu and cost - Russia'!$D:$D,0)),0,4,1,5),$G15:$K15)*INDEX('Menu and cost - Russia'!$G:$G,MATCH(CALC!AT$4,'Menu and cost - Russia'!$D:$D,0))-(INDEX('Menu and cost - Russia'!$P:$P,MATCH(CALC!AT$4,'Menu and cost - Russia'!$D:$D,0))*CALC!$L15)</f>
        <v>#N/A</v>
      </c>
      <c r="AU15" s="8" t="e">
        <f ca="1">(($L15/3)*0.4)*INDEX('Menu and cost - Russia'!$E:$E,MATCH(CALC!AU$4,'Menu and cost - Russia'!$D:$D,0))-SUMPRODUCT(OFFSET(INDEX('Menu and cost - Russia'!$D:$D,MATCH(CALC!AU$4,'Menu and cost - Russia'!$D:$D,0)),0,4,1,5),$G15:$K15)*INDEX('Menu and cost - Russia'!$G:$G,MATCH(CALC!AU$4,'Menu and cost - Russia'!$D:$D,0))-(INDEX('Menu and cost - Russia'!$P:$P,MATCH(CALC!AU$4,'Menu and cost - Russia'!$D:$D,0))*CALC!$L15)</f>
        <v>#N/A</v>
      </c>
      <c r="AV15" s="8" t="e">
        <f ca="1">(($L15/3)*0.4)*INDEX('Menu and cost - Russia'!$E:$E,MATCH(CALC!AV$4,'Menu and cost - Russia'!$D:$D,0))-SUMPRODUCT(OFFSET(INDEX('Menu and cost - Russia'!$D:$D,MATCH(CALC!AV$4,'Menu and cost - Russia'!$D:$D,0)),0,4,1,5),$G15:$K15)*INDEX('Menu and cost - Russia'!$G:$G,MATCH(CALC!AV$4,'Menu and cost - Russia'!$D:$D,0))-(INDEX('Menu and cost - Russia'!$P:$P,MATCH(CALC!AV$4,'Menu and cost - Russia'!$D:$D,0))*CALC!$L15)</f>
        <v>#N/A</v>
      </c>
      <c r="AW15" s="88" t="e">
        <f ca="1">(($L15/3)*0.4)*INDEX('Menu and cost - Russia'!$E:$E,MATCH(CALC!AW$4,'Menu and cost - Russia'!$D:$D,0))-SUMPRODUCT(OFFSET(INDEX('Menu and cost - Russia'!$D:$D,MATCH(CALC!AW$4,'Menu and cost - Russia'!$D:$D,0)),0,4,1,5),$G15:$K15)*INDEX('Menu and cost - Russia'!$G:$G,MATCH(CALC!AW$4,'Menu and cost - Russia'!$D:$D,0))-(INDEX('Menu and cost - Russia'!$P:$P,MATCH(CALC!AW$4,'Menu and cost - Russia'!$D:$D,0))*CALC!$L15)</f>
        <v>#N/A</v>
      </c>
      <c r="AX15" s="8" t="e">
        <f ca="1">(($L15/3)*0.4)*INDEX('Menu and cost - Russia'!$E:$E,MATCH(CALC!AX$4,'Menu and cost - Russia'!$D:$D,0))-SUMPRODUCT(OFFSET(INDEX('Menu and cost - Russia'!$D:$D,MATCH(CALC!AX$4,'Menu and cost - Russia'!$D:$D,0)),0,4,1,5),$G15:$K15)*INDEX('Menu and cost - Russia'!$G:$G,MATCH(CALC!AX$4,'Menu and cost - Russia'!$D:$D,0))-(INDEX('Menu and cost - Russia'!$P:$P,MATCH(CALC!AX$4,'Menu and cost - Russia'!$D:$D,0))*CALC!$L15)</f>
        <v>#N/A</v>
      </c>
      <c r="AY15" s="8" t="e">
        <f ca="1">(($L15/3)*0.4)*INDEX('Menu and cost - Russia'!$E:$E,MATCH(CALC!AY$4,'Menu and cost - Russia'!$D:$D,0))-SUMPRODUCT(OFFSET(INDEX('Menu and cost - Russia'!$D:$D,MATCH(CALC!AY$4,'Menu and cost - Russia'!$D:$D,0)),0,4,1,5),$G15:$K15)*INDEX('Menu and cost - Russia'!$G:$G,MATCH(CALC!AY$4,'Menu and cost - Russia'!$D:$D,0))-(INDEX('Menu and cost - Russia'!$P:$P,MATCH(CALC!AY$4,'Menu and cost - Russia'!$D:$D,0))*CALC!$L15)</f>
        <v>#N/A</v>
      </c>
      <c r="AZ15" s="8" t="e">
        <f ca="1">(($L15/3)*0.4)*INDEX('Menu and cost - Russia'!$E:$E,MATCH(CALC!AZ$4,'Menu and cost - Russia'!$D:$D,0))-SUMPRODUCT(OFFSET(INDEX('Menu and cost - Russia'!$D:$D,MATCH(CALC!AZ$4,'Menu and cost - Russia'!$D:$D,0)),0,4,1,5),$G15:$K15)*INDEX('Menu and cost - Russia'!$G:$G,MATCH(CALC!AZ$4,'Menu and cost - Russia'!$D:$D,0))-(INDEX('Menu and cost - Russia'!$P:$P,MATCH(CALC!AZ$4,'Menu and cost - Russia'!$D:$D,0))*CALC!$L15)</f>
        <v>#N/A</v>
      </c>
      <c r="BA15" s="8" t="e">
        <f ca="1">(($L15/3)*0.4)*INDEX('Menu and cost - Russia'!$E:$E,MATCH(CALC!BA$4,'Menu and cost - Russia'!$D:$D,0))-SUMPRODUCT(OFFSET(INDEX('Menu and cost - Russia'!$D:$D,MATCH(CALC!BA$4,'Menu and cost - Russia'!$D:$D,0)),0,4,1,5),$G15:$K15)*INDEX('Menu and cost - Russia'!$G:$G,MATCH(CALC!BA$4,'Menu and cost - Russia'!$D:$D,0))-(INDEX('Menu and cost - Russia'!$P:$P,MATCH(CALC!BA$4,'Menu and cost - Russia'!$D:$D,0))*CALC!$L15)</f>
        <v>#N/A</v>
      </c>
      <c r="BB15" s="8" t="e">
        <f ca="1">(($L15/3)*0.4)*INDEX('Menu and cost - Russia'!$E:$E,MATCH(CALC!BB$4,'Menu and cost - Russia'!$D:$D,0))-SUMPRODUCT(OFFSET(INDEX('Menu and cost - Russia'!$D:$D,MATCH(CALC!BB$4,'Menu and cost - Russia'!$D:$D,0)),0,4,1,5),$G15:$K15)*INDEX('Menu and cost - Russia'!$G:$G,MATCH(CALC!BB$4,'Menu and cost - Russia'!$D:$D,0))-(INDEX('Menu and cost - Russia'!$P:$P,MATCH(CALC!BB$4,'Menu and cost - Russia'!$D:$D,0))*CALC!$L15)</f>
        <v>#N/A</v>
      </c>
    </row>
    <row r="16" spans="1:54"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3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</sheetData>
  <autoFilter ref="A4:BB4" xr:uid="{0FB36B0D-095C-3C43-A17F-89DC2BFDC645}"/>
  <mergeCells count="5">
    <mergeCell ref="C3:F3"/>
    <mergeCell ref="G3:L3"/>
    <mergeCell ref="M3:Q3"/>
    <mergeCell ref="R3:V3"/>
    <mergeCell ref="A3:B3"/>
  </mergeCells>
  <conditionalFormatting sqref="Q5:Q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V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:BB16">
    <cfRule type="cellIs" dxfId="1" priority="4" operator="lessThan">
      <formula>0</formula>
    </cfRule>
  </conditionalFormatting>
  <conditionalFormatting sqref="X5:BB37">
    <cfRule type="cellIs" dxfId="0" priority="1" operator="lessThan">
      <formula>0</formula>
    </cfRule>
  </conditionalFormatting>
  <hyperlinks>
    <hyperlink ref="A1" location="INDEX!A1" display="Back to INDEX" xr:uid="{0D5C017B-21A1-46C9-8441-CBC53F8F194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6B0D-095C-3C43-A17F-89DC2BFDC645}">
  <sheetPr>
    <tabColor rgb="FF00B0F0"/>
  </sheetPr>
  <dimension ref="A1:M22"/>
  <sheetViews>
    <sheetView zoomScaleNormal="100" workbookViewId="0">
      <selection activeCell="C7" sqref="C7"/>
    </sheetView>
  </sheetViews>
  <sheetFormatPr defaultColWidth="10.69921875" defaultRowHeight="15.6"/>
  <cols>
    <col min="1" max="3" width="10.69921875" style="1"/>
    <col min="4" max="8" width="20.5" style="1" customWidth="1"/>
    <col min="9" max="9" width="1.19921875" style="1" customWidth="1"/>
    <col min="10" max="10" width="14.5" style="1" customWidth="1"/>
    <col min="11" max="11" width="11.5" style="1" bestFit="1" customWidth="1"/>
    <col min="12" max="16384" width="10.69921875" style="1"/>
  </cols>
  <sheetData>
    <row r="1" spans="1:13" ht="31.2">
      <c r="A1" s="36" t="s">
        <v>94</v>
      </c>
      <c r="D1" s="40" t="s">
        <v>102</v>
      </c>
    </row>
    <row r="2" spans="1:13" ht="21">
      <c r="D2" s="38" t="s">
        <v>85</v>
      </c>
    </row>
    <row r="5" spans="1:13">
      <c r="B5" s="4" t="s">
        <v>98</v>
      </c>
      <c r="C5" s="4" t="s">
        <v>130</v>
      </c>
      <c r="D5" s="4" t="s">
        <v>31</v>
      </c>
      <c r="E5" s="4" t="s">
        <v>34</v>
      </c>
      <c r="F5" s="4" t="s">
        <v>39</v>
      </c>
      <c r="G5" s="4" t="s">
        <v>35</v>
      </c>
      <c r="H5" s="4" t="s">
        <v>36</v>
      </c>
      <c r="I5" s="10"/>
      <c r="J5" s="4" t="s">
        <v>45</v>
      </c>
    </row>
    <row r="6" spans="1:13">
      <c r="B6" s="1" t="s">
        <v>46</v>
      </c>
      <c r="C6" s="1" t="s">
        <v>131</v>
      </c>
      <c r="D6" s="5">
        <v>8.35</v>
      </c>
      <c r="E6" s="5">
        <v>14.13</v>
      </c>
      <c r="F6" s="5">
        <v>12.83</v>
      </c>
      <c r="G6" s="5">
        <v>5.93</v>
      </c>
      <c r="H6" s="5">
        <v>5.89</v>
      </c>
      <c r="I6" s="5"/>
      <c r="J6" s="5">
        <v>10</v>
      </c>
      <c r="K6" s="11"/>
      <c r="M6" s="12"/>
    </row>
    <row r="7" spans="1:13">
      <c r="B7" s="1" t="s">
        <v>47</v>
      </c>
      <c r="C7" s="1" t="s">
        <v>131</v>
      </c>
      <c r="D7" s="5">
        <v>6.79</v>
      </c>
      <c r="E7" s="5">
        <v>13.56</v>
      </c>
      <c r="F7" s="5">
        <v>11.34</v>
      </c>
      <c r="G7" s="5">
        <v>4.5599999999999996</v>
      </c>
      <c r="H7" s="5">
        <v>5.34</v>
      </c>
      <c r="J7" s="5">
        <v>10.5</v>
      </c>
      <c r="K7" s="11"/>
      <c r="M7" s="12"/>
    </row>
    <row r="8" spans="1:13">
      <c r="B8" s="1" t="s">
        <v>48</v>
      </c>
      <c r="C8" s="1" t="s">
        <v>131</v>
      </c>
      <c r="D8" s="5">
        <v>6.23</v>
      </c>
      <c r="E8" s="5">
        <v>13.8</v>
      </c>
      <c r="F8" s="5">
        <v>12.45</v>
      </c>
      <c r="G8" s="5">
        <v>5.2</v>
      </c>
      <c r="H8" s="5">
        <v>5.7</v>
      </c>
      <c r="J8" s="5">
        <v>11</v>
      </c>
      <c r="K8" s="11"/>
      <c r="M8" s="12"/>
    </row>
    <row r="9" spans="1:13">
      <c r="B9" s="1" t="s">
        <v>109</v>
      </c>
      <c r="C9" s="1" t="s">
        <v>132</v>
      </c>
      <c r="D9" s="5">
        <v>14.56</v>
      </c>
      <c r="E9" s="5">
        <v>21.88</v>
      </c>
      <c r="F9" s="5">
        <v>15.54</v>
      </c>
      <c r="G9" s="5">
        <v>9.83</v>
      </c>
      <c r="H9" s="5">
        <v>10.78</v>
      </c>
      <c r="J9" s="5">
        <v>9</v>
      </c>
      <c r="K9" s="11"/>
      <c r="M9" s="12"/>
    </row>
    <row r="10" spans="1:13">
      <c r="B10" s="1" t="s">
        <v>50</v>
      </c>
      <c r="C10" s="1" t="s">
        <v>133</v>
      </c>
      <c r="D10" s="5">
        <v>14.2</v>
      </c>
      <c r="E10" s="5">
        <v>19.510000000000002</v>
      </c>
      <c r="F10" s="5">
        <v>15.24</v>
      </c>
      <c r="G10" s="5">
        <v>9.5</v>
      </c>
      <c r="H10" s="5">
        <v>9.01</v>
      </c>
      <c r="J10" s="5">
        <v>9.5</v>
      </c>
      <c r="K10" s="11"/>
      <c r="M10" s="12"/>
    </row>
    <row r="11" spans="1:13">
      <c r="B11" s="1" t="s">
        <v>106</v>
      </c>
      <c r="C11" s="1" t="s">
        <v>134</v>
      </c>
      <c r="D11" s="5">
        <v>5.36</v>
      </c>
      <c r="E11" s="5">
        <v>12.93</v>
      </c>
      <c r="F11" s="5">
        <v>10.3</v>
      </c>
      <c r="G11" s="5">
        <v>4.6399999999999997</v>
      </c>
      <c r="H11" s="5">
        <v>4.8</v>
      </c>
      <c r="J11" s="5">
        <v>8</v>
      </c>
    </row>
    <row r="12" spans="1:13">
      <c r="B12" s="1" t="s">
        <v>107</v>
      </c>
      <c r="C12" s="1" t="s">
        <v>135</v>
      </c>
      <c r="D12" s="5">
        <v>9.6199999999999992</v>
      </c>
      <c r="E12" s="5">
        <v>14.79</v>
      </c>
      <c r="F12" s="5">
        <v>14.44</v>
      </c>
      <c r="G12" s="5">
        <v>8.6999999999999993</v>
      </c>
      <c r="H12" s="5">
        <v>8.0399999999999991</v>
      </c>
      <c r="J12" s="5">
        <v>10</v>
      </c>
    </row>
    <row r="13" spans="1:13">
      <c r="B13" s="1" t="s">
        <v>108</v>
      </c>
      <c r="C13" s="1" t="s">
        <v>136</v>
      </c>
      <c r="D13" s="5">
        <v>9.2899999999999991</v>
      </c>
      <c r="E13" s="5">
        <v>14.35</v>
      </c>
      <c r="F13" s="5">
        <v>13.55</v>
      </c>
      <c r="G13" s="5">
        <v>8.24</v>
      </c>
      <c r="H13" s="5">
        <v>6.44</v>
      </c>
      <c r="J13" s="5">
        <v>14</v>
      </c>
    </row>
    <row r="14" spans="1:13">
      <c r="D14" s="6"/>
      <c r="E14" s="6"/>
      <c r="F14" s="6"/>
      <c r="G14" s="6"/>
      <c r="H14" s="6"/>
      <c r="I14" s="6"/>
      <c r="J14" s="6"/>
    </row>
    <row r="22" spans="4:4" ht="18.600000000000001">
      <c r="D22" s="29"/>
    </row>
  </sheetData>
  <conditionalFormatting sqref="D6:H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H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INDEX!A1" display="Back to INDEX" xr:uid="{A33DEB6C-8AD0-4ECF-945C-7BDE2EB3618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80AE-C55D-4748-8A6E-188FD3DED7C3}">
  <sheetPr>
    <tabColor rgb="FF00B0F0"/>
  </sheetPr>
  <dimension ref="A1:F14"/>
  <sheetViews>
    <sheetView topLeftCell="A2" zoomScaleNormal="100" workbookViewId="0">
      <selection activeCell="C5" sqref="C5:F5"/>
    </sheetView>
  </sheetViews>
  <sheetFormatPr defaultColWidth="10.69921875" defaultRowHeight="15.6"/>
  <cols>
    <col min="1" max="2" width="10.69921875" style="1"/>
    <col min="3" max="6" width="22.19921875" style="1" customWidth="1"/>
    <col min="7" max="16384" width="10.69921875" style="1"/>
  </cols>
  <sheetData>
    <row r="1" spans="1:6" ht="31.2">
      <c r="A1" s="36" t="s">
        <v>94</v>
      </c>
      <c r="C1" s="40" t="s">
        <v>101</v>
      </c>
    </row>
    <row r="2" spans="1:6" ht="21">
      <c r="C2" s="38" t="s">
        <v>86</v>
      </c>
    </row>
    <row r="5" spans="1:6">
      <c r="B5" s="4" t="s">
        <v>98</v>
      </c>
      <c r="C5" s="4" t="s">
        <v>3</v>
      </c>
      <c r="D5" s="4" t="s">
        <v>9</v>
      </c>
      <c r="E5" s="4" t="s">
        <v>19</v>
      </c>
      <c r="F5" s="4" t="s">
        <v>35</v>
      </c>
    </row>
    <row r="6" spans="1:6">
      <c r="A6" s="1">
        <v>1</v>
      </c>
      <c r="B6" s="1" t="s">
        <v>46</v>
      </c>
      <c r="C6" s="7">
        <v>0.3</v>
      </c>
      <c r="D6" s="7">
        <v>0.55000000000000004</v>
      </c>
      <c r="E6" s="7">
        <v>0.35</v>
      </c>
      <c r="F6" s="7">
        <v>0.8</v>
      </c>
    </row>
    <row r="7" spans="1:6">
      <c r="A7" s="1">
        <v>2</v>
      </c>
      <c r="B7" s="1" t="s">
        <v>47</v>
      </c>
      <c r="C7" s="7">
        <v>0.55000000000000004</v>
      </c>
      <c r="D7" s="7">
        <v>0.6</v>
      </c>
      <c r="E7" s="7">
        <v>0.4</v>
      </c>
      <c r="F7" s="7">
        <v>0.8</v>
      </c>
    </row>
    <row r="8" spans="1:6">
      <c r="A8" s="1">
        <v>3</v>
      </c>
      <c r="B8" s="1" t="s">
        <v>48</v>
      </c>
      <c r="C8" s="7">
        <v>0.4</v>
      </c>
      <c r="D8" s="7">
        <v>0.85</v>
      </c>
      <c r="E8" s="13">
        <v>0.55000000000000004</v>
      </c>
      <c r="F8" s="7">
        <v>0.75</v>
      </c>
    </row>
    <row r="9" spans="1:6">
      <c r="A9" s="1">
        <v>4</v>
      </c>
      <c r="B9" s="1" t="s">
        <v>109</v>
      </c>
      <c r="C9" s="7">
        <v>0.55000000000000004</v>
      </c>
      <c r="D9" s="7">
        <v>0.9</v>
      </c>
      <c r="E9" s="7">
        <v>0.7</v>
      </c>
      <c r="F9" s="7">
        <v>0.9</v>
      </c>
    </row>
    <row r="10" spans="1:6">
      <c r="A10" s="1">
        <v>5</v>
      </c>
      <c r="B10" s="1" t="s">
        <v>50</v>
      </c>
      <c r="C10" s="7">
        <v>0.5</v>
      </c>
      <c r="D10" s="7">
        <v>0.85</v>
      </c>
      <c r="E10" s="7">
        <v>0.8</v>
      </c>
      <c r="F10" s="7">
        <v>0.95</v>
      </c>
    </row>
    <row r="11" spans="1:6">
      <c r="A11" s="1">
        <v>6</v>
      </c>
      <c r="B11" s="1" t="s">
        <v>106</v>
      </c>
      <c r="C11" s="7">
        <v>0.4</v>
      </c>
      <c r="D11" s="7">
        <v>0.6</v>
      </c>
      <c r="E11" s="7">
        <v>0.65</v>
      </c>
      <c r="F11" s="7">
        <v>0.8</v>
      </c>
    </row>
    <row r="12" spans="1:6">
      <c r="A12" s="1">
        <v>7</v>
      </c>
      <c r="B12" s="1" t="s">
        <v>107</v>
      </c>
      <c r="C12" s="7">
        <v>0.2</v>
      </c>
      <c r="D12" s="7">
        <v>0.65</v>
      </c>
      <c r="E12" s="7">
        <v>0.45</v>
      </c>
      <c r="F12" s="7">
        <v>0.75</v>
      </c>
    </row>
    <row r="13" spans="1:6">
      <c r="A13" s="1">
        <v>8</v>
      </c>
      <c r="B13" s="1" t="s">
        <v>108</v>
      </c>
      <c r="C13" s="7">
        <v>0.35</v>
      </c>
      <c r="D13" s="7">
        <v>0.8</v>
      </c>
      <c r="E13" s="7">
        <v>0.5</v>
      </c>
      <c r="F13" s="7">
        <v>0.95</v>
      </c>
    </row>
    <row r="14" spans="1:6">
      <c r="C14" s="7"/>
      <c r="D14" s="7"/>
      <c r="E14" s="7"/>
      <c r="F14" s="7"/>
    </row>
  </sheetData>
  <conditionalFormatting sqref="C6:F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F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INDEX!A1" display="Back to INDEX" xr:uid="{7444DEE4-F0F2-4962-8822-7DC003B09DE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D209-45BB-EC44-8775-7CA44096C4B0}">
  <sheetPr>
    <tabColor rgb="FF00B0F0"/>
  </sheetPr>
  <dimension ref="A1:Q54"/>
  <sheetViews>
    <sheetView zoomScale="70" zoomScaleNormal="70" workbookViewId="0">
      <selection activeCell="C33" sqref="C33"/>
    </sheetView>
  </sheetViews>
  <sheetFormatPr defaultColWidth="10.69921875" defaultRowHeight="15.6"/>
  <cols>
    <col min="1" max="1" width="10.69921875" style="1"/>
    <col min="2" max="2" width="8.59765625" style="2" customWidth="1"/>
    <col min="3" max="3" width="10.69921875" style="1"/>
    <col min="4" max="4" width="12.19921875" style="1" bestFit="1" customWidth="1"/>
    <col min="5" max="7" width="10.69921875" style="1"/>
    <col min="8" max="8" width="16.19921875" style="1" customWidth="1"/>
    <col min="9" max="9" width="13.69921875" style="1" customWidth="1"/>
    <col min="10" max="10" width="15.69921875" style="1" customWidth="1"/>
    <col min="11" max="16" width="13.69921875" style="1" customWidth="1"/>
    <col min="17" max="17" width="10.69921875" style="1"/>
    <col min="18" max="22" width="10.69921875" style="1" customWidth="1"/>
    <col min="23" max="16384" width="10.69921875" style="1"/>
  </cols>
  <sheetData>
    <row r="1" spans="1:17" ht="25.8">
      <c r="A1" s="37" t="s">
        <v>94</v>
      </c>
      <c r="D1" s="39" t="s">
        <v>84</v>
      </c>
    </row>
    <row r="2" spans="1:17">
      <c r="H2" s="5">
        <v>4</v>
      </c>
      <c r="I2" s="5">
        <v>6</v>
      </c>
      <c r="J2" s="5">
        <v>4</v>
      </c>
      <c r="K2" s="5">
        <v>2</v>
      </c>
      <c r="L2" s="5">
        <v>3</v>
      </c>
      <c r="M2" s="5"/>
      <c r="N2" s="5"/>
      <c r="O2" s="5"/>
      <c r="P2" s="6">
        <v>3</v>
      </c>
    </row>
    <row r="3" spans="1:17">
      <c r="B3" s="3" t="s">
        <v>0</v>
      </c>
      <c r="C3" s="4" t="s">
        <v>2</v>
      </c>
      <c r="D3" s="4" t="s">
        <v>1</v>
      </c>
      <c r="E3" s="4" t="s">
        <v>32</v>
      </c>
      <c r="F3" s="4" t="s">
        <v>33</v>
      </c>
      <c r="G3" s="4" t="s">
        <v>38</v>
      </c>
      <c r="H3" s="4" t="s">
        <v>31</v>
      </c>
      <c r="I3" s="4" t="s">
        <v>34</v>
      </c>
      <c r="J3" s="4" t="s">
        <v>39</v>
      </c>
      <c r="K3" s="4" t="s">
        <v>35</v>
      </c>
      <c r="L3" s="4" t="s">
        <v>36</v>
      </c>
      <c r="M3" s="4" t="s">
        <v>40</v>
      </c>
      <c r="N3" s="4" t="s">
        <v>43</v>
      </c>
      <c r="O3" s="4" t="s">
        <v>42</v>
      </c>
      <c r="P3" s="4" t="s">
        <v>41</v>
      </c>
      <c r="Q3" s="4" t="s">
        <v>37</v>
      </c>
    </row>
    <row r="4" spans="1:17">
      <c r="B4" s="2">
        <v>1</v>
      </c>
      <c r="C4" s="1" t="s">
        <v>3</v>
      </c>
      <c r="D4" s="1" t="s">
        <v>4</v>
      </c>
      <c r="E4" s="5">
        <v>3</v>
      </c>
      <c r="F4" s="5">
        <f t="shared" ref="F4:F29" si="0">SUMPRODUCT(H4:L4,H$2:L$2)*G4</f>
        <v>0.78000000000000014</v>
      </c>
      <c r="G4" s="1">
        <v>0.2</v>
      </c>
      <c r="H4" s="7">
        <v>0</v>
      </c>
      <c r="I4" s="7">
        <v>0</v>
      </c>
      <c r="J4" s="7">
        <v>0.9</v>
      </c>
      <c r="K4" s="7">
        <v>0</v>
      </c>
      <c r="L4" s="7">
        <v>0.1</v>
      </c>
      <c r="M4" s="7">
        <f>SUM(H4:L4)</f>
        <v>1</v>
      </c>
      <c r="N4" s="9">
        <v>20</v>
      </c>
      <c r="O4" s="8">
        <f>60/N4</f>
        <v>3</v>
      </c>
      <c r="P4" s="8">
        <f>O4/60</f>
        <v>0.05</v>
      </c>
      <c r="Q4" s="6">
        <f t="shared" ref="Q4:Q29" si="1">E4-F4-P4*P$2</f>
        <v>2.0699999999999998</v>
      </c>
    </row>
    <row r="5" spans="1:17">
      <c r="B5" s="2">
        <f>B4+1</f>
        <v>2</v>
      </c>
      <c r="C5" s="1" t="s">
        <v>3</v>
      </c>
      <c r="D5" s="1" t="s">
        <v>5</v>
      </c>
      <c r="E5" s="5">
        <v>3</v>
      </c>
      <c r="F5" s="5">
        <f t="shared" si="0"/>
        <v>0.86</v>
      </c>
      <c r="G5" s="1">
        <v>0.2</v>
      </c>
      <c r="H5" s="7">
        <v>0</v>
      </c>
      <c r="I5" s="7">
        <v>0.2</v>
      </c>
      <c r="J5" s="7">
        <v>0.7</v>
      </c>
      <c r="K5" s="7">
        <v>0</v>
      </c>
      <c r="L5" s="7">
        <v>0.1</v>
      </c>
      <c r="M5" s="7">
        <f t="shared" ref="M5:M29" si="2">SUM(H5:L5)</f>
        <v>0.99999999999999989</v>
      </c>
      <c r="N5" s="9">
        <v>20</v>
      </c>
      <c r="O5" s="8">
        <f t="shared" ref="O5:O29" si="3">60/N5</f>
        <v>3</v>
      </c>
      <c r="P5" s="8">
        <f t="shared" ref="P5:P29" si="4">O5/60</f>
        <v>0.05</v>
      </c>
      <c r="Q5" s="6">
        <f t="shared" si="1"/>
        <v>1.9900000000000002</v>
      </c>
    </row>
    <row r="6" spans="1:17">
      <c r="B6" s="2">
        <f t="shared" ref="B6:B39" si="5">B5+1</f>
        <v>3</v>
      </c>
      <c r="C6" s="1" t="s">
        <v>3</v>
      </c>
      <c r="D6" s="1" t="s">
        <v>6</v>
      </c>
      <c r="E6" s="5">
        <v>3</v>
      </c>
      <c r="F6" s="5">
        <f t="shared" si="0"/>
        <v>0.98</v>
      </c>
      <c r="G6" s="1">
        <v>0.2</v>
      </c>
      <c r="H6" s="7">
        <v>0</v>
      </c>
      <c r="I6" s="7">
        <v>0.5</v>
      </c>
      <c r="J6" s="7">
        <v>0.4</v>
      </c>
      <c r="K6" s="7">
        <v>0</v>
      </c>
      <c r="L6" s="7">
        <v>0.1</v>
      </c>
      <c r="M6" s="7">
        <f t="shared" si="2"/>
        <v>1</v>
      </c>
      <c r="N6" s="9">
        <v>20</v>
      </c>
      <c r="O6" s="8">
        <f t="shared" si="3"/>
        <v>3</v>
      </c>
      <c r="P6" s="8">
        <f t="shared" si="4"/>
        <v>0.05</v>
      </c>
      <c r="Q6" s="6">
        <f t="shared" si="1"/>
        <v>1.87</v>
      </c>
    </row>
    <row r="7" spans="1:17">
      <c r="B7" s="2">
        <f t="shared" si="5"/>
        <v>4</v>
      </c>
      <c r="C7" s="1" t="s">
        <v>3</v>
      </c>
      <c r="D7" s="1" t="s">
        <v>7</v>
      </c>
      <c r="E7" s="5">
        <v>2</v>
      </c>
      <c r="F7" s="5">
        <f t="shared" si="0"/>
        <v>0.68000000000000016</v>
      </c>
      <c r="G7" s="1">
        <v>0.2</v>
      </c>
      <c r="H7" s="7">
        <v>0.1</v>
      </c>
      <c r="I7" s="7">
        <v>0</v>
      </c>
      <c r="J7" s="7">
        <v>0.4</v>
      </c>
      <c r="K7" s="7">
        <v>0.1</v>
      </c>
      <c r="L7" s="7">
        <v>0.4</v>
      </c>
      <c r="M7" s="7">
        <f t="shared" si="2"/>
        <v>1</v>
      </c>
      <c r="N7" s="9">
        <v>60</v>
      </c>
      <c r="O7" s="8">
        <f t="shared" si="3"/>
        <v>1</v>
      </c>
      <c r="P7" s="8">
        <f t="shared" si="4"/>
        <v>1.6666666666666666E-2</v>
      </c>
      <c r="Q7" s="6">
        <f t="shared" si="1"/>
        <v>1.2699999999999998</v>
      </c>
    </row>
    <row r="8" spans="1:17">
      <c r="B8" s="2">
        <f t="shared" si="5"/>
        <v>5</v>
      </c>
      <c r="C8" s="1" t="s">
        <v>3</v>
      </c>
      <c r="D8" s="1" t="s">
        <v>8</v>
      </c>
      <c r="E8" s="5">
        <v>2</v>
      </c>
      <c r="F8" s="5">
        <f t="shared" si="0"/>
        <v>0.78</v>
      </c>
      <c r="G8" s="1">
        <v>0.2</v>
      </c>
      <c r="H8" s="7">
        <v>0.1</v>
      </c>
      <c r="I8" s="7">
        <v>0.2</v>
      </c>
      <c r="J8" s="7">
        <v>0.3</v>
      </c>
      <c r="K8" s="7">
        <v>0.1</v>
      </c>
      <c r="L8" s="7">
        <v>0.3</v>
      </c>
      <c r="M8" s="7">
        <f t="shared" si="2"/>
        <v>1</v>
      </c>
      <c r="N8" s="9">
        <v>60</v>
      </c>
      <c r="O8" s="8">
        <f t="shared" si="3"/>
        <v>1</v>
      </c>
      <c r="P8" s="8">
        <f t="shared" si="4"/>
        <v>1.6666666666666666E-2</v>
      </c>
      <c r="Q8" s="6">
        <f t="shared" si="1"/>
        <v>1.17</v>
      </c>
    </row>
    <row r="9" spans="1:17">
      <c r="B9" s="2">
        <f t="shared" si="5"/>
        <v>6</v>
      </c>
      <c r="C9" s="1" t="s">
        <v>3</v>
      </c>
      <c r="D9" s="1" t="s">
        <v>23</v>
      </c>
      <c r="E9" s="5">
        <v>1</v>
      </c>
      <c r="F9" s="5">
        <f t="shared" si="0"/>
        <v>0.38</v>
      </c>
      <c r="G9" s="1">
        <v>0.1</v>
      </c>
      <c r="H9" s="7">
        <v>0.1</v>
      </c>
      <c r="I9" s="7">
        <v>0</v>
      </c>
      <c r="J9" s="7">
        <v>0.75</v>
      </c>
      <c r="K9" s="7">
        <v>0.05</v>
      </c>
      <c r="L9" s="7">
        <v>0.1</v>
      </c>
      <c r="M9" s="7">
        <f t="shared" si="2"/>
        <v>1</v>
      </c>
      <c r="N9" s="9">
        <v>30</v>
      </c>
      <c r="O9" s="8">
        <f t="shared" si="3"/>
        <v>2</v>
      </c>
      <c r="P9" s="8">
        <f t="shared" si="4"/>
        <v>3.3333333333333333E-2</v>
      </c>
      <c r="Q9" s="6">
        <f t="shared" si="1"/>
        <v>0.52</v>
      </c>
    </row>
    <row r="10" spans="1:17">
      <c r="B10" s="2">
        <f t="shared" si="5"/>
        <v>7</v>
      </c>
      <c r="C10" s="1" t="s">
        <v>3</v>
      </c>
      <c r="D10" s="1" t="s">
        <v>24</v>
      </c>
      <c r="E10" s="5">
        <v>1</v>
      </c>
      <c r="F10" s="5">
        <f t="shared" si="0"/>
        <v>0.48</v>
      </c>
      <c r="G10" s="1">
        <v>0.1</v>
      </c>
      <c r="H10" s="7">
        <v>0.1</v>
      </c>
      <c r="I10" s="7">
        <v>0.5</v>
      </c>
      <c r="J10" s="7">
        <v>0.25</v>
      </c>
      <c r="K10" s="7">
        <v>0.05</v>
      </c>
      <c r="L10" s="7">
        <v>0.1</v>
      </c>
      <c r="M10" s="7">
        <f t="shared" si="2"/>
        <v>1</v>
      </c>
      <c r="N10" s="9">
        <v>30</v>
      </c>
      <c r="O10" s="8">
        <f t="shared" si="3"/>
        <v>2</v>
      </c>
      <c r="P10" s="8">
        <f t="shared" si="4"/>
        <v>3.3333333333333333E-2</v>
      </c>
      <c r="Q10" s="6">
        <f t="shared" si="1"/>
        <v>0.42000000000000004</v>
      </c>
    </row>
    <row r="11" spans="1:17">
      <c r="B11" s="2">
        <f t="shared" si="5"/>
        <v>8</v>
      </c>
      <c r="C11" s="1" t="s">
        <v>9</v>
      </c>
      <c r="D11" s="1" t="s">
        <v>10</v>
      </c>
      <c r="E11" s="5">
        <v>3</v>
      </c>
      <c r="F11" s="5">
        <f t="shared" si="0"/>
        <v>0.76</v>
      </c>
      <c r="G11" s="1">
        <v>0.2</v>
      </c>
      <c r="H11" s="7">
        <v>0.1</v>
      </c>
      <c r="I11" s="7">
        <v>0</v>
      </c>
      <c r="J11" s="7">
        <v>0.75</v>
      </c>
      <c r="K11" s="7">
        <v>0.05</v>
      </c>
      <c r="L11" s="7">
        <v>0.1</v>
      </c>
      <c r="M11" s="7">
        <f t="shared" si="2"/>
        <v>1</v>
      </c>
      <c r="N11" s="9">
        <v>15</v>
      </c>
      <c r="O11" s="8">
        <f t="shared" si="3"/>
        <v>4</v>
      </c>
      <c r="P11" s="8">
        <f t="shared" si="4"/>
        <v>6.6666666666666666E-2</v>
      </c>
      <c r="Q11" s="6">
        <f t="shared" si="1"/>
        <v>2.04</v>
      </c>
    </row>
    <row r="12" spans="1:17">
      <c r="B12" s="2">
        <f t="shared" si="5"/>
        <v>9</v>
      </c>
      <c r="C12" s="1" t="s">
        <v>9</v>
      </c>
      <c r="D12" s="1" t="s">
        <v>11</v>
      </c>
      <c r="E12" s="5">
        <v>3</v>
      </c>
      <c r="F12" s="5">
        <f t="shared" si="0"/>
        <v>1.1400000000000001</v>
      </c>
      <c r="G12" s="1">
        <v>0.3</v>
      </c>
      <c r="H12" s="7">
        <v>0.3</v>
      </c>
      <c r="I12" s="7">
        <v>0</v>
      </c>
      <c r="J12" s="7">
        <v>0.55000000000000004</v>
      </c>
      <c r="K12" s="7">
        <v>0.05</v>
      </c>
      <c r="L12" s="7">
        <v>0.1</v>
      </c>
      <c r="M12" s="7">
        <f t="shared" si="2"/>
        <v>1.0000000000000002</v>
      </c>
      <c r="N12" s="9">
        <v>15</v>
      </c>
      <c r="O12" s="8">
        <f t="shared" si="3"/>
        <v>4</v>
      </c>
      <c r="P12" s="8">
        <f t="shared" si="4"/>
        <v>6.6666666666666666E-2</v>
      </c>
      <c r="Q12" s="6">
        <f t="shared" si="1"/>
        <v>1.66</v>
      </c>
    </row>
    <row r="13" spans="1:17">
      <c r="B13" s="2">
        <f t="shared" si="5"/>
        <v>10</v>
      </c>
      <c r="C13" s="1" t="s">
        <v>9</v>
      </c>
      <c r="D13" s="1" t="s">
        <v>12</v>
      </c>
      <c r="E13" s="5">
        <v>3</v>
      </c>
      <c r="F13" s="5">
        <f t="shared" si="0"/>
        <v>1.2899999999999998</v>
      </c>
      <c r="G13" s="1">
        <v>0.3</v>
      </c>
      <c r="H13" s="7">
        <v>0.1</v>
      </c>
      <c r="I13" s="7">
        <v>0.25</v>
      </c>
      <c r="J13" s="7">
        <v>0.5</v>
      </c>
      <c r="K13" s="7">
        <v>0.05</v>
      </c>
      <c r="L13" s="7">
        <v>0.1</v>
      </c>
      <c r="M13" s="7">
        <f t="shared" si="2"/>
        <v>1</v>
      </c>
      <c r="N13" s="9">
        <v>15</v>
      </c>
      <c r="O13" s="8">
        <f t="shared" si="3"/>
        <v>4</v>
      </c>
      <c r="P13" s="8">
        <f t="shared" si="4"/>
        <v>6.6666666666666666E-2</v>
      </c>
      <c r="Q13" s="6">
        <f t="shared" si="1"/>
        <v>1.5100000000000002</v>
      </c>
    </row>
    <row r="14" spans="1:17">
      <c r="B14" s="2">
        <f t="shared" si="5"/>
        <v>11</v>
      </c>
      <c r="C14" s="1" t="s">
        <v>9</v>
      </c>
      <c r="D14" s="1" t="s">
        <v>13</v>
      </c>
      <c r="E14" s="5">
        <v>3</v>
      </c>
      <c r="F14" s="5">
        <f t="shared" si="0"/>
        <v>0.91999999999999993</v>
      </c>
      <c r="G14" s="1">
        <v>0.2</v>
      </c>
      <c r="H14" s="7">
        <v>0.2</v>
      </c>
      <c r="I14" s="7">
        <v>0.4</v>
      </c>
      <c r="J14" s="7">
        <v>0.25</v>
      </c>
      <c r="K14" s="7">
        <v>0.05</v>
      </c>
      <c r="L14" s="7">
        <v>0.1</v>
      </c>
      <c r="M14" s="7">
        <f t="shared" si="2"/>
        <v>1.0000000000000002</v>
      </c>
      <c r="N14" s="9">
        <v>10</v>
      </c>
      <c r="O14" s="8">
        <f t="shared" si="3"/>
        <v>6</v>
      </c>
      <c r="P14" s="8">
        <f t="shared" si="4"/>
        <v>0.1</v>
      </c>
      <c r="Q14" s="6">
        <f t="shared" si="1"/>
        <v>1.78</v>
      </c>
    </row>
    <row r="15" spans="1:17">
      <c r="B15" s="2">
        <f t="shared" si="5"/>
        <v>12</v>
      </c>
      <c r="C15" s="1" t="s">
        <v>9</v>
      </c>
      <c r="D15" s="1" t="s">
        <v>14</v>
      </c>
      <c r="E15" s="5">
        <v>4</v>
      </c>
      <c r="F15" s="5">
        <f t="shared" si="0"/>
        <v>1.4999999999999998</v>
      </c>
      <c r="G15" s="1">
        <v>0.3</v>
      </c>
      <c r="H15" s="7">
        <v>0.2</v>
      </c>
      <c r="I15" s="7">
        <v>0.6</v>
      </c>
      <c r="J15" s="7">
        <v>0.05</v>
      </c>
      <c r="K15" s="7">
        <v>0.05</v>
      </c>
      <c r="L15" s="7">
        <v>0.1</v>
      </c>
      <c r="M15" s="7">
        <f t="shared" si="2"/>
        <v>1.0000000000000002</v>
      </c>
      <c r="N15" s="9">
        <v>10</v>
      </c>
      <c r="O15" s="8">
        <f t="shared" si="3"/>
        <v>6</v>
      </c>
      <c r="P15" s="8">
        <f t="shared" si="4"/>
        <v>0.1</v>
      </c>
      <c r="Q15" s="6">
        <f t="shared" si="1"/>
        <v>2.2000000000000002</v>
      </c>
    </row>
    <row r="16" spans="1:17">
      <c r="B16" s="2">
        <f t="shared" si="5"/>
        <v>13</v>
      </c>
      <c r="C16" s="1" t="s">
        <v>9</v>
      </c>
      <c r="D16" s="1" t="s">
        <v>15</v>
      </c>
      <c r="E16" s="5">
        <v>4</v>
      </c>
      <c r="F16" s="5">
        <f t="shared" si="0"/>
        <v>1.4399999999999997</v>
      </c>
      <c r="G16" s="1">
        <v>0.3</v>
      </c>
      <c r="H16" s="7">
        <v>0.2</v>
      </c>
      <c r="I16" s="7">
        <v>0.5</v>
      </c>
      <c r="J16" s="7">
        <v>0.15</v>
      </c>
      <c r="K16" s="7">
        <v>0.05</v>
      </c>
      <c r="L16" s="7">
        <v>0.1</v>
      </c>
      <c r="M16" s="7">
        <f t="shared" si="2"/>
        <v>1</v>
      </c>
      <c r="N16" s="9">
        <v>10</v>
      </c>
      <c r="O16" s="8">
        <f t="shared" si="3"/>
        <v>6</v>
      </c>
      <c r="P16" s="8">
        <f t="shared" si="4"/>
        <v>0.1</v>
      </c>
      <c r="Q16" s="6">
        <f t="shared" si="1"/>
        <v>2.2600000000000007</v>
      </c>
    </row>
    <row r="17" spans="2:17">
      <c r="B17" s="2">
        <f t="shared" si="5"/>
        <v>14</v>
      </c>
      <c r="C17" s="1" t="s">
        <v>9</v>
      </c>
      <c r="D17" s="1" t="s">
        <v>16</v>
      </c>
      <c r="E17" s="5">
        <v>3</v>
      </c>
      <c r="F17" s="5">
        <f t="shared" si="0"/>
        <v>0.76</v>
      </c>
      <c r="G17" s="1">
        <v>0.2</v>
      </c>
      <c r="H17" s="7">
        <v>0.1</v>
      </c>
      <c r="I17" s="7">
        <v>0</v>
      </c>
      <c r="J17" s="7">
        <v>0.75</v>
      </c>
      <c r="K17" s="7">
        <v>0.05</v>
      </c>
      <c r="L17" s="7">
        <v>0.1</v>
      </c>
      <c r="M17" s="7">
        <f t="shared" si="2"/>
        <v>1</v>
      </c>
      <c r="N17" s="9">
        <v>15</v>
      </c>
      <c r="O17" s="8">
        <f t="shared" si="3"/>
        <v>4</v>
      </c>
      <c r="P17" s="8">
        <f t="shared" si="4"/>
        <v>6.6666666666666666E-2</v>
      </c>
      <c r="Q17" s="6">
        <f t="shared" si="1"/>
        <v>2.04</v>
      </c>
    </row>
    <row r="18" spans="2:17">
      <c r="B18" s="2">
        <f t="shared" si="5"/>
        <v>15</v>
      </c>
      <c r="C18" s="1" t="s">
        <v>9</v>
      </c>
      <c r="D18" s="1" t="s">
        <v>44</v>
      </c>
      <c r="E18" s="5">
        <v>3</v>
      </c>
      <c r="F18" s="5">
        <f t="shared" si="0"/>
        <v>0.76000000000000023</v>
      </c>
      <c r="G18" s="1">
        <v>0.2</v>
      </c>
      <c r="H18" s="7">
        <v>0.2</v>
      </c>
      <c r="I18" s="7">
        <v>0</v>
      </c>
      <c r="J18" s="7">
        <v>0.65</v>
      </c>
      <c r="K18" s="7">
        <v>0.05</v>
      </c>
      <c r="L18" s="7">
        <v>0.1</v>
      </c>
      <c r="M18" s="7">
        <f t="shared" si="2"/>
        <v>1.0000000000000002</v>
      </c>
      <c r="N18" s="9">
        <v>15</v>
      </c>
      <c r="O18" s="8">
        <f t="shared" si="3"/>
        <v>4</v>
      </c>
      <c r="P18" s="8">
        <f t="shared" si="4"/>
        <v>6.6666666666666666E-2</v>
      </c>
      <c r="Q18" s="6">
        <f t="shared" si="1"/>
        <v>2.0399999999999996</v>
      </c>
    </row>
    <row r="19" spans="2:17">
      <c r="B19" s="2">
        <f t="shared" si="5"/>
        <v>16</v>
      </c>
      <c r="C19" s="1" t="s">
        <v>9</v>
      </c>
      <c r="D19" s="1" t="s">
        <v>17</v>
      </c>
      <c r="E19" s="5">
        <v>5</v>
      </c>
      <c r="F19" s="5">
        <f t="shared" si="0"/>
        <v>1.4099999999999997</v>
      </c>
      <c r="G19" s="1">
        <v>0.3</v>
      </c>
      <c r="H19" s="7">
        <v>0</v>
      </c>
      <c r="I19" s="7">
        <v>0.5</v>
      </c>
      <c r="J19" s="7">
        <v>0.2</v>
      </c>
      <c r="K19" s="7">
        <v>0</v>
      </c>
      <c r="L19" s="7">
        <v>0.3</v>
      </c>
      <c r="M19" s="7">
        <f t="shared" si="2"/>
        <v>1</v>
      </c>
      <c r="N19" s="9">
        <v>10</v>
      </c>
      <c r="O19" s="8">
        <f t="shared" si="3"/>
        <v>6</v>
      </c>
      <c r="P19" s="8">
        <f t="shared" si="4"/>
        <v>0.1</v>
      </c>
      <c r="Q19" s="6">
        <f t="shared" si="1"/>
        <v>3.29</v>
      </c>
    </row>
    <row r="20" spans="2:17">
      <c r="B20" s="2">
        <f t="shared" si="5"/>
        <v>17</v>
      </c>
      <c r="C20" s="1" t="s">
        <v>9</v>
      </c>
      <c r="D20" s="1" t="s">
        <v>18</v>
      </c>
      <c r="E20" s="5">
        <v>5</v>
      </c>
      <c r="F20" s="5">
        <f t="shared" si="0"/>
        <v>1.4400000000000002</v>
      </c>
      <c r="G20" s="1">
        <v>0.3</v>
      </c>
      <c r="H20" s="7">
        <v>0.1</v>
      </c>
      <c r="I20" s="7">
        <v>0.5</v>
      </c>
      <c r="J20" s="7">
        <v>0.2</v>
      </c>
      <c r="K20" s="7">
        <v>0</v>
      </c>
      <c r="L20" s="7">
        <v>0.2</v>
      </c>
      <c r="M20" s="7">
        <f t="shared" si="2"/>
        <v>1</v>
      </c>
      <c r="N20" s="9">
        <v>10</v>
      </c>
      <c r="O20" s="8">
        <f t="shared" si="3"/>
        <v>6</v>
      </c>
      <c r="P20" s="8">
        <f t="shared" si="4"/>
        <v>0.1</v>
      </c>
      <c r="Q20" s="6">
        <f t="shared" si="1"/>
        <v>3.26</v>
      </c>
    </row>
    <row r="21" spans="2:17">
      <c r="B21" s="2">
        <f t="shared" si="5"/>
        <v>18</v>
      </c>
      <c r="C21" s="1" t="s">
        <v>19</v>
      </c>
      <c r="D21" s="1" t="s">
        <v>20</v>
      </c>
      <c r="E21" s="5">
        <v>3</v>
      </c>
      <c r="F21" s="5">
        <f t="shared" si="0"/>
        <v>0.55499999999999994</v>
      </c>
      <c r="G21" s="1">
        <v>0.15</v>
      </c>
      <c r="H21" s="7">
        <v>0.2</v>
      </c>
      <c r="I21" s="7">
        <v>0</v>
      </c>
      <c r="J21" s="7">
        <v>0.5</v>
      </c>
      <c r="K21" s="7">
        <v>0</v>
      </c>
      <c r="L21" s="7">
        <v>0.3</v>
      </c>
      <c r="M21" s="7">
        <f t="shared" si="2"/>
        <v>1</v>
      </c>
      <c r="N21" s="9">
        <v>20</v>
      </c>
      <c r="O21" s="8">
        <f t="shared" si="3"/>
        <v>3</v>
      </c>
      <c r="P21" s="8">
        <f t="shared" si="4"/>
        <v>0.05</v>
      </c>
      <c r="Q21" s="6">
        <f t="shared" si="1"/>
        <v>2.2950000000000004</v>
      </c>
    </row>
    <row r="22" spans="2:17">
      <c r="B22" s="2">
        <f t="shared" si="5"/>
        <v>19</v>
      </c>
      <c r="C22" s="1" t="s">
        <v>19</v>
      </c>
      <c r="D22" s="1" t="s">
        <v>21</v>
      </c>
      <c r="E22" s="5">
        <v>3</v>
      </c>
      <c r="F22" s="5">
        <f t="shared" si="0"/>
        <v>0.55499999999999994</v>
      </c>
      <c r="G22" s="1">
        <v>0.15</v>
      </c>
      <c r="H22" s="7">
        <v>0.2</v>
      </c>
      <c r="I22" s="7">
        <v>0</v>
      </c>
      <c r="J22" s="7">
        <v>0.5</v>
      </c>
      <c r="K22" s="7">
        <v>0</v>
      </c>
      <c r="L22" s="7">
        <v>0.3</v>
      </c>
      <c r="M22" s="7">
        <f t="shared" si="2"/>
        <v>1</v>
      </c>
      <c r="N22" s="9">
        <v>20</v>
      </c>
      <c r="O22" s="8">
        <f t="shared" si="3"/>
        <v>3</v>
      </c>
      <c r="P22" s="8">
        <f t="shared" si="4"/>
        <v>0.05</v>
      </c>
      <c r="Q22" s="6">
        <f t="shared" si="1"/>
        <v>2.2950000000000004</v>
      </c>
    </row>
    <row r="23" spans="2:17">
      <c r="B23" s="2">
        <f t="shared" si="5"/>
        <v>20</v>
      </c>
      <c r="C23" s="1" t="s">
        <v>19</v>
      </c>
      <c r="D23" s="1" t="s">
        <v>22</v>
      </c>
      <c r="E23" s="5">
        <v>1.5</v>
      </c>
      <c r="F23" s="5">
        <f t="shared" si="0"/>
        <v>0.37</v>
      </c>
      <c r="G23" s="1">
        <v>0.1</v>
      </c>
      <c r="H23" s="7">
        <v>0.2</v>
      </c>
      <c r="I23" s="7">
        <v>0</v>
      </c>
      <c r="J23" s="7">
        <v>0.5</v>
      </c>
      <c r="K23" s="7">
        <v>0</v>
      </c>
      <c r="L23" s="7">
        <v>0.3</v>
      </c>
      <c r="M23" s="7">
        <f t="shared" si="2"/>
        <v>1</v>
      </c>
      <c r="N23" s="9">
        <v>60</v>
      </c>
      <c r="O23" s="8">
        <f t="shared" si="3"/>
        <v>1</v>
      </c>
      <c r="P23" s="8">
        <f t="shared" si="4"/>
        <v>1.6666666666666666E-2</v>
      </c>
      <c r="Q23" s="6">
        <f t="shared" si="1"/>
        <v>1.0799999999999998</v>
      </c>
    </row>
    <row r="24" spans="2:17">
      <c r="B24" s="2">
        <f t="shared" si="5"/>
        <v>21</v>
      </c>
      <c r="C24" s="1" t="s">
        <v>35</v>
      </c>
      <c r="D24" s="1" t="s">
        <v>25</v>
      </c>
      <c r="E24" s="5">
        <v>1.5</v>
      </c>
      <c r="F24" s="5">
        <f t="shared" si="0"/>
        <v>0.4</v>
      </c>
      <c r="G24" s="1">
        <v>0.2</v>
      </c>
      <c r="H24" s="7">
        <v>0</v>
      </c>
      <c r="I24" s="7">
        <v>0</v>
      </c>
      <c r="J24" s="7">
        <v>0</v>
      </c>
      <c r="K24" s="7">
        <v>1</v>
      </c>
      <c r="L24" s="7">
        <v>0</v>
      </c>
      <c r="M24" s="7">
        <f t="shared" si="2"/>
        <v>1</v>
      </c>
      <c r="N24" s="9">
        <v>120</v>
      </c>
      <c r="O24" s="8">
        <f t="shared" si="3"/>
        <v>0.5</v>
      </c>
      <c r="P24" s="8">
        <f t="shared" si="4"/>
        <v>8.3333333333333332E-3</v>
      </c>
      <c r="Q24" s="6">
        <f t="shared" si="1"/>
        <v>1.0750000000000002</v>
      </c>
    </row>
    <row r="25" spans="2:17">
      <c r="B25" s="2">
        <f t="shared" si="5"/>
        <v>22</v>
      </c>
      <c r="C25" s="1" t="s">
        <v>35</v>
      </c>
      <c r="D25" s="1" t="s">
        <v>26</v>
      </c>
      <c r="E25" s="5">
        <v>1.5</v>
      </c>
      <c r="F25" s="5">
        <f t="shared" si="0"/>
        <v>0.4</v>
      </c>
      <c r="G25" s="1">
        <v>0.2</v>
      </c>
      <c r="H25" s="7">
        <v>0</v>
      </c>
      <c r="I25" s="7">
        <v>0</v>
      </c>
      <c r="J25" s="7">
        <v>0</v>
      </c>
      <c r="K25" s="7">
        <v>1</v>
      </c>
      <c r="L25" s="7">
        <v>0</v>
      </c>
      <c r="M25" s="7">
        <f t="shared" si="2"/>
        <v>1</v>
      </c>
      <c r="N25" s="9">
        <v>120</v>
      </c>
      <c r="O25" s="8">
        <f t="shared" si="3"/>
        <v>0.5</v>
      </c>
      <c r="P25" s="8">
        <f t="shared" si="4"/>
        <v>8.3333333333333332E-3</v>
      </c>
      <c r="Q25" s="6">
        <f t="shared" si="1"/>
        <v>1.0750000000000002</v>
      </c>
    </row>
    <row r="26" spans="2:17">
      <c r="B26" s="2">
        <f t="shared" si="5"/>
        <v>23</v>
      </c>
      <c r="C26" s="1" t="s">
        <v>35</v>
      </c>
      <c r="D26" s="1" t="s">
        <v>27</v>
      </c>
      <c r="E26" s="5">
        <v>2</v>
      </c>
      <c r="F26" s="5">
        <f t="shared" si="0"/>
        <v>0.48000000000000009</v>
      </c>
      <c r="G26" s="1">
        <v>0.2</v>
      </c>
      <c r="H26" s="7">
        <v>0</v>
      </c>
      <c r="I26" s="7">
        <v>0</v>
      </c>
      <c r="J26" s="7">
        <v>0.2</v>
      </c>
      <c r="K26" s="7">
        <v>0.8</v>
      </c>
      <c r="L26" s="7">
        <v>0</v>
      </c>
      <c r="M26" s="7">
        <f t="shared" si="2"/>
        <v>1</v>
      </c>
      <c r="N26" s="9">
        <v>60</v>
      </c>
      <c r="O26" s="8">
        <f t="shared" si="3"/>
        <v>1</v>
      </c>
      <c r="P26" s="8">
        <f t="shared" si="4"/>
        <v>1.6666666666666666E-2</v>
      </c>
      <c r="Q26" s="6">
        <f t="shared" si="1"/>
        <v>1.47</v>
      </c>
    </row>
    <row r="27" spans="2:17">
      <c r="B27" s="2">
        <f t="shared" si="5"/>
        <v>24</v>
      </c>
      <c r="C27" s="1" t="s">
        <v>35</v>
      </c>
      <c r="D27" s="1" t="s">
        <v>28</v>
      </c>
      <c r="E27" s="5">
        <v>2</v>
      </c>
      <c r="F27" s="5">
        <f t="shared" si="0"/>
        <v>0.48000000000000009</v>
      </c>
      <c r="G27" s="1">
        <v>0.2</v>
      </c>
      <c r="H27" s="7">
        <v>0</v>
      </c>
      <c r="I27" s="7">
        <v>0</v>
      </c>
      <c r="J27" s="7">
        <v>0.2</v>
      </c>
      <c r="K27" s="7">
        <v>0.8</v>
      </c>
      <c r="L27" s="7">
        <v>0</v>
      </c>
      <c r="M27" s="7">
        <f t="shared" si="2"/>
        <v>1</v>
      </c>
      <c r="N27" s="9">
        <v>60</v>
      </c>
      <c r="O27" s="8">
        <f t="shared" si="3"/>
        <v>1</v>
      </c>
      <c r="P27" s="8">
        <f t="shared" si="4"/>
        <v>1.6666666666666666E-2</v>
      </c>
      <c r="Q27" s="6">
        <f t="shared" si="1"/>
        <v>1.47</v>
      </c>
    </row>
    <row r="28" spans="2:17">
      <c r="B28" s="2">
        <f t="shared" si="5"/>
        <v>25</v>
      </c>
      <c r="C28" s="1" t="s">
        <v>35</v>
      </c>
      <c r="D28" s="1" t="s">
        <v>29</v>
      </c>
      <c r="E28" s="5">
        <v>1.5</v>
      </c>
      <c r="F28" s="5">
        <f t="shared" si="0"/>
        <v>0.4</v>
      </c>
      <c r="G28" s="1">
        <v>0.2</v>
      </c>
      <c r="H28" s="7">
        <v>0</v>
      </c>
      <c r="I28" s="7">
        <v>0</v>
      </c>
      <c r="J28" s="7">
        <v>0</v>
      </c>
      <c r="K28" s="7">
        <v>1</v>
      </c>
      <c r="L28" s="7">
        <v>0</v>
      </c>
      <c r="M28" s="7">
        <f t="shared" si="2"/>
        <v>1</v>
      </c>
      <c r="N28" s="9">
        <v>40</v>
      </c>
      <c r="O28" s="8">
        <f t="shared" si="3"/>
        <v>1.5</v>
      </c>
      <c r="P28" s="8">
        <f t="shared" si="4"/>
        <v>2.5000000000000001E-2</v>
      </c>
      <c r="Q28" s="6">
        <f t="shared" si="1"/>
        <v>1.0250000000000001</v>
      </c>
    </row>
    <row r="29" spans="2:17">
      <c r="B29" s="2">
        <f t="shared" si="5"/>
        <v>26</v>
      </c>
      <c r="C29" s="1" t="s">
        <v>35</v>
      </c>
      <c r="D29" s="1" t="s">
        <v>30</v>
      </c>
      <c r="E29" s="5">
        <v>1.5</v>
      </c>
      <c r="F29" s="5">
        <f t="shared" si="0"/>
        <v>0.44000000000000006</v>
      </c>
      <c r="G29" s="1">
        <v>0.2</v>
      </c>
      <c r="H29" s="7">
        <v>0</v>
      </c>
      <c r="I29" s="7">
        <v>0</v>
      </c>
      <c r="J29" s="7">
        <v>0.1</v>
      </c>
      <c r="K29" s="7">
        <v>0.9</v>
      </c>
      <c r="L29" s="7">
        <v>0</v>
      </c>
      <c r="M29" s="7">
        <f t="shared" si="2"/>
        <v>1</v>
      </c>
      <c r="N29" s="9">
        <v>40</v>
      </c>
      <c r="O29" s="8">
        <f t="shared" si="3"/>
        <v>1.5</v>
      </c>
      <c r="P29" s="8">
        <f t="shared" si="4"/>
        <v>2.5000000000000001E-2</v>
      </c>
      <c r="Q29" s="6">
        <f t="shared" si="1"/>
        <v>0.9850000000000001</v>
      </c>
    </row>
    <row r="30" spans="2:17">
      <c r="B30" s="2">
        <f t="shared" si="5"/>
        <v>27</v>
      </c>
      <c r="C30" s="1" t="s">
        <v>3</v>
      </c>
      <c r="O30" s="8"/>
    </row>
    <row r="31" spans="2:17">
      <c r="B31" s="2">
        <f t="shared" si="5"/>
        <v>28</v>
      </c>
      <c r="O31" s="8"/>
    </row>
    <row r="32" spans="2:17">
      <c r="B32" s="2">
        <f t="shared" si="5"/>
        <v>29</v>
      </c>
      <c r="O32" s="8"/>
    </row>
    <row r="33" spans="2:15">
      <c r="B33" s="2">
        <f t="shared" si="5"/>
        <v>30</v>
      </c>
      <c r="O33" s="8"/>
    </row>
    <row r="34" spans="2:15">
      <c r="B34" s="2">
        <f t="shared" si="5"/>
        <v>31</v>
      </c>
      <c r="O34" s="8"/>
    </row>
    <row r="35" spans="2:15">
      <c r="O35" s="8"/>
    </row>
    <row r="36" spans="2:15">
      <c r="O36" s="8"/>
    </row>
    <row r="37" spans="2:15">
      <c r="O37" s="8"/>
    </row>
    <row r="38" spans="2:15">
      <c r="O38" s="8"/>
    </row>
    <row r="39" spans="2:15">
      <c r="O39" s="8"/>
    </row>
    <row r="40" spans="2:15">
      <c r="O40" s="8"/>
    </row>
    <row r="41" spans="2:15">
      <c r="O41" s="8"/>
    </row>
    <row r="42" spans="2:15">
      <c r="O42" s="8"/>
    </row>
    <row r="43" spans="2:15">
      <c r="O43" s="8"/>
    </row>
    <row r="44" spans="2:15">
      <c r="O44" s="8"/>
    </row>
    <row r="45" spans="2:15">
      <c r="O45" s="8"/>
    </row>
    <row r="46" spans="2:15">
      <c r="O46" s="8"/>
    </row>
    <row r="47" spans="2:15">
      <c r="O47" s="8"/>
    </row>
    <row r="48" spans="2:15">
      <c r="O48" s="8"/>
    </row>
    <row r="49" spans="15:15">
      <c r="O49" s="8"/>
    </row>
    <row r="50" spans="15:15">
      <c r="O50" s="8"/>
    </row>
    <row r="51" spans="15:15">
      <c r="O51" s="8"/>
    </row>
    <row r="52" spans="15:15">
      <c r="O52" s="8"/>
    </row>
    <row r="53" spans="15:15">
      <c r="O53" s="8"/>
    </row>
    <row r="54" spans="15:15">
      <c r="O54" s="8"/>
    </row>
  </sheetData>
  <autoFilter ref="A3:V29" xr:uid="{FECAD209-45BB-EC44-8775-7CA44096C4B0}"/>
  <conditionalFormatting sqref="Q4:Q2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{DA4DF3A1-25CE-BC4B-B14E-28546CF73603}</x14:id>
        </ext>
      </extLst>
    </cfRule>
  </conditionalFormatting>
  <dataValidations count="1">
    <dataValidation type="list" allowBlank="1" showInputMessage="1" showErrorMessage="1" sqref="C30:C39" xr:uid="{EB779C0C-115A-4685-A26E-56725C613ABE}">
      <formula1>Category</formula1>
    </dataValidation>
  </dataValidations>
  <hyperlinks>
    <hyperlink ref="A1" location="INDEX!A1" display="Back to INDEX" xr:uid="{09A0768E-3A21-4CCF-B986-62F66B11689F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4DF3A1-25CE-BC4B-B14E-28546CF736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Q4:Q29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8D1B-1AA2-4D62-B4CB-5F67D3345990}">
  <dimension ref="A1:S64"/>
  <sheetViews>
    <sheetView zoomScale="70" zoomScaleNormal="70" workbookViewId="0">
      <selection activeCell="C64" sqref="C64"/>
    </sheetView>
  </sheetViews>
  <sheetFormatPr defaultRowHeight="15.6"/>
  <cols>
    <col min="2" max="2" width="9.3984375" bestFit="1" customWidth="1"/>
    <col min="3" max="3" width="11.69921875" bestFit="1" customWidth="1"/>
    <col min="4" max="4" width="15.69921875" customWidth="1"/>
    <col min="19" max="19" width="10.796875" customWidth="1"/>
  </cols>
  <sheetData>
    <row r="1" spans="1:19" ht="25.8">
      <c r="A1" s="37" t="s">
        <v>94</v>
      </c>
      <c r="B1" s="1"/>
      <c r="C1" s="1"/>
      <c r="D1" s="39" t="s">
        <v>122</v>
      </c>
      <c r="E1" s="1"/>
      <c r="F1" s="39"/>
      <c r="G1" s="1"/>
      <c r="H1" s="39"/>
      <c r="I1" s="39" t="s">
        <v>123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8">
      <c r="A2" s="27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31.2">
      <c r="A4" s="2"/>
      <c r="B4" s="1"/>
      <c r="C4" s="1"/>
      <c r="D4" s="40" t="s">
        <v>96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2"/>
      <c r="B5" s="1"/>
      <c r="C5" s="1"/>
      <c r="D5" s="1"/>
      <c r="E5" s="1"/>
      <c r="F5" s="1"/>
      <c r="G5" s="1"/>
      <c r="H5" s="1"/>
      <c r="I5" s="1"/>
      <c r="J5" s="5">
        <v>9.3000000000000007</v>
      </c>
      <c r="K5" s="5">
        <v>15.618749999999999</v>
      </c>
      <c r="L5" s="5">
        <v>13.21125</v>
      </c>
      <c r="M5" s="5">
        <v>7.0750000000000002</v>
      </c>
      <c r="N5" s="5">
        <v>6.9999999999999991</v>
      </c>
      <c r="O5" s="5"/>
      <c r="P5" s="5"/>
      <c r="Q5" s="5"/>
      <c r="R5" s="6">
        <v>10.25</v>
      </c>
      <c r="S5" s="1"/>
    </row>
    <row r="6" spans="1:19">
      <c r="A6" s="3" t="s">
        <v>0</v>
      </c>
      <c r="B6" s="4" t="s">
        <v>2</v>
      </c>
      <c r="C6" s="4" t="s">
        <v>1</v>
      </c>
      <c r="D6" s="14" t="s">
        <v>59</v>
      </c>
      <c r="E6" s="4" t="s">
        <v>58</v>
      </c>
      <c r="F6" s="14" t="s">
        <v>57</v>
      </c>
      <c r="G6" s="4" t="s">
        <v>33</v>
      </c>
      <c r="H6" s="4" t="s">
        <v>38</v>
      </c>
      <c r="I6" s="22" t="s">
        <v>52</v>
      </c>
      <c r="J6" s="4" t="s">
        <v>31</v>
      </c>
      <c r="K6" s="4" t="s">
        <v>34</v>
      </c>
      <c r="L6" s="4" t="s">
        <v>39</v>
      </c>
      <c r="M6" s="4" t="s">
        <v>35</v>
      </c>
      <c r="N6" s="4" t="s">
        <v>36</v>
      </c>
      <c r="O6" s="4" t="s">
        <v>40</v>
      </c>
      <c r="P6" s="4" t="s">
        <v>43</v>
      </c>
      <c r="Q6" s="4" t="s">
        <v>42</v>
      </c>
      <c r="R6" s="4" t="s">
        <v>41</v>
      </c>
      <c r="S6" s="4" t="s">
        <v>37</v>
      </c>
    </row>
    <row r="7" spans="1:19">
      <c r="A7" s="2">
        <v>1</v>
      </c>
      <c r="B7" s="1" t="s">
        <v>3</v>
      </c>
      <c r="C7" s="1" t="s">
        <v>4</v>
      </c>
      <c r="D7" s="7">
        <v>0.35</v>
      </c>
      <c r="E7" s="5">
        <v>3</v>
      </c>
      <c r="F7" s="5">
        <f>(($R$5/3)*0.4)*E7</f>
        <v>4.0999999999999996</v>
      </c>
      <c r="G7" s="5">
        <f>SUMPRODUCT(J7:N7,J$5:N$5)*H7</f>
        <v>2.5180249999999997</v>
      </c>
      <c r="H7" s="1">
        <v>0.2</v>
      </c>
      <c r="I7" s="1" t="s">
        <v>53</v>
      </c>
      <c r="J7" s="7">
        <v>0</v>
      </c>
      <c r="K7" s="7">
        <v>0</v>
      </c>
      <c r="L7" s="7">
        <v>0.9</v>
      </c>
      <c r="M7" s="7">
        <v>0</v>
      </c>
      <c r="N7" s="7">
        <v>0.1</v>
      </c>
      <c r="O7" s="7">
        <f>SUM(J7:N7)</f>
        <v>1</v>
      </c>
      <c r="P7" s="9">
        <v>20</v>
      </c>
      <c r="Q7" s="8">
        <f>60/P7</f>
        <v>3</v>
      </c>
      <c r="R7" s="8">
        <f>Q7/60</f>
        <v>0.05</v>
      </c>
      <c r="S7" s="6">
        <f>F7-G7-R7*R$5</f>
        <v>1.0694749999999997</v>
      </c>
    </row>
    <row r="8" spans="1:19">
      <c r="A8" s="2">
        <f>A7+1</f>
        <v>2</v>
      </c>
      <c r="B8" s="1" t="s">
        <v>3</v>
      </c>
      <c r="C8" s="1" t="s">
        <v>5</v>
      </c>
      <c r="D8" s="7">
        <v>0.35</v>
      </c>
      <c r="E8" s="5">
        <v>3</v>
      </c>
      <c r="F8" s="5">
        <f t="shared" ref="F8:F32" si="0">(($R$5/3)*0.4)*E8</f>
        <v>4.0999999999999996</v>
      </c>
      <c r="G8" s="5">
        <f>SUMPRODUCT(J8:N8,J$5:N$5)*H8</f>
        <v>2.6143249999999996</v>
      </c>
      <c r="H8" s="1">
        <v>0.2</v>
      </c>
      <c r="I8" s="1" t="s">
        <v>54</v>
      </c>
      <c r="J8" s="7">
        <v>0</v>
      </c>
      <c r="K8" s="7">
        <v>0.2</v>
      </c>
      <c r="L8" s="7">
        <v>0.7</v>
      </c>
      <c r="M8" s="7">
        <v>0</v>
      </c>
      <c r="N8" s="7">
        <v>0.1</v>
      </c>
      <c r="O8" s="7">
        <f t="shared" ref="O8:O32" si="1">SUM(J8:N8)</f>
        <v>0.99999999999999989</v>
      </c>
      <c r="P8" s="9">
        <v>20</v>
      </c>
      <c r="Q8" s="8">
        <f t="shared" ref="Q8:Q32" si="2">60/P8</f>
        <v>3</v>
      </c>
      <c r="R8" s="8">
        <f t="shared" ref="R8:R32" si="3">Q8/60</f>
        <v>0.05</v>
      </c>
      <c r="S8" s="6">
        <f t="shared" ref="S8:S32" si="4">F8-G8-R8*R$5</f>
        <v>0.97317500000000001</v>
      </c>
    </row>
    <row r="9" spans="1:19">
      <c r="A9" s="2">
        <f t="shared" ref="A9:A32" si="5">A8+1</f>
        <v>3</v>
      </c>
      <c r="B9" s="1" t="s">
        <v>3</v>
      </c>
      <c r="C9" s="1" t="s">
        <v>6</v>
      </c>
      <c r="D9" s="7">
        <v>0.35</v>
      </c>
      <c r="E9" s="5">
        <v>3</v>
      </c>
      <c r="F9" s="5">
        <f t="shared" si="0"/>
        <v>4.0999999999999996</v>
      </c>
      <c r="G9" s="5">
        <f t="shared" ref="G9:G11" si="6">SUMPRODUCT(J9:N9,J$5:N$5)*H9</f>
        <v>2.758775</v>
      </c>
      <c r="H9" s="1">
        <v>0.2</v>
      </c>
      <c r="I9" s="1" t="s">
        <v>54</v>
      </c>
      <c r="J9" s="7">
        <v>0</v>
      </c>
      <c r="K9" s="7">
        <v>0.5</v>
      </c>
      <c r="L9" s="7">
        <v>0.4</v>
      </c>
      <c r="M9" s="7">
        <v>0</v>
      </c>
      <c r="N9" s="7">
        <v>0.1</v>
      </c>
      <c r="O9" s="7">
        <f t="shared" si="1"/>
        <v>1</v>
      </c>
      <c r="P9" s="9">
        <v>20</v>
      </c>
      <c r="Q9" s="8">
        <f t="shared" si="2"/>
        <v>3</v>
      </c>
      <c r="R9" s="8">
        <f t="shared" si="3"/>
        <v>0.05</v>
      </c>
      <c r="S9" s="6">
        <f t="shared" si="4"/>
        <v>0.8287249999999996</v>
      </c>
    </row>
    <row r="10" spans="1:19">
      <c r="A10" s="2">
        <f t="shared" si="5"/>
        <v>4</v>
      </c>
      <c r="B10" s="1" t="s">
        <v>3</v>
      </c>
      <c r="C10" s="1" t="s">
        <v>7</v>
      </c>
      <c r="D10" s="7">
        <v>0.35</v>
      </c>
      <c r="E10" s="5">
        <v>2</v>
      </c>
      <c r="F10" s="5">
        <f t="shared" si="0"/>
        <v>2.7333333333333334</v>
      </c>
      <c r="G10" s="5">
        <f t="shared" si="6"/>
        <v>1.9444000000000004</v>
      </c>
      <c r="H10" s="1">
        <v>0.2</v>
      </c>
      <c r="I10" s="1" t="s">
        <v>53</v>
      </c>
      <c r="J10" s="7">
        <v>0.1</v>
      </c>
      <c r="K10" s="7">
        <v>0</v>
      </c>
      <c r="L10" s="7">
        <v>0.4</v>
      </c>
      <c r="M10" s="7">
        <v>0.1</v>
      </c>
      <c r="N10" s="7">
        <v>0.4</v>
      </c>
      <c r="O10" s="7">
        <f t="shared" si="1"/>
        <v>1</v>
      </c>
      <c r="P10" s="9">
        <v>60</v>
      </c>
      <c r="Q10" s="8">
        <f t="shared" si="2"/>
        <v>1</v>
      </c>
      <c r="R10" s="8">
        <f t="shared" si="3"/>
        <v>1.6666666666666666E-2</v>
      </c>
      <c r="S10" s="6">
        <f t="shared" si="4"/>
        <v>0.61809999999999965</v>
      </c>
    </row>
    <row r="11" spans="1:19">
      <c r="A11" s="2">
        <f t="shared" si="5"/>
        <v>5</v>
      </c>
      <c r="B11" s="1" t="s">
        <v>3</v>
      </c>
      <c r="C11" s="1" t="s">
        <v>8</v>
      </c>
      <c r="D11" s="7">
        <v>0.35</v>
      </c>
      <c r="E11" s="5">
        <v>2</v>
      </c>
      <c r="F11" s="5">
        <f t="shared" si="0"/>
        <v>2.7333333333333334</v>
      </c>
      <c r="G11" s="5">
        <f t="shared" si="6"/>
        <v>2.1649249999999998</v>
      </c>
      <c r="H11" s="1">
        <v>0.2</v>
      </c>
      <c r="I11" s="1" t="s">
        <v>54</v>
      </c>
      <c r="J11" s="7">
        <v>0.1</v>
      </c>
      <c r="K11" s="7">
        <v>0.2</v>
      </c>
      <c r="L11" s="7">
        <v>0.3</v>
      </c>
      <c r="M11" s="7">
        <v>0.1</v>
      </c>
      <c r="N11" s="7">
        <v>0.3</v>
      </c>
      <c r="O11" s="7">
        <f t="shared" si="1"/>
        <v>1</v>
      </c>
      <c r="P11" s="9">
        <v>60</v>
      </c>
      <c r="Q11" s="8">
        <f t="shared" si="2"/>
        <v>1</v>
      </c>
      <c r="R11" s="8">
        <f t="shared" si="3"/>
        <v>1.6666666666666666E-2</v>
      </c>
      <c r="S11" s="6">
        <f t="shared" si="4"/>
        <v>0.39757500000000029</v>
      </c>
    </row>
    <row r="12" spans="1:19">
      <c r="A12" s="2">
        <f t="shared" si="5"/>
        <v>6</v>
      </c>
      <c r="B12" s="15" t="s">
        <v>3</v>
      </c>
      <c r="C12" s="15" t="s">
        <v>23</v>
      </c>
      <c r="D12" s="7">
        <v>0.35</v>
      </c>
      <c r="E12" s="5">
        <v>1</v>
      </c>
      <c r="F12" s="5">
        <f t="shared" si="0"/>
        <v>1.3666666666666667</v>
      </c>
      <c r="G12" s="5">
        <f>SUMPRODUCT(J12:N12,J$5:N$5)*H12</f>
        <v>1.18921875</v>
      </c>
      <c r="H12" s="1">
        <v>0.1</v>
      </c>
      <c r="I12" s="1" t="s">
        <v>53</v>
      </c>
      <c r="J12" s="7">
        <v>0.1</v>
      </c>
      <c r="K12" s="7">
        <v>0</v>
      </c>
      <c r="L12" s="7">
        <v>0.75</v>
      </c>
      <c r="M12" s="7">
        <v>0.05</v>
      </c>
      <c r="N12" s="7">
        <v>0.1</v>
      </c>
      <c r="O12" s="7">
        <f t="shared" si="1"/>
        <v>1</v>
      </c>
      <c r="P12" s="9">
        <v>30</v>
      </c>
      <c r="Q12" s="8">
        <f t="shared" si="2"/>
        <v>2</v>
      </c>
      <c r="R12" s="8">
        <f t="shared" si="3"/>
        <v>3.3333333333333333E-2</v>
      </c>
      <c r="S12" s="6">
        <f t="shared" si="4"/>
        <v>-0.16421874999999997</v>
      </c>
    </row>
    <row r="13" spans="1:19">
      <c r="A13" s="2">
        <f t="shared" si="5"/>
        <v>7</v>
      </c>
      <c r="B13" s="15" t="s">
        <v>3</v>
      </c>
      <c r="C13" s="15" t="s">
        <v>24</v>
      </c>
      <c r="D13" s="7">
        <v>0.35</v>
      </c>
      <c r="E13" s="5">
        <v>1</v>
      </c>
      <c r="F13" s="5">
        <f t="shared" si="0"/>
        <v>1.3666666666666667</v>
      </c>
      <c r="G13" s="5">
        <f t="shared" ref="G13:G32" si="7">SUMPRODUCT(J13:N13,J$5:N$5)*H13</f>
        <v>1.3095937499999999</v>
      </c>
      <c r="H13" s="1">
        <v>0.1</v>
      </c>
      <c r="I13" s="1" t="s">
        <v>54</v>
      </c>
      <c r="J13" s="7">
        <v>0.1</v>
      </c>
      <c r="K13" s="7">
        <v>0.5</v>
      </c>
      <c r="L13" s="7">
        <v>0.25</v>
      </c>
      <c r="M13" s="7">
        <v>0.05</v>
      </c>
      <c r="N13" s="7">
        <v>0.1</v>
      </c>
      <c r="O13" s="7">
        <f t="shared" si="1"/>
        <v>1</v>
      </c>
      <c r="P13" s="9">
        <v>30</v>
      </c>
      <c r="Q13" s="8">
        <f t="shared" si="2"/>
        <v>2</v>
      </c>
      <c r="R13" s="8">
        <f t="shared" si="3"/>
        <v>3.3333333333333333E-2</v>
      </c>
      <c r="S13" s="6">
        <f t="shared" si="4"/>
        <v>-0.28459374999999987</v>
      </c>
    </row>
    <row r="14" spans="1:19">
      <c r="A14" s="2">
        <f t="shared" si="5"/>
        <v>8</v>
      </c>
      <c r="B14" s="1" t="s">
        <v>9</v>
      </c>
      <c r="C14" s="1" t="s">
        <v>10</v>
      </c>
      <c r="D14" s="7">
        <v>0.8</v>
      </c>
      <c r="E14" s="5">
        <v>3</v>
      </c>
      <c r="F14" s="5">
        <f t="shared" si="0"/>
        <v>4.0999999999999996</v>
      </c>
      <c r="G14" s="5">
        <f t="shared" si="7"/>
        <v>2.3784375</v>
      </c>
      <c r="H14" s="1">
        <v>0.2</v>
      </c>
      <c r="I14" s="1" t="s">
        <v>53</v>
      </c>
      <c r="J14" s="7">
        <v>0.1</v>
      </c>
      <c r="K14" s="7">
        <v>0</v>
      </c>
      <c r="L14" s="7">
        <v>0.75</v>
      </c>
      <c r="M14" s="7">
        <v>0.05</v>
      </c>
      <c r="N14" s="7">
        <v>0.1</v>
      </c>
      <c r="O14" s="7">
        <f t="shared" si="1"/>
        <v>1</v>
      </c>
      <c r="P14" s="9">
        <v>15</v>
      </c>
      <c r="Q14" s="8">
        <f t="shared" si="2"/>
        <v>4</v>
      </c>
      <c r="R14" s="8">
        <f t="shared" si="3"/>
        <v>6.6666666666666666E-2</v>
      </c>
      <c r="S14" s="6">
        <f t="shared" si="4"/>
        <v>1.0382291666666663</v>
      </c>
    </row>
    <row r="15" spans="1:19">
      <c r="A15" s="2">
        <f t="shared" si="5"/>
        <v>9</v>
      </c>
      <c r="B15" s="1" t="s">
        <v>9</v>
      </c>
      <c r="C15" s="1" t="s">
        <v>11</v>
      </c>
      <c r="D15" s="7">
        <v>0.8</v>
      </c>
      <c r="E15" s="5">
        <v>3</v>
      </c>
      <c r="F15" s="5">
        <f t="shared" si="0"/>
        <v>4.0999999999999996</v>
      </c>
      <c r="G15" s="5">
        <f t="shared" si="7"/>
        <v>3.3329812499999996</v>
      </c>
      <c r="H15" s="1">
        <v>0.3</v>
      </c>
      <c r="I15" s="1" t="s">
        <v>53</v>
      </c>
      <c r="J15" s="7">
        <v>0.3</v>
      </c>
      <c r="K15" s="7">
        <v>0</v>
      </c>
      <c r="L15" s="7">
        <v>0.55000000000000004</v>
      </c>
      <c r="M15" s="7">
        <v>0.05</v>
      </c>
      <c r="N15" s="7">
        <v>0.1</v>
      </c>
      <c r="O15" s="7">
        <f t="shared" si="1"/>
        <v>1.0000000000000002</v>
      </c>
      <c r="P15" s="9">
        <v>15</v>
      </c>
      <c r="Q15" s="8">
        <f t="shared" si="2"/>
        <v>4</v>
      </c>
      <c r="R15" s="8">
        <f t="shared" si="3"/>
        <v>6.6666666666666666E-2</v>
      </c>
      <c r="S15" s="6">
        <f t="shared" si="4"/>
        <v>8.3685416666666734E-2</v>
      </c>
    </row>
    <row r="16" spans="1:19">
      <c r="A16" s="2">
        <f t="shared" si="5"/>
        <v>10</v>
      </c>
      <c r="B16" s="15" t="s">
        <v>9</v>
      </c>
      <c r="C16" s="15" t="s">
        <v>12</v>
      </c>
      <c r="D16" s="7">
        <v>0.8</v>
      </c>
      <c r="E16" s="5">
        <v>3</v>
      </c>
      <c r="F16" s="5">
        <f t="shared" si="0"/>
        <v>4.0999999999999996</v>
      </c>
      <c r="G16" s="5">
        <f t="shared" si="7"/>
        <v>3.7482187499999995</v>
      </c>
      <c r="H16" s="1">
        <v>0.3</v>
      </c>
      <c r="I16" s="1" t="s">
        <v>54</v>
      </c>
      <c r="J16" s="7">
        <v>0.1</v>
      </c>
      <c r="K16" s="7">
        <v>0.25</v>
      </c>
      <c r="L16" s="7">
        <v>0.5</v>
      </c>
      <c r="M16" s="7">
        <v>0.05</v>
      </c>
      <c r="N16" s="7">
        <v>0.1</v>
      </c>
      <c r="O16" s="7">
        <f t="shared" si="1"/>
        <v>1</v>
      </c>
      <c r="P16" s="9">
        <v>15</v>
      </c>
      <c r="Q16" s="8">
        <f t="shared" si="2"/>
        <v>4</v>
      </c>
      <c r="R16" s="8">
        <f t="shared" si="3"/>
        <v>6.6666666666666666E-2</v>
      </c>
      <c r="S16" s="6">
        <f t="shared" si="4"/>
        <v>-0.33155208333333319</v>
      </c>
    </row>
    <row r="17" spans="1:19">
      <c r="A17" s="2">
        <f t="shared" si="5"/>
        <v>11</v>
      </c>
      <c r="B17" s="1" t="s">
        <v>9</v>
      </c>
      <c r="C17" s="1" t="s">
        <v>13</v>
      </c>
      <c r="D17" s="7">
        <v>0.8</v>
      </c>
      <c r="E17" s="5">
        <v>3</v>
      </c>
      <c r="F17" s="5">
        <f t="shared" si="0"/>
        <v>4.0999999999999996</v>
      </c>
      <c r="G17" s="5">
        <f t="shared" si="7"/>
        <v>2.4928124999999999</v>
      </c>
      <c r="H17" s="1">
        <v>0.2</v>
      </c>
      <c r="I17" s="1" t="s">
        <v>54</v>
      </c>
      <c r="J17" s="7">
        <v>0.2</v>
      </c>
      <c r="K17" s="7">
        <v>0.4</v>
      </c>
      <c r="L17" s="7">
        <v>0.25</v>
      </c>
      <c r="M17" s="7">
        <v>0.05</v>
      </c>
      <c r="N17" s="7">
        <v>0.1</v>
      </c>
      <c r="O17" s="7">
        <f t="shared" si="1"/>
        <v>1.0000000000000002</v>
      </c>
      <c r="P17" s="9">
        <v>10</v>
      </c>
      <c r="Q17" s="8">
        <f t="shared" si="2"/>
        <v>6</v>
      </c>
      <c r="R17" s="8">
        <f t="shared" si="3"/>
        <v>0.1</v>
      </c>
      <c r="S17" s="6">
        <f t="shared" si="4"/>
        <v>0.58218749999999964</v>
      </c>
    </row>
    <row r="18" spans="1:19">
      <c r="A18" s="2">
        <f t="shared" si="5"/>
        <v>12</v>
      </c>
      <c r="B18" s="1" t="s">
        <v>9</v>
      </c>
      <c r="C18" s="1" t="s">
        <v>14</v>
      </c>
      <c r="D18" s="7">
        <v>0.8</v>
      </c>
      <c r="E18" s="5">
        <v>4</v>
      </c>
      <c r="F18" s="5">
        <f t="shared" si="0"/>
        <v>5.4666666666666668</v>
      </c>
      <c r="G18" s="5">
        <f t="shared" si="7"/>
        <v>3.8836687499999991</v>
      </c>
      <c r="H18" s="1">
        <v>0.3</v>
      </c>
      <c r="I18" s="1" t="s">
        <v>54</v>
      </c>
      <c r="J18" s="7">
        <v>0.2</v>
      </c>
      <c r="K18" s="7">
        <v>0.6</v>
      </c>
      <c r="L18" s="7">
        <v>0.05</v>
      </c>
      <c r="M18" s="7">
        <v>0.05</v>
      </c>
      <c r="N18" s="7">
        <v>0.1</v>
      </c>
      <c r="O18" s="7">
        <f t="shared" si="1"/>
        <v>1.0000000000000002</v>
      </c>
      <c r="P18" s="9">
        <v>10</v>
      </c>
      <c r="Q18" s="8">
        <f t="shared" si="2"/>
        <v>6</v>
      </c>
      <c r="R18" s="8">
        <f t="shared" si="3"/>
        <v>0.1</v>
      </c>
      <c r="S18" s="6">
        <f t="shared" si="4"/>
        <v>0.55799791666666754</v>
      </c>
    </row>
    <row r="19" spans="1:19">
      <c r="A19" s="2">
        <f t="shared" si="5"/>
        <v>13</v>
      </c>
      <c r="B19" s="1" t="s">
        <v>9</v>
      </c>
      <c r="C19" s="1" t="s">
        <v>15</v>
      </c>
      <c r="D19" s="7">
        <v>0.8</v>
      </c>
      <c r="E19" s="5">
        <v>4</v>
      </c>
      <c r="F19" s="5">
        <f t="shared" si="0"/>
        <v>5.4666666666666668</v>
      </c>
      <c r="G19" s="5">
        <f t="shared" si="7"/>
        <v>3.8114437499999991</v>
      </c>
      <c r="H19" s="1">
        <v>0.3</v>
      </c>
      <c r="I19" s="1" t="s">
        <v>54</v>
      </c>
      <c r="J19" s="7">
        <v>0.2</v>
      </c>
      <c r="K19" s="7">
        <v>0.5</v>
      </c>
      <c r="L19" s="7">
        <v>0.15</v>
      </c>
      <c r="M19" s="7">
        <v>0.05</v>
      </c>
      <c r="N19" s="7">
        <v>0.1</v>
      </c>
      <c r="O19" s="7">
        <f t="shared" si="1"/>
        <v>1</v>
      </c>
      <c r="P19" s="9">
        <v>10</v>
      </c>
      <c r="Q19" s="8">
        <f t="shared" si="2"/>
        <v>6</v>
      </c>
      <c r="R19" s="8">
        <f t="shared" si="3"/>
        <v>0.1</v>
      </c>
      <c r="S19" s="6">
        <f t="shared" si="4"/>
        <v>0.63022291666666752</v>
      </c>
    </row>
    <row r="20" spans="1:19">
      <c r="A20" s="2">
        <f t="shared" si="5"/>
        <v>14</v>
      </c>
      <c r="B20" s="1" t="s">
        <v>9</v>
      </c>
      <c r="C20" s="1" t="s">
        <v>16</v>
      </c>
      <c r="D20" s="7">
        <v>0.8</v>
      </c>
      <c r="E20" s="5">
        <v>3</v>
      </c>
      <c r="F20" s="5">
        <f t="shared" si="0"/>
        <v>4.0999999999999996</v>
      </c>
      <c r="G20" s="5">
        <f t="shared" si="7"/>
        <v>2.3784375</v>
      </c>
      <c r="H20" s="1">
        <v>0.2</v>
      </c>
      <c r="I20" s="1" t="s">
        <v>53</v>
      </c>
      <c r="J20" s="7">
        <v>0.1</v>
      </c>
      <c r="K20" s="7">
        <v>0</v>
      </c>
      <c r="L20" s="7">
        <v>0.75</v>
      </c>
      <c r="M20" s="7">
        <v>0.05</v>
      </c>
      <c r="N20" s="7">
        <v>0.1</v>
      </c>
      <c r="O20" s="7">
        <f t="shared" si="1"/>
        <v>1</v>
      </c>
      <c r="P20" s="9">
        <v>15</v>
      </c>
      <c r="Q20" s="8">
        <f t="shared" si="2"/>
        <v>4</v>
      </c>
      <c r="R20" s="8">
        <f t="shared" si="3"/>
        <v>6.6666666666666666E-2</v>
      </c>
      <c r="S20" s="6">
        <f t="shared" si="4"/>
        <v>1.0382291666666663</v>
      </c>
    </row>
    <row r="21" spans="1:19">
      <c r="A21" s="2">
        <f t="shared" si="5"/>
        <v>15</v>
      </c>
      <c r="B21" s="1" t="s">
        <v>9</v>
      </c>
      <c r="C21" s="1" t="s">
        <v>44</v>
      </c>
      <c r="D21" s="7">
        <v>0.8</v>
      </c>
      <c r="E21" s="5">
        <v>3</v>
      </c>
      <c r="F21" s="5">
        <f t="shared" si="0"/>
        <v>4.0999999999999996</v>
      </c>
      <c r="G21" s="5">
        <f t="shared" si="7"/>
        <v>2.3002124999999998</v>
      </c>
      <c r="H21" s="1">
        <v>0.2</v>
      </c>
      <c r="I21" s="1" t="s">
        <v>53</v>
      </c>
      <c r="J21" s="7">
        <v>0.2</v>
      </c>
      <c r="K21" s="7">
        <v>0</v>
      </c>
      <c r="L21" s="7">
        <v>0.65</v>
      </c>
      <c r="M21" s="7">
        <v>0.05</v>
      </c>
      <c r="N21" s="7">
        <v>0.1</v>
      </c>
      <c r="O21" s="7">
        <f t="shared" si="1"/>
        <v>1.0000000000000002</v>
      </c>
      <c r="P21" s="9">
        <v>15</v>
      </c>
      <c r="Q21" s="8">
        <f t="shared" si="2"/>
        <v>4</v>
      </c>
      <c r="R21" s="8">
        <f t="shared" si="3"/>
        <v>6.6666666666666666E-2</v>
      </c>
      <c r="S21" s="6">
        <f t="shared" si="4"/>
        <v>1.1164541666666665</v>
      </c>
    </row>
    <row r="22" spans="1:19">
      <c r="A22" s="2">
        <f t="shared" si="5"/>
        <v>16</v>
      </c>
      <c r="B22" s="1" t="s">
        <v>9</v>
      </c>
      <c r="C22" s="1" t="s">
        <v>17</v>
      </c>
      <c r="D22" s="7">
        <v>0.8</v>
      </c>
      <c r="E22" s="5">
        <v>5</v>
      </c>
      <c r="F22" s="5">
        <f t="shared" si="0"/>
        <v>6.8333333333333339</v>
      </c>
      <c r="G22" s="5">
        <f t="shared" si="7"/>
        <v>3.7654874999999999</v>
      </c>
      <c r="H22" s="1">
        <v>0.3</v>
      </c>
      <c r="I22" s="1" t="s">
        <v>54</v>
      </c>
      <c r="J22" s="7">
        <v>0</v>
      </c>
      <c r="K22" s="7">
        <v>0.5</v>
      </c>
      <c r="L22" s="7">
        <v>0.2</v>
      </c>
      <c r="M22" s="7">
        <v>0</v>
      </c>
      <c r="N22" s="7">
        <v>0.3</v>
      </c>
      <c r="O22" s="7">
        <f t="shared" si="1"/>
        <v>1</v>
      </c>
      <c r="P22" s="9">
        <v>10</v>
      </c>
      <c r="Q22" s="8">
        <f t="shared" si="2"/>
        <v>6</v>
      </c>
      <c r="R22" s="8">
        <f t="shared" si="3"/>
        <v>0.1</v>
      </c>
      <c r="S22" s="6">
        <f t="shared" si="4"/>
        <v>2.0428458333333337</v>
      </c>
    </row>
    <row r="23" spans="1:19">
      <c r="A23" s="2">
        <f t="shared" si="5"/>
        <v>17</v>
      </c>
      <c r="B23" s="1" t="s">
        <v>9</v>
      </c>
      <c r="C23" s="1" t="s">
        <v>18</v>
      </c>
      <c r="D23" s="7">
        <v>0.8</v>
      </c>
      <c r="E23" s="5">
        <v>5</v>
      </c>
      <c r="F23" s="5">
        <f t="shared" si="0"/>
        <v>6.8333333333333339</v>
      </c>
      <c r="G23" s="5">
        <f t="shared" si="7"/>
        <v>3.8344874999999998</v>
      </c>
      <c r="H23" s="1">
        <v>0.3</v>
      </c>
      <c r="I23" s="1" t="s">
        <v>54</v>
      </c>
      <c r="J23" s="7">
        <v>0.1</v>
      </c>
      <c r="K23" s="7">
        <v>0.5</v>
      </c>
      <c r="L23" s="7">
        <v>0.2</v>
      </c>
      <c r="M23" s="7">
        <v>0</v>
      </c>
      <c r="N23" s="7">
        <v>0.2</v>
      </c>
      <c r="O23" s="7">
        <f t="shared" si="1"/>
        <v>1</v>
      </c>
      <c r="P23" s="9">
        <v>10</v>
      </c>
      <c r="Q23" s="8">
        <f t="shared" si="2"/>
        <v>6</v>
      </c>
      <c r="R23" s="8">
        <f t="shared" si="3"/>
        <v>0.1</v>
      </c>
      <c r="S23" s="6">
        <f t="shared" si="4"/>
        <v>1.973845833333334</v>
      </c>
    </row>
    <row r="24" spans="1:19">
      <c r="A24" s="2">
        <f t="shared" si="5"/>
        <v>18</v>
      </c>
      <c r="B24" s="1" t="s">
        <v>19</v>
      </c>
      <c r="C24" s="1" t="s">
        <v>20</v>
      </c>
      <c r="D24" s="7">
        <v>0.5</v>
      </c>
      <c r="E24" s="5">
        <v>3</v>
      </c>
      <c r="F24" s="5">
        <f t="shared" si="0"/>
        <v>4.0999999999999996</v>
      </c>
      <c r="G24" s="5">
        <f t="shared" si="7"/>
        <v>1.5848437499999999</v>
      </c>
      <c r="H24" s="1">
        <v>0.15</v>
      </c>
      <c r="I24" s="1" t="s">
        <v>53</v>
      </c>
      <c r="J24" s="7">
        <v>0.2</v>
      </c>
      <c r="K24" s="7">
        <v>0</v>
      </c>
      <c r="L24" s="7">
        <v>0.5</v>
      </c>
      <c r="M24" s="7">
        <v>0</v>
      </c>
      <c r="N24" s="7">
        <v>0.3</v>
      </c>
      <c r="O24" s="7">
        <f t="shared" si="1"/>
        <v>1</v>
      </c>
      <c r="P24" s="9">
        <v>20</v>
      </c>
      <c r="Q24" s="8">
        <f t="shared" si="2"/>
        <v>3</v>
      </c>
      <c r="R24" s="8">
        <f t="shared" si="3"/>
        <v>0.05</v>
      </c>
      <c r="S24" s="6">
        <f t="shared" si="4"/>
        <v>2.0026562499999994</v>
      </c>
    </row>
    <row r="25" spans="1:19">
      <c r="A25" s="2">
        <f t="shared" si="5"/>
        <v>19</v>
      </c>
      <c r="B25" s="1" t="s">
        <v>19</v>
      </c>
      <c r="C25" s="1" t="s">
        <v>21</v>
      </c>
      <c r="D25" s="7">
        <v>0.5</v>
      </c>
      <c r="E25" s="5">
        <v>3</v>
      </c>
      <c r="F25" s="5">
        <f t="shared" si="0"/>
        <v>4.0999999999999996</v>
      </c>
      <c r="G25" s="5">
        <f t="shared" si="7"/>
        <v>1.5848437499999999</v>
      </c>
      <c r="H25" s="1">
        <v>0.15</v>
      </c>
      <c r="I25" s="1" t="s">
        <v>53</v>
      </c>
      <c r="J25" s="7">
        <v>0.2</v>
      </c>
      <c r="K25" s="7">
        <v>0</v>
      </c>
      <c r="L25" s="7">
        <v>0.5</v>
      </c>
      <c r="M25" s="7">
        <v>0</v>
      </c>
      <c r="N25" s="7">
        <v>0.3</v>
      </c>
      <c r="O25" s="7">
        <f t="shared" si="1"/>
        <v>1</v>
      </c>
      <c r="P25" s="9">
        <v>20</v>
      </c>
      <c r="Q25" s="8">
        <f t="shared" si="2"/>
        <v>3</v>
      </c>
      <c r="R25" s="8">
        <f t="shared" si="3"/>
        <v>0.05</v>
      </c>
      <c r="S25" s="6">
        <f t="shared" si="4"/>
        <v>2.0026562499999994</v>
      </c>
    </row>
    <row r="26" spans="1:19">
      <c r="A26" s="2">
        <f t="shared" si="5"/>
        <v>20</v>
      </c>
      <c r="B26" s="1" t="s">
        <v>19</v>
      </c>
      <c r="C26" s="1" t="s">
        <v>22</v>
      </c>
      <c r="D26" s="7">
        <v>0.5</v>
      </c>
      <c r="E26" s="5">
        <v>1.5</v>
      </c>
      <c r="F26" s="5">
        <f t="shared" si="0"/>
        <v>2.0499999999999998</v>
      </c>
      <c r="G26" s="5">
        <f t="shared" si="7"/>
        <v>1.0565624999999998</v>
      </c>
      <c r="H26" s="1">
        <v>0.1</v>
      </c>
      <c r="I26" s="1" t="s">
        <v>53</v>
      </c>
      <c r="J26" s="7">
        <v>0.2</v>
      </c>
      <c r="K26" s="7">
        <v>0</v>
      </c>
      <c r="L26" s="7">
        <v>0.5</v>
      </c>
      <c r="M26" s="7">
        <v>0</v>
      </c>
      <c r="N26" s="7">
        <v>0.3</v>
      </c>
      <c r="O26" s="7">
        <f t="shared" si="1"/>
        <v>1</v>
      </c>
      <c r="P26" s="9">
        <v>60</v>
      </c>
      <c r="Q26" s="8">
        <f t="shared" si="2"/>
        <v>1</v>
      </c>
      <c r="R26" s="8">
        <f t="shared" si="3"/>
        <v>1.6666666666666666E-2</v>
      </c>
      <c r="S26" s="6">
        <f t="shared" si="4"/>
        <v>0.82260416666666658</v>
      </c>
    </row>
    <row r="27" spans="1:19">
      <c r="A27" s="2">
        <f t="shared" si="5"/>
        <v>21</v>
      </c>
      <c r="B27" s="1" t="s">
        <v>35</v>
      </c>
      <c r="C27" s="1" t="s">
        <v>25</v>
      </c>
      <c r="D27" s="7">
        <v>0.95</v>
      </c>
      <c r="E27" s="5">
        <v>1.5</v>
      </c>
      <c r="F27" s="5">
        <f t="shared" si="0"/>
        <v>2.0499999999999998</v>
      </c>
      <c r="G27" s="5">
        <f t="shared" si="7"/>
        <v>1.415</v>
      </c>
      <c r="H27" s="1">
        <v>0.2</v>
      </c>
      <c r="I27" s="1" t="s">
        <v>53</v>
      </c>
      <c r="J27" s="7">
        <v>0</v>
      </c>
      <c r="K27" s="7">
        <v>0</v>
      </c>
      <c r="L27" s="7">
        <v>0</v>
      </c>
      <c r="M27" s="7">
        <v>1</v>
      </c>
      <c r="N27" s="7">
        <v>0</v>
      </c>
      <c r="O27" s="7">
        <f t="shared" si="1"/>
        <v>1</v>
      </c>
      <c r="P27" s="9">
        <v>120</v>
      </c>
      <c r="Q27" s="8">
        <f t="shared" si="2"/>
        <v>0.5</v>
      </c>
      <c r="R27" s="8">
        <f t="shared" si="3"/>
        <v>8.3333333333333332E-3</v>
      </c>
      <c r="S27" s="6">
        <f t="shared" si="4"/>
        <v>0.54958333333333309</v>
      </c>
    </row>
    <row r="28" spans="1:19">
      <c r="A28" s="2">
        <f t="shared" si="5"/>
        <v>22</v>
      </c>
      <c r="B28" s="1" t="s">
        <v>35</v>
      </c>
      <c r="C28" s="1" t="s">
        <v>26</v>
      </c>
      <c r="D28" s="7">
        <v>0.95</v>
      </c>
      <c r="E28" s="5">
        <v>1.5</v>
      </c>
      <c r="F28" s="5">
        <f t="shared" si="0"/>
        <v>2.0499999999999998</v>
      </c>
      <c r="G28" s="5">
        <f t="shared" si="7"/>
        <v>1.415</v>
      </c>
      <c r="H28" s="1">
        <v>0.2</v>
      </c>
      <c r="I28" s="1" t="s">
        <v>53</v>
      </c>
      <c r="J28" s="7">
        <v>0</v>
      </c>
      <c r="K28" s="7">
        <v>0</v>
      </c>
      <c r="L28" s="7">
        <v>0</v>
      </c>
      <c r="M28" s="7">
        <v>1</v>
      </c>
      <c r="N28" s="7">
        <v>0</v>
      </c>
      <c r="O28" s="7">
        <f t="shared" si="1"/>
        <v>1</v>
      </c>
      <c r="P28" s="9">
        <v>120</v>
      </c>
      <c r="Q28" s="8">
        <f t="shared" si="2"/>
        <v>0.5</v>
      </c>
      <c r="R28" s="8">
        <f t="shared" si="3"/>
        <v>8.3333333333333332E-3</v>
      </c>
      <c r="S28" s="6">
        <f t="shared" si="4"/>
        <v>0.54958333333333309</v>
      </c>
    </row>
    <row r="29" spans="1:19">
      <c r="A29" s="2">
        <f t="shared" si="5"/>
        <v>23</v>
      </c>
      <c r="B29" s="1" t="s">
        <v>35</v>
      </c>
      <c r="C29" s="1" t="s">
        <v>27</v>
      </c>
      <c r="D29" s="7">
        <v>0.95</v>
      </c>
      <c r="E29" s="5">
        <v>2</v>
      </c>
      <c r="F29" s="5">
        <f t="shared" si="0"/>
        <v>2.7333333333333334</v>
      </c>
      <c r="G29" s="5">
        <f t="shared" si="7"/>
        <v>1.6604500000000002</v>
      </c>
      <c r="H29" s="1">
        <v>0.2</v>
      </c>
      <c r="I29" s="1" t="s">
        <v>53</v>
      </c>
      <c r="J29" s="7">
        <v>0</v>
      </c>
      <c r="K29" s="7">
        <v>0</v>
      </c>
      <c r="L29" s="7">
        <v>0.2</v>
      </c>
      <c r="M29" s="7">
        <v>0.8</v>
      </c>
      <c r="N29" s="7">
        <v>0</v>
      </c>
      <c r="O29" s="7">
        <f t="shared" si="1"/>
        <v>1</v>
      </c>
      <c r="P29" s="9">
        <v>60</v>
      </c>
      <c r="Q29" s="8">
        <f t="shared" si="2"/>
        <v>1</v>
      </c>
      <c r="R29" s="8">
        <f t="shared" si="3"/>
        <v>1.6666666666666666E-2</v>
      </c>
      <c r="S29" s="6">
        <f t="shared" si="4"/>
        <v>0.9020499999999998</v>
      </c>
    </row>
    <row r="30" spans="1:19">
      <c r="A30" s="2">
        <f t="shared" si="5"/>
        <v>24</v>
      </c>
      <c r="B30" s="1" t="s">
        <v>35</v>
      </c>
      <c r="C30" s="1" t="s">
        <v>28</v>
      </c>
      <c r="D30" s="7">
        <v>0.95</v>
      </c>
      <c r="E30" s="5">
        <v>2</v>
      </c>
      <c r="F30" s="5">
        <f t="shared" si="0"/>
        <v>2.7333333333333334</v>
      </c>
      <c r="G30" s="5">
        <f t="shared" si="7"/>
        <v>1.6604500000000002</v>
      </c>
      <c r="H30" s="1">
        <v>0.2</v>
      </c>
      <c r="I30" s="1" t="s">
        <v>53</v>
      </c>
      <c r="J30" s="7">
        <v>0</v>
      </c>
      <c r="K30" s="7">
        <v>0</v>
      </c>
      <c r="L30" s="7">
        <v>0.2</v>
      </c>
      <c r="M30" s="7">
        <v>0.8</v>
      </c>
      <c r="N30" s="7">
        <v>0</v>
      </c>
      <c r="O30" s="7">
        <f t="shared" si="1"/>
        <v>1</v>
      </c>
      <c r="P30" s="9">
        <v>60</v>
      </c>
      <c r="Q30" s="8">
        <f t="shared" si="2"/>
        <v>1</v>
      </c>
      <c r="R30" s="8">
        <f t="shared" si="3"/>
        <v>1.6666666666666666E-2</v>
      </c>
      <c r="S30" s="6">
        <f t="shared" si="4"/>
        <v>0.9020499999999998</v>
      </c>
    </row>
    <row r="31" spans="1:19">
      <c r="A31" s="2">
        <f t="shared" si="5"/>
        <v>25</v>
      </c>
      <c r="B31" s="1" t="s">
        <v>35</v>
      </c>
      <c r="C31" s="1" t="s">
        <v>29</v>
      </c>
      <c r="D31" s="7">
        <v>0.95</v>
      </c>
      <c r="E31" s="5">
        <v>1.5</v>
      </c>
      <c r="F31" s="5">
        <f t="shared" si="0"/>
        <v>2.0499999999999998</v>
      </c>
      <c r="G31" s="5">
        <f t="shared" si="7"/>
        <v>1.415</v>
      </c>
      <c r="H31" s="1">
        <v>0.2</v>
      </c>
      <c r="I31" s="1" t="s">
        <v>53</v>
      </c>
      <c r="J31" s="7">
        <v>0</v>
      </c>
      <c r="K31" s="7">
        <v>0</v>
      </c>
      <c r="L31" s="7">
        <v>0</v>
      </c>
      <c r="M31" s="7">
        <v>1</v>
      </c>
      <c r="N31" s="7">
        <v>0</v>
      </c>
      <c r="O31" s="7">
        <f t="shared" si="1"/>
        <v>1</v>
      </c>
      <c r="P31" s="9">
        <v>40</v>
      </c>
      <c r="Q31" s="8">
        <f t="shared" si="2"/>
        <v>1.5</v>
      </c>
      <c r="R31" s="8">
        <f t="shared" si="3"/>
        <v>2.5000000000000001E-2</v>
      </c>
      <c r="S31" s="6">
        <f t="shared" si="4"/>
        <v>0.37874999999999975</v>
      </c>
    </row>
    <row r="32" spans="1:19">
      <c r="A32" s="2">
        <f t="shared" si="5"/>
        <v>26</v>
      </c>
      <c r="B32" s="1" t="s">
        <v>35</v>
      </c>
      <c r="C32" s="1" t="s">
        <v>30</v>
      </c>
      <c r="D32" s="7">
        <v>0.95</v>
      </c>
      <c r="E32" s="5">
        <v>1.5</v>
      </c>
      <c r="F32" s="5">
        <f t="shared" si="0"/>
        <v>2.0499999999999998</v>
      </c>
      <c r="G32" s="5">
        <f t="shared" si="7"/>
        <v>1.5377250000000002</v>
      </c>
      <c r="H32" s="1">
        <v>0.2</v>
      </c>
      <c r="I32" s="1" t="s">
        <v>53</v>
      </c>
      <c r="J32" s="7">
        <v>0</v>
      </c>
      <c r="K32" s="7">
        <v>0</v>
      </c>
      <c r="L32" s="7">
        <v>0.1</v>
      </c>
      <c r="M32" s="7">
        <v>0.9</v>
      </c>
      <c r="N32" s="7">
        <v>0</v>
      </c>
      <c r="O32" s="7">
        <f t="shared" si="1"/>
        <v>1</v>
      </c>
      <c r="P32" s="9">
        <v>40</v>
      </c>
      <c r="Q32" s="8">
        <f t="shared" si="2"/>
        <v>1.5</v>
      </c>
      <c r="R32" s="8">
        <f t="shared" si="3"/>
        <v>2.5000000000000001E-2</v>
      </c>
      <c r="S32" s="6">
        <f t="shared" si="4"/>
        <v>0.25602499999999956</v>
      </c>
    </row>
    <row r="33" spans="1:19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8"/>
      <c r="R33" s="1"/>
      <c r="S33" s="1"/>
    </row>
    <row r="34" spans="1:19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8"/>
      <c r="R34" s="1"/>
      <c r="S34" s="1"/>
    </row>
    <row r="35" spans="1:19" ht="31.2">
      <c r="A35" s="2"/>
      <c r="B35" s="1"/>
      <c r="C35" s="1"/>
      <c r="D35" s="40" t="s">
        <v>97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8"/>
      <c r="R35" s="1"/>
      <c r="S35" s="1"/>
    </row>
    <row r="36" spans="1:19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8"/>
      <c r="R36" s="1"/>
      <c r="S36" s="1"/>
    </row>
    <row r="37" spans="1:19">
      <c r="A37" s="2"/>
      <c r="B37" s="1"/>
      <c r="C37" s="1"/>
      <c r="D37" s="1"/>
      <c r="E37" s="1"/>
      <c r="F37" s="1"/>
      <c r="G37" s="1"/>
      <c r="H37" s="1"/>
      <c r="I37" s="1"/>
      <c r="J37" s="5">
        <v>9.2899999999999991</v>
      </c>
      <c r="K37" s="5">
        <v>14.35</v>
      </c>
      <c r="L37" s="5">
        <v>13.55</v>
      </c>
      <c r="M37" s="5">
        <v>8.24</v>
      </c>
      <c r="N37" s="5">
        <v>6.44</v>
      </c>
      <c r="O37" s="5"/>
      <c r="P37" s="5"/>
      <c r="Q37" s="5"/>
      <c r="R37" s="6">
        <v>14</v>
      </c>
      <c r="S37" s="1"/>
    </row>
    <row r="38" spans="1:19">
      <c r="A38" s="3" t="s">
        <v>0</v>
      </c>
      <c r="B38" s="4" t="s">
        <v>2</v>
      </c>
      <c r="C38" s="4" t="s">
        <v>1</v>
      </c>
      <c r="D38" s="14" t="s">
        <v>59</v>
      </c>
      <c r="E38" s="4" t="s">
        <v>58</v>
      </c>
      <c r="F38" s="14" t="s">
        <v>57</v>
      </c>
      <c r="G38" s="4" t="s">
        <v>33</v>
      </c>
      <c r="H38" s="4" t="s">
        <v>38</v>
      </c>
      <c r="I38" s="22" t="s">
        <v>52</v>
      </c>
      <c r="J38" s="4" t="s">
        <v>31</v>
      </c>
      <c r="K38" s="4" t="s">
        <v>34</v>
      </c>
      <c r="L38" s="4" t="s">
        <v>39</v>
      </c>
      <c r="M38" s="4" t="s">
        <v>35</v>
      </c>
      <c r="N38" s="4" t="s">
        <v>36</v>
      </c>
      <c r="O38" s="4" t="s">
        <v>40</v>
      </c>
      <c r="P38" s="4" t="s">
        <v>43</v>
      </c>
      <c r="Q38" s="4" t="s">
        <v>42</v>
      </c>
      <c r="R38" s="4" t="s">
        <v>41</v>
      </c>
      <c r="S38" s="4" t="s">
        <v>37</v>
      </c>
    </row>
    <row r="39" spans="1:19">
      <c r="A39" s="2">
        <v>1</v>
      </c>
      <c r="B39" s="1" t="s">
        <v>3</v>
      </c>
      <c r="C39" s="1" t="s">
        <v>4</v>
      </c>
      <c r="D39" s="7">
        <v>0.35</v>
      </c>
      <c r="E39" s="5">
        <v>3</v>
      </c>
      <c r="F39" s="5">
        <f>(($R$5/3)*0.4)*E39</f>
        <v>4.0999999999999996</v>
      </c>
      <c r="G39" s="5">
        <f>SUMPRODUCT(J39:N39,J$5:N$5)*H39</f>
        <v>2.5180249999999997</v>
      </c>
      <c r="H39" s="1">
        <v>0.2</v>
      </c>
      <c r="I39" s="1" t="s">
        <v>53</v>
      </c>
      <c r="J39" s="7">
        <v>0</v>
      </c>
      <c r="K39" s="7">
        <v>0</v>
      </c>
      <c r="L39" s="7">
        <v>0.9</v>
      </c>
      <c r="M39" s="7">
        <v>0</v>
      </c>
      <c r="N39" s="7">
        <v>0.1</v>
      </c>
      <c r="O39" s="7">
        <f>SUM(J39:N39)</f>
        <v>1</v>
      </c>
      <c r="P39" s="9">
        <v>20</v>
      </c>
      <c r="Q39" s="8">
        <f>60/P39</f>
        <v>3</v>
      </c>
      <c r="R39" s="8">
        <f>Q39/60</f>
        <v>0.05</v>
      </c>
      <c r="S39" s="6">
        <f>F39-G39-R39*R$5</f>
        <v>1.0694749999999997</v>
      </c>
    </row>
    <row r="40" spans="1:19">
      <c r="A40" s="2">
        <f>A39+1</f>
        <v>2</v>
      </c>
      <c r="B40" s="1" t="s">
        <v>3</v>
      </c>
      <c r="C40" s="1" t="s">
        <v>5</v>
      </c>
      <c r="D40" s="7">
        <v>0.35</v>
      </c>
      <c r="E40" s="5">
        <v>3</v>
      </c>
      <c r="F40" s="5">
        <f t="shared" ref="F40:F61" si="8">(($R$5/3)*0.4)*E40</f>
        <v>4.0999999999999996</v>
      </c>
      <c r="G40" s="5">
        <f>SUMPRODUCT(J40:N40,J$5:N$5)*H40</f>
        <v>2.6143249999999996</v>
      </c>
      <c r="H40" s="1">
        <v>0.2</v>
      </c>
      <c r="I40" s="1" t="s">
        <v>54</v>
      </c>
      <c r="J40" s="7">
        <v>0</v>
      </c>
      <c r="K40" s="7">
        <v>0.2</v>
      </c>
      <c r="L40" s="7">
        <v>0.7</v>
      </c>
      <c r="M40" s="7">
        <v>0</v>
      </c>
      <c r="N40" s="7">
        <v>0.1</v>
      </c>
      <c r="O40" s="7">
        <f t="shared" ref="O40:O61" si="9">SUM(J40:N40)</f>
        <v>0.99999999999999989</v>
      </c>
      <c r="P40" s="9">
        <v>20</v>
      </c>
      <c r="Q40" s="8">
        <f t="shared" ref="Q40:Q61" si="10">60/P40</f>
        <v>3</v>
      </c>
      <c r="R40" s="8">
        <f t="shared" ref="R40:R61" si="11">Q40/60</f>
        <v>0.05</v>
      </c>
      <c r="S40" s="6">
        <f t="shared" ref="S40:S61" si="12">F40-G40-R40*R$5</f>
        <v>0.97317500000000001</v>
      </c>
    </row>
    <row r="41" spans="1:19">
      <c r="A41" s="2">
        <f t="shared" ref="A41:A64" si="13">A40+1</f>
        <v>3</v>
      </c>
      <c r="B41" s="1" t="s">
        <v>3</v>
      </c>
      <c r="C41" s="1" t="s">
        <v>6</v>
      </c>
      <c r="D41" s="7">
        <v>0.35</v>
      </c>
      <c r="E41" s="5">
        <v>3</v>
      </c>
      <c r="F41" s="5">
        <f t="shared" si="8"/>
        <v>4.0999999999999996</v>
      </c>
      <c r="G41" s="5">
        <f t="shared" ref="G41:G43" si="14">SUMPRODUCT(J41:N41,J$5:N$5)*H41</f>
        <v>2.758775</v>
      </c>
      <c r="H41" s="1">
        <v>0.2</v>
      </c>
      <c r="I41" s="1" t="s">
        <v>54</v>
      </c>
      <c r="J41" s="7">
        <v>0</v>
      </c>
      <c r="K41" s="7">
        <v>0.5</v>
      </c>
      <c r="L41" s="7">
        <v>0.4</v>
      </c>
      <c r="M41" s="7">
        <v>0</v>
      </c>
      <c r="N41" s="7">
        <v>0.1</v>
      </c>
      <c r="O41" s="7">
        <f t="shared" si="9"/>
        <v>1</v>
      </c>
      <c r="P41" s="9">
        <v>20</v>
      </c>
      <c r="Q41" s="8">
        <f t="shared" si="10"/>
        <v>3</v>
      </c>
      <c r="R41" s="8">
        <f t="shared" si="11"/>
        <v>0.05</v>
      </c>
      <c r="S41" s="6">
        <f t="shared" si="12"/>
        <v>0.8287249999999996</v>
      </c>
    </row>
    <row r="42" spans="1:19">
      <c r="A42" s="2">
        <f t="shared" si="13"/>
        <v>4</v>
      </c>
      <c r="B42" s="1" t="s">
        <v>3</v>
      </c>
      <c r="C42" s="1" t="s">
        <v>7</v>
      </c>
      <c r="D42" s="7">
        <v>0.35</v>
      </c>
      <c r="E42" s="5">
        <v>2</v>
      </c>
      <c r="F42" s="5">
        <f t="shared" si="8"/>
        <v>2.7333333333333334</v>
      </c>
      <c r="G42" s="5">
        <f t="shared" si="14"/>
        <v>1.9444000000000004</v>
      </c>
      <c r="H42" s="1">
        <v>0.2</v>
      </c>
      <c r="I42" s="1" t="s">
        <v>53</v>
      </c>
      <c r="J42" s="7">
        <v>0.1</v>
      </c>
      <c r="K42" s="7">
        <v>0</v>
      </c>
      <c r="L42" s="7">
        <v>0.4</v>
      </c>
      <c r="M42" s="7">
        <v>0.1</v>
      </c>
      <c r="N42" s="7">
        <v>0.4</v>
      </c>
      <c r="O42" s="7">
        <f t="shared" si="9"/>
        <v>1</v>
      </c>
      <c r="P42" s="9">
        <v>60</v>
      </c>
      <c r="Q42" s="8">
        <f t="shared" si="10"/>
        <v>1</v>
      </c>
      <c r="R42" s="8">
        <f t="shared" si="11"/>
        <v>1.6666666666666666E-2</v>
      </c>
      <c r="S42" s="6">
        <f t="shared" si="12"/>
        <v>0.61809999999999965</v>
      </c>
    </row>
    <row r="43" spans="1:19">
      <c r="A43" s="2">
        <f t="shared" si="13"/>
        <v>5</v>
      </c>
      <c r="B43" s="1" t="s">
        <v>3</v>
      </c>
      <c r="C43" s="1" t="s">
        <v>8</v>
      </c>
      <c r="D43" s="7">
        <v>0.35</v>
      </c>
      <c r="E43" s="5">
        <v>2</v>
      </c>
      <c r="F43" s="5">
        <f t="shared" si="8"/>
        <v>2.7333333333333334</v>
      </c>
      <c r="G43" s="5">
        <f t="shared" si="14"/>
        <v>2.1649249999999998</v>
      </c>
      <c r="H43" s="1">
        <v>0.2</v>
      </c>
      <c r="I43" s="1" t="s">
        <v>54</v>
      </c>
      <c r="J43" s="7">
        <v>0.1</v>
      </c>
      <c r="K43" s="7">
        <v>0.2</v>
      </c>
      <c r="L43" s="7">
        <v>0.3</v>
      </c>
      <c r="M43" s="7">
        <v>0.1</v>
      </c>
      <c r="N43" s="7">
        <v>0.3</v>
      </c>
      <c r="O43" s="7">
        <f t="shared" si="9"/>
        <v>1</v>
      </c>
      <c r="P43" s="9">
        <v>60</v>
      </c>
      <c r="Q43" s="8">
        <f t="shared" si="10"/>
        <v>1</v>
      </c>
      <c r="R43" s="8">
        <f t="shared" si="11"/>
        <v>1.6666666666666666E-2</v>
      </c>
      <c r="S43" s="6">
        <f t="shared" si="12"/>
        <v>0.39757500000000029</v>
      </c>
    </row>
    <row r="44" spans="1:19">
      <c r="A44" s="2">
        <f t="shared" si="13"/>
        <v>6</v>
      </c>
      <c r="B44" s="1" t="s">
        <v>9</v>
      </c>
      <c r="C44" s="1" t="s">
        <v>10</v>
      </c>
      <c r="D44" s="7">
        <v>0.8</v>
      </c>
      <c r="E44" s="5">
        <v>3</v>
      </c>
      <c r="F44" s="5">
        <f t="shared" si="8"/>
        <v>4.0999999999999996</v>
      </c>
      <c r="G44" s="5">
        <f t="shared" ref="G44:G61" si="15">SUMPRODUCT(J44:N44,J$5:N$5)*H44</f>
        <v>2.3784375</v>
      </c>
      <c r="H44" s="1">
        <v>0.2</v>
      </c>
      <c r="I44" s="1" t="s">
        <v>53</v>
      </c>
      <c r="J44" s="7">
        <v>0.1</v>
      </c>
      <c r="K44" s="7">
        <v>0</v>
      </c>
      <c r="L44" s="7">
        <v>0.75</v>
      </c>
      <c r="M44" s="7">
        <v>0.05</v>
      </c>
      <c r="N44" s="7">
        <v>0.1</v>
      </c>
      <c r="O44" s="7">
        <f t="shared" si="9"/>
        <v>1</v>
      </c>
      <c r="P44" s="9">
        <v>15</v>
      </c>
      <c r="Q44" s="8">
        <f t="shared" si="10"/>
        <v>4</v>
      </c>
      <c r="R44" s="8">
        <f t="shared" si="11"/>
        <v>6.6666666666666666E-2</v>
      </c>
      <c r="S44" s="6">
        <f t="shared" si="12"/>
        <v>1.0382291666666663</v>
      </c>
    </row>
    <row r="45" spans="1:19">
      <c r="A45" s="2">
        <f t="shared" si="13"/>
        <v>7</v>
      </c>
      <c r="B45" s="1" t="s">
        <v>9</v>
      </c>
      <c r="C45" s="1" t="s">
        <v>11</v>
      </c>
      <c r="D45" s="7">
        <v>0.8</v>
      </c>
      <c r="E45" s="5">
        <v>3</v>
      </c>
      <c r="F45" s="5">
        <f t="shared" si="8"/>
        <v>4.0999999999999996</v>
      </c>
      <c r="G45" s="5">
        <f t="shared" si="15"/>
        <v>3.3329812499999996</v>
      </c>
      <c r="H45" s="1">
        <v>0.3</v>
      </c>
      <c r="I45" s="1" t="s">
        <v>53</v>
      </c>
      <c r="J45" s="7">
        <v>0.3</v>
      </c>
      <c r="K45" s="7">
        <v>0</v>
      </c>
      <c r="L45" s="7">
        <v>0.55000000000000004</v>
      </c>
      <c r="M45" s="7">
        <v>0.05</v>
      </c>
      <c r="N45" s="7">
        <v>0.1</v>
      </c>
      <c r="O45" s="7">
        <f t="shared" si="9"/>
        <v>1.0000000000000002</v>
      </c>
      <c r="P45" s="9">
        <v>15</v>
      </c>
      <c r="Q45" s="8">
        <f t="shared" si="10"/>
        <v>4</v>
      </c>
      <c r="R45" s="8">
        <f t="shared" si="11"/>
        <v>6.6666666666666666E-2</v>
      </c>
      <c r="S45" s="6">
        <f t="shared" si="12"/>
        <v>8.3685416666666734E-2</v>
      </c>
    </row>
    <row r="46" spans="1:19">
      <c r="A46" s="2">
        <f t="shared" si="13"/>
        <v>8</v>
      </c>
      <c r="B46" s="1" t="s">
        <v>9</v>
      </c>
      <c r="C46" s="1" t="s">
        <v>13</v>
      </c>
      <c r="D46" s="7">
        <v>0.8</v>
      </c>
      <c r="E46" s="5">
        <v>3</v>
      </c>
      <c r="F46" s="5">
        <f t="shared" si="8"/>
        <v>4.0999999999999996</v>
      </c>
      <c r="G46" s="5">
        <f t="shared" si="15"/>
        <v>2.4928124999999999</v>
      </c>
      <c r="H46" s="1">
        <v>0.2</v>
      </c>
      <c r="I46" s="1" t="s">
        <v>54</v>
      </c>
      <c r="J46" s="7">
        <v>0.2</v>
      </c>
      <c r="K46" s="7">
        <v>0.4</v>
      </c>
      <c r="L46" s="7">
        <v>0.25</v>
      </c>
      <c r="M46" s="7">
        <v>0.05</v>
      </c>
      <c r="N46" s="7">
        <v>0.1</v>
      </c>
      <c r="O46" s="7">
        <f t="shared" si="9"/>
        <v>1.0000000000000002</v>
      </c>
      <c r="P46" s="9">
        <v>10</v>
      </c>
      <c r="Q46" s="8">
        <f t="shared" si="10"/>
        <v>6</v>
      </c>
      <c r="R46" s="8">
        <f t="shared" si="11"/>
        <v>0.1</v>
      </c>
      <c r="S46" s="6">
        <f t="shared" si="12"/>
        <v>0.58218749999999964</v>
      </c>
    </row>
    <row r="47" spans="1:19">
      <c r="A47" s="2">
        <f t="shared" si="13"/>
        <v>9</v>
      </c>
      <c r="B47" s="1" t="s">
        <v>9</v>
      </c>
      <c r="C47" s="1" t="s">
        <v>14</v>
      </c>
      <c r="D47" s="7">
        <v>0.8</v>
      </c>
      <c r="E47" s="5">
        <v>4</v>
      </c>
      <c r="F47" s="5">
        <f t="shared" si="8"/>
        <v>5.4666666666666668</v>
      </c>
      <c r="G47" s="5">
        <f t="shared" si="15"/>
        <v>3.8836687499999991</v>
      </c>
      <c r="H47" s="1">
        <v>0.3</v>
      </c>
      <c r="I47" s="1" t="s">
        <v>54</v>
      </c>
      <c r="J47" s="7">
        <v>0.2</v>
      </c>
      <c r="K47" s="7">
        <v>0.6</v>
      </c>
      <c r="L47" s="7">
        <v>0.05</v>
      </c>
      <c r="M47" s="7">
        <v>0.05</v>
      </c>
      <c r="N47" s="7">
        <v>0.1</v>
      </c>
      <c r="O47" s="7">
        <f t="shared" si="9"/>
        <v>1.0000000000000002</v>
      </c>
      <c r="P47" s="9">
        <v>10</v>
      </c>
      <c r="Q47" s="8">
        <f t="shared" si="10"/>
        <v>6</v>
      </c>
      <c r="R47" s="8">
        <f t="shared" si="11"/>
        <v>0.1</v>
      </c>
      <c r="S47" s="6">
        <f t="shared" si="12"/>
        <v>0.55799791666666754</v>
      </c>
    </row>
    <row r="48" spans="1:19">
      <c r="A48" s="2">
        <f t="shared" si="13"/>
        <v>10</v>
      </c>
      <c r="B48" s="1" t="s">
        <v>9</v>
      </c>
      <c r="C48" s="1" t="s">
        <v>15</v>
      </c>
      <c r="D48" s="7">
        <v>0.8</v>
      </c>
      <c r="E48" s="5">
        <v>4</v>
      </c>
      <c r="F48" s="5">
        <f t="shared" si="8"/>
        <v>5.4666666666666668</v>
      </c>
      <c r="G48" s="5">
        <f t="shared" si="15"/>
        <v>3.8114437499999991</v>
      </c>
      <c r="H48" s="1">
        <v>0.3</v>
      </c>
      <c r="I48" s="1" t="s">
        <v>54</v>
      </c>
      <c r="J48" s="7">
        <v>0.2</v>
      </c>
      <c r="K48" s="7">
        <v>0.5</v>
      </c>
      <c r="L48" s="7">
        <v>0.15</v>
      </c>
      <c r="M48" s="7">
        <v>0.05</v>
      </c>
      <c r="N48" s="7">
        <v>0.1</v>
      </c>
      <c r="O48" s="7">
        <f t="shared" si="9"/>
        <v>1</v>
      </c>
      <c r="P48" s="9">
        <v>10</v>
      </c>
      <c r="Q48" s="8">
        <f t="shared" si="10"/>
        <v>6</v>
      </c>
      <c r="R48" s="8">
        <f t="shared" si="11"/>
        <v>0.1</v>
      </c>
      <c r="S48" s="6">
        <f t="shared" si="12"/>
        <v>0.63022291666666752</v>
      </c>
    </row>
    <row r="49" spans="1:19">
      <c r="A49" s="2">
        <f t="shared" si="13"/>
        <v>11</v>
      </c>
      <c r="B49" s="1" t="s">
        <v>9</v>
      </c>
      <c r="C49" s="1" t="s">
        <v>16</v>
      </c>
      <c r="D49" s="7">
        <v>0.8</v>
      </c>
      <c r="E49" s="5">
        <v>3</v>
      </c>
      <c r="F49" s="5">
        <f t="shared" si="8"/>
        <v>4.0999999999999996</v>
      </c>
      <c r="G49" s="5">
        <f t="shared" si="15"/>
        <v>2.3784375</v>
      </c>
      <c r="H49" s="1">
        <v>0.2</v>
      </c>
      <c r="I49" s="1" t="s">
        <v>53</v>
      </c>
      <c r="J49" s="7">
        <v>0.1</v>
      </c>
      <c r="K49" s="7">
        <v>0</v>
      </c>
      <c r="L49" s="7">
        <v>0.75</v>
      </c>
      <c r="M49" s="7">
        <v>0.05</v>
      </c>
      <c r="N49" s="7">
        <v>0.1</v>
      </c>
      <c r="O49" s="7">
        <f t="shared" si="9"/>
        <v>1</v>
      </c>
      <c r="P49" s="9">
        <v>15</v>
      </c>
      <c r="Q49" s="8">
        <f t="shared" si="10"/>
        <v>4</v>
      </c>
      <c r="R49" s="8">
        <f t="shared" si="11"/>
        <v>6.6666666666666666E-2</v>
      </c>
      <c r="S49" s="6">
        <f t="shared" si="12"/>
        <v>1.0382291666666663</v>
      </c>
    </row>
    <row r="50" spans="1:19">
      <c r="A50" s="2">
        <f t="shared" si="13"/>
        <v>12</v>
      </c>
      <c r="B50" s="1" t="s">
        <v>9</v>
      </c>
      <c r="C50" s="1" t="s">
        <v>44</v>
      </c>
      <c r="D50" s="7">
        <v>0.8</v>
      </c>
      <c r="E50" s="5">
        <v>3</v>
      </c>
      <c r="F50" s="5">
        <f t="shared" si="8"/>
        <v>4.0999999999999996</v>
      </c>
      <c r="G50" s="5">
        <f t="shared" si="15"/>
        <v>2.3002124999999998</v>
      </c>
      <c r="H50" s="1">
        <v>0.2</v>
      </c>
      <c r="I50" s="1" t="s">
        <v>53</v>
      </c>
      <c r="J50" s="7">
        <v>0.2</v>
      </c>
      <c r="K50" s="7">
        <v>0</v>
      </c>
      <c r="L50" s="7">
        <v>0.65</v>
      </c>
      <c r="M50" s="7">
        <v>0.05</v>
      </c>
      <c r="N50" s="7">
        <v>0.1</v>
      </c>
      <c r="O50" s="7">
        <f t="shared" si="9"/>
        <v>1.0000000000000002</v>
      </c>
      <c r="P50" s="9">
        <v>15</v>
      </c>
      <c r="Q50" s="8">
        <f t="shared" si="10"/>
        <v>4</v>
      </c>
      <c r="R50" s="8">
        <f t="shared" si="11"/>
        <v>6.6666666666666666E-2</v>
      </c>
      <c r="S50" s="6">
        <f t="shared" si="12"/>
        <v>1.1164541666666665</v>
      </c>
    </row>
    <row r="51" spans="1:19">
      <c r="A51" s="2">
        <f t="shared" si="13"/>
        <v>13</v>
      </c>
      <c r="B51" s="1" t="s">
        <v>9</v>
      </c>
      <c r="C51" s="1" t="s">
        <v>17</v>
      </c>
      <c r="D51" s="7">
        <v>0.8</v>
      </c>
      <c r="E51" s="5">
        <v>5</v>
      </c>
      <c r="F51" s="5">
        <f t="shared" si="8"/>
        <v>6.8333333333333339</v>
      </c>
      <c r="G51" s="5">
        <f t="shared" si="15"/>
        <v>3.7654874999999999</v>
      </c>
      <c r="H51" s="1">
        <v>0.3</v>
      </c>
      <c r="I51" s="1" t="s">
        <v>54</v>
      </c>
      <c r="J51" s="7">
        <v>0</v>
      </c>
      <c r="K51" s="7">
        <v>0.5</v>
      </c>
      <c r="L51" s="7">
        <v>0.2</v>
      </c>
      <c r="M51" s="7">
        <v>0</v>
      </c>
      <c r="N51" s="7">
        <v>0.3</v>
      </c>
      <c r="O51" s="7">
        <f t="shared" si="9"/>
        <v>1</v>
      </c>
      <c r="P51" s="9">
        <v>10</v>
      </c>
      <c r="Q51" s="8">
        <f t="shared" si="10"/>
        <v>6</v>
      </c>
      <c r="R51" s="8">
        <f t="shared" si="11"/>
        <v>0.1</v>
      </c>
      <c r="S51" s="6">
        <f t="shared" si="12"/>
        <v>2.0428458333333337</v>
      </c>
    </row>
    <row r="52" spans="1:19">
      <c r="A52" s="2">
        <f t="shared" si="13"/>
        <v>14</v>
      </c>
      <c r="B52" s="1" t="s">
        <v>9</v>
      </c>
      <c r="C52" s="1" t="s">
        <v>18</v>
      </c>
      <c r="D52" s="7">
        <v>0.8</v>
      </c>
      <c r="E52" s="5">
        <v>5</v>
      </c>
      <c r="F52" s="5">
        <f t="shared" si="8"/>
        <v>6.8333333333333339</v>
      </c>
      <c r="G52" s="5">
        <f t="shared" si="15"/>
        <v>3.8344874999999998</v>
      </c>
      <c r="H52" s="1">
        <v>0.3</v>
      </c>
      <c r="I52" s="1" t="s">
        <v>54</v>
      </c>
      <c r="J52" s="7">
        <v>0.1</v>
      </c>
      <c r="K52" s="7">
        <v>0.5</v>
      </c>
      <c r="L52" s="7">
        <v>0.2</v>
      </c>
      <c r="M52" s="7">
        <v>0</v>
      </c>
      <c r="N52" s="7">
        <v>0.2</v>
      </c>
      <c r="O52" s="7">
        <f t="shared" si="9"/>
        <v>1</v>
      </c>
      <c r="P52" s="9">
        <v>10</v>
      </c>
      <c r="Q52" s="8">
        <f t="shared" si="10"/>
        <v>6</v>
      </c>
      <c r="R52" s="8">
        <f t="shared" si="11"/>
        <v>0.1</v>
      </c>
      <c r="S52" s="6">
        <f t="shared" si="12"/>
        <v>1.973845833333334</v>
      </c>
    </row>
    <row r="53" spans="1:19">
      <c r="A53" s="2">
        <f t="shared" si="13"/>
        <v>15</v>
      </c>
      <c r="B53" s="1" t="s">
        <v>19</v>
      </c>
      <c r="C53" s="1" t="s">
        <v>20</v>
      </c>
      <c r="D53" s="7">
        <v>0.5</v>
      </c>
      <c r="E53" s="5">
        <v>3</v>
      </c>
      <c r="F53" s="5">
        <f t="shared" si="8"/>
        <v>4.0999999999999996</v>
      </c>
      <c r="G53" s="5">
        <f t="shared" si="15"/>
        <v>1.5848437499999999</v>
      </c>
      <c r="H53" s="1">
        <v>0.15</v>
      </c>
      <c r="I53" s="1" t="s">
        <v>53</v>
      </c>
      <c r="J53" s="7">
        <v>0.2</v>
      </c>
      <c r="K53" s="7">
        <v>0</v>
      </c>
      <c r="L53" s="7">
        <v>0.5</v>
      </c>
      <c r="M53" s="7">
        <v>0</v>
      </c>
      <c r="N53" s="7">
        <v>0.3</v>
      </c>
      <c r="O53" s="7">
        <f t="shared" si="9"/>
        <v>1</v>
      </c>
      <c r="P53" s="9">
        <v>20</v>
      </c>
      <c r="Q53" s="8">
        <f t="shared" si="10"/>
        <v>3</v>
      </c>
      <c r="R53" s="8">
        <f t="shared" si="11"/>
        <v>0.05</v>
      </c>
      <c r="S53" s="6">
        <f t="shared" si="12"/>
        <v>2.0026562499999994</v>
      </c>
    </row>
    <row r="54" spans="1:19">
      <c r="A54" s="2">
        <f t="shared" si="13"/>
        <v>16</v>
      </c>
      <c r="B54" s="1" t="s">
        <v>19</v>
      </c>
      <c r="C54" s="1" t="s">
        <v>21</v>
      </c>
      <c r="D54" s="7">
        <v>0.5</v>
      </c>
      <c r="E54" s="5">
        <v>3</v>
      </c>
      <c r="F54" s="5">
        <f t="shared" si="8"/>
        <v>4.0999999999999996</v>
      </c>
      <c r="G54" s="5">
        <f t="shared" si="15"/>
        <v>1.5848437499999999</v>
      </c>
      <c r="H54" s="1">
        <v>0.15</v>
      </c>
      <c r="I54" s="1" t="s">
        <v>53</v>
      </c>
      <c r="J54" s="7">
        <v>0.2</v>
      </c>
      <c r="K54" s="7">
        <v>0</v>
      </c>
      <c r="L54" s="7">
        <v>0.5</v>
      </c>
      <c r="M54" s="7">
        <v>0</v>
      </c>
      <c r="N54" s="7">
        <v>0.3</v>
      </c>
      <c r="O54" s="7">
        <f t="shared" si="9"/>
        <v>1</v>
      </c>
      <c r="P54" s="9">
        <v>20</v>
      </c>
      <c r="Q54" s="8">
        <f t="shared" si="10"/>
        <v>3</v>
      </c>
      <c r="R54" s="8">
        <f t="shared" si="11"/>
        <v>0.05</v>
      </c>
      <c r="S54" s="6">
        <f t="shared" si="12"/>
        <v>2.0026562499999994</v>
      </c>
    </row>
    <row r="55" spans="1:19">
      <c r="A55" s="2">
        <f t="shared" si="13"/>
        <v>17</v>
      </c>
      <c r="B55" s="1" t="s">
        <v>19</v>
      </c>
      <c r="C55" s="1" t="s">
        <v>22</v>
      </c>
      <c r="D55" s="7">
        <v>0.5</v>
      </c>
      <c r="E55" s="5">
        <v>1.5</v>
      </c>
      <c r="F55" s="5">
        <f t="shared" si="8"/>
        <v>2.0499999999999998</v>
      </c>
      <c r="G55" s="5">
        <f t="shared" si="15"/>
        <v>1.0565624999999998</v>
      </c>
      <c r="H55" s="1">
        <v>0.1</v>
      </c>
      <c r="I55" s="1" t="s">
        <v>53</v>
      </c>
      <c r="J55" s="7">
        <v>0.2</v>
      </c>
      <c r="K55" s="7">
        <v>0</v>
      </c>
      <c r="L55" s="7">
        <v>0.5</v>
      </c>
      <c r="M55" s="7">
        <v>0</v>
      </c>
      <c r="N55" s="7">
        <v>0.3</v>
      </c>
      <c r="O55" s="7">
        <f t="shared" si="9"/>
        <v>1</v>
      </c>
      <c r="P55" s="9">
        <v>60</v>
      </c>
      <c r="Q55" s="8">
        <f t="shared" si="10"/>
        <v>1</v>
      </c>
      <c r="R55" s="8">
        <f t="shared" si="11"/>
        <v>1.6666666666666666E-2</v>
      </c>
      <c r="S55" s="6">
        <f t="shared" si="12"/>
        <v>0.82260416666666658</v>
      </c>
    </row>
    <row r="56" spans="1:19">
      <c r="A56" s="2">
        <f t="shared" si="13"/>
        <v>18</v>
      </c>
      <c r="B56" s="1" t="s">
        <v>35</v>
      </c>
      <c r="C56" s="1" t="s">
        <v>25</v>
      </c>
      <c r="D56" s="7">
        <v>0.95</v>
      </c>
      <c r="E56" s="5">
        <v>1.5</v>
      </c>
      <c r="F56" s="5">
        <f t="shared" si="8"/>
        <v>2.0499999999999998</v>
      </c>
      <c r="G56" s="5">
        <f t="shared" si="15"/>
        <v>1.415</v>
      </c>
      <c r="H56" s="1">
        <v>0.2</v>
      </c>
      <c r="I56" s="1" t="s">
        <v>53</v>
      </c>
      <c r="J56" s="7">
        <v>0</v>
      </c>
      <c r="K56" s="7">
        <v>0</v>
      </c>
      <c r="L56" s="7">
        <v>0</v>
      </c>
      <c r="M56" s="7">
        <v>1</v>
      </c>
      <c r="N56" s="7">
        <v>0</v>
      </c>
      <c r="O56" s="7">
        <f t="shared" si="9"/>
        <v>1</v>
      </c>
      <c r="P56" s="9">
        <v>120</v>
      </c>
      <c r="Q56" s="8">
        <f t="shared" si="10"/>
        <v>0.5</v>
      </c>
      <c r="R56" s="8">
        <f t="shared" si="11"/>
        <v>8.3333333333333332E-3</v>
      </c>
      <c r="S56" s="6">
        <f t="shared" si="12"/>
        <v>0.54958333333333309</v>
      </c>
    </row>
    <row r="57" spans="1:19">
      <c r="A57" s="2">
        <f t="shared" si="13"/>
        <v>19</v>
      </c>
      <c r="B57" s="1" t="s">
        <v>35</v>
      </c>
      <c r="C57" s="1" t="s">
        <v>26</v>
      </c>
      <c r="D57" s="7">
        <v>0.95</v>
      </c>
      <c r="E57" s="5">
        <v>1.5</v>
      </c>
      <c r="F57" s="5">
        <f t="shared" si="8"/>
        <v>2.0499999999999998</v>
      </c>
      <c r="G57" s="5">
        <f t="shared" si="15"/>
        <v>1.415</v>
      </c>
      <c r="H57" s="1">
        <v>0.2</v>
      </c>
      <c r="I57" s="1" t="s">
        <v>53</v>
      </c>
      <c r="J57" s="7">
        <v>0</v>
      </c>
      <c r="K57" s="7">
        <v>0</v>
      </c>
      <c r="L57" s="7">
        <v>0</v>
      </c>
      <c r="M57" s="7">
        <v>1</v>
      </c>
      <c r="N57" s="7">
        <v>0</v>
      </c>
      <c r="O57" s="7">
        <f t="shared" si="9"/>
        <v>1</v>
      </c>
      <c r="P57" s="9">
        <v>120</v>
      </c>
      <c r="Q57" s="8">
        <f t="shared" si="10"/>
        <v>0.5</v>
      </c>
      <c r="R57" s="8">
        <f t="shared" si="11"/>
        <v>8.3333333333333332E-3</v>
      </c>
      <c r="S57" s="6">
        <f t="shared" si="12"/>
        <v>0.54958333333333309</v>
      </c>
    </row>
    <row r="58" spans="1:19">
      <c r="A58" s="2">
        <f t="shared" si="13"/>
        <v>20</v>
      </c>
      <c r="B58" s="1" t="s">
        <v>35</v>
      </c>
      <c r="C58" s="1" t="s">
        <v>27</v>
      </c>
      <c r="D58" s="7">
        <v>0.95</v>
      </c>
      <c r="E58" s="5">
        <v>2</v>
      </c>
      <c r="F58" s="5">
        <f t="shared" si="8"/>
        <v>2.7333333333333334</v>
      </c>
      <c r="G58" s="5">
        <f t="shared" si="15"/>
        <v>1.6604500000000002</v>
      </c>
      <c r="H58" s="1">
        <v>0.2</v>
      </c>
      <c r="I58" s="1" t="s">
        <v>53</v>
      </c>
      <c r="J58" s="7">
        <v>0</v>
      </c>
      <c r="K58" s="7">
        <v>0</v>
      </c>
      <c r="L58" s="7">
        <v>0.2</v>
      </c>
      <c r="M58" s="7">
        <v>0.8</v>
      </c>
      <c r="N58" s="7">
        <v>0</v>
      </c>
      <c r="O58" s="7">
        <f t="shared" si="9"/>
        <v>1</v>
      </c>
      <c r="P58" s="9">
        <v>60</v>
      </c>
      <c r="Q58" s="8">
        <f t="shared" si="10"/>
        <v>1</v>
      </c>
      <c r="R58" s="8">
        <f t="shared" si="11"/>
        <v>1.6666666666666666E-2</v>
      </c>
      <c r="S58" s="6">
        <f t="shared" si="12"/>
        <v>0.9020499999999998</v>
      </c>
    </row>
    <row r="59" spans="1:19">
      <c r="A59" s="2">
        <f t="shared" si="13"/>
        <v>21</v>
      </c>
      <c r="B59" s="1" t="s">
        <v>35</v>
      </c>
      <c r="C59" s="1" t="s">
        <v>28</v>
      </c>
      <c r="D59" s="7">
        <v>0.95</v>
      </c>
      <c r="E59" s="5">
        <v>2</v>
      </c>
      <c r="F59" s="5">
        <f t="shared" si="8"/>
        <v>2.7333333333333334</v>
      </c>
      <c r="G59" s="5">
        <f t="shared" si="15"/>
        <v>1.6604500000000002</v>
      </c>
      <c r="H59" s="1">
        <v>0.2</v>
      </c>
      <c r="I59" s="1" t="s">
        <v>53</v>
      </c>
      <c r="J59" s="7">
        <v>0</v>
      </c>
      <c r="K59" s="7">
        <v>0</v>
      </c>
      <c r="L59" s="7">
        <v>0.2</v>
      </c>
      <c r="M59" s="7">
        <v>0.8</v>
      </c>
      <c r="N59" s="7">
        <v>0</v>
      </c>
      <c r="O59" s="7">
        <f t="shared" si="9"/>
        <v>1</v>
      </c>
      <c r="P59" s="9">
        <v>60</v>
      </c>
      <c r="Q59" s="8">
        <f t="shared" si="10"/>
        <v>1</v>
      </c>
      <c r="R59" s="8">
        <f t="shared" si="11"/>
        <v>1.6666666666666666E-2</v>
      </c>
      <c r="S59" s="6">
        <f t="shared" si="12"/>
        <v>0.9020499999999998</v>
      </c>
    </row>
    <row r="60" spans="1:19">
      <c r="A60" s="2">
        <f t="shared" si="13"/>
        <v>22</v>
      </c>
      <c r="B60" s="1" t="s">
        <v>35</v>
      </c>
      <c r="C60" s="1" t="s">
        <v>29</v>
      </c>
      <c r="D60" s="7">
        <v>0.95</v>
      </c>
      <c r="E60" s="5">
        <v>1.5</v>
      </c>
      <c r="F60" s="5">
        <f t="shared" si="8"/>
        <v>2.0499999999999998</v>
      </c>
      <c r="G60" s="5">
        <f t="shared" si="15"/>
        <v>1.415</v>
      </c>
      <c r="H60" s="1">
        <v>0.2</v>
      </c>
      <c r="I60" s="1" t="s">
        <v>53</v>
      </c>
      <c r="J60" s="7">
        <v>0</v>
      </c>
      <c r="K60" s="7">
        <v>0</v>
      </c>
      <c r="L60" s="7">
        <v>0</v>
      </c>
      <c r="M60" s="7">
        <v>1</v>
      </c>
      <c r="N60" s="7">
        <v>0</v>
      </c>
      <c r="O60" s="7">
        <f t="shared" si="9"/>
        <v>1</v>
      </c>
      <c r="P60" s="9">
        <v>40</v>
      </c>
      <c r="Q60" s="8">
        <f t="shared" si="10"/>
        <v>1.5</v>
      </c>
      <c r="R60" s="8">
        <f t="shared" si="11"/>
        <v>2.5000000000000001E-2</v>
      </c>
      <c r="S60" s="6">
        <f t="shared" si="12"/>
        <v>0.37874999999999975</v>
      </c>
    </row>
    <row r="61" spans="1:19">
      <c r="A61" s="2">
        <f t="shared" si="13"/>
        <v>23</v>
      </c>
      <c r="B61" s="1" t="s">
        <v>35</v>
      </c>
      <c r="C61" s="1" t="s">
        <v>30</v>
      </c>
      <c r="D61" s="7">
        <v>0.95</v>
      </c>
      <c r="E61" s="5">
        <v>1.5</v>
      </c>
      <c r="F61" s="5">
        <f t="shared" si="8"/>
        <v>2.0499999999999998</v>
      </c>
      <c r="G61" s="5">
        <f t="shared" si="15"/>
        <v>1.5377250000000002</v>
      </c>
      <c r="H61" s="1">
        <v>0.2</v>
      </c>
      <c r="I61" s="1" t="s">
        <v>53</v>
      </c>
      <c r="J61" s="7">
        <v>0</v>
      </c>
      <c r="K61" s="7">
        <v>0</v>
      </c>
      <c r="L61" s="7">
        <v>0.1</v>
      </c>
      <c r="M61" s="7">
        <v>0.9</v>
      </c>
      <c r="N61" s="7">
        <v>0</v>
      </c>
      <c r="O61" s="7">
        <f t="shared" si="9"/>
        <v>1</v>
      </c>
      <c r="P61" s="9">
        <v>40</v>
      </c>
      <c r="Q61" s="8">
        <f t="shared" si="10"/>
        <v>1.5</v>
      </c>
      <c r="R61" s="8">
        <f t="shared" si="11"/>
        <v>2.5000000000000001E-2</v>
      </c>
      <c r="S61" s="6">
        <f t="shared" si="12"/>
        <v>0.25602499999999956</v>
      </c>
    </row>
    <row r="62" spans="1:19">
      <c r="A62" s="2">
        <f t="shared" si="13"/>
        <v>24</v>
      </c>
    </row>
    <row r="63" spans="1:19">
      <c r="A63" s="2">
        <f t="shared" si="13"/>
        <v>25</v>
      </c>
    </row>
    <row r="64" spans="1:19">
      <c r="A64" s="2">
        <f t="shared" si="13"/>
        <v>26</v>
      </c>
    </row>
  </sheetData>
  <conditionalFormatting sqref="S7:S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{F3DA1131-8E14-40EA-A800-1CF96A6A5DE0}</x14:id>
        </ext>
      </extLst>
    </cfRule>
  </conditionalFormatting>
  <conditionalFormatting sqref="S39:S61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{CC60F582-8D7E-4655-8D0F-00470E8E401C}</x14:id>
        </ext>
      </extLst>
    </cfRule>
  </conditionalFormatting>
  <hyperlinks>
    <hyperlink ref="A1" location="INDEX!A1" display="Back to INDEX" xr:uid="{C5E74631-147E-4B68-A40E-7163AD02588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DA1131-8E14-40EA-A800-1CF96A6A5D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S7:S32</xm:sqref>
        </x14:conditionalFormatting>
        <x14:conditionalFormatting xmlns:xm="http://schemas.microsoft.com/office/excel/2006/main">
          <x14:cfRule type="dataBar" id="{CC60F582-8D7E-4655-8D0F-00470E8E40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S39:S61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INDEX</vt:lpstr>
      <vt:lpstr>Inputs --&gt;</vt:lpstr>
      <vt:lpstr>Solution --&gt;</vt:lpstr>
      <vt:lpstr>Calculations</vt:lpstr>
      <vt:lpstr>CALC</vt:lpstr>
      <vt:lpstr>COGS</vt:lpstr>
      <vt:lpstr>Order Composition</vt:lpstr>
      <vt:lpstr>Menu and cost - Russia</vt:lpstr>
      <vt:lpstr>TestCity</vt:lpstr>
      <vt:lpstr>Portland</vt:lpstr>
      <vt:lpstr>Birmingham</vt:lpstr>
      <vt:lpstr>Indianapolis</vt:lpstr>
      <vt:lpstr>Columbus</vt:lpstr>
      <vt:lpstr>Cincinnati</vt:lpstr>
      <vt:lpstr>Cleveland</vt:lpstr>
      <vt:lpstr>Las_Vegas</vt:lpstr>
      <vt:lpstr>Miami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Lisitsyn, Fedor</dc:creator>
  <cp:lastModifiedBy>Arina Donskikh</cp:lastModifiedBy>
  <dcterms:created xsi:type="dcterms:W3CDTF">2021-10-21T16:13:53Z</dcterms:created>
  <dcterms:modified xsi:type="dcterms:W3CDTF">2024-02-17T08:09:08Z</dcterms:modified>
</cp:coreProperties>
</file>