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rowelectronics.sharepoint.com/sites/ArrowEngineering/Documents/SupplierFiles/Silicon Labs/BGX13Xpress_Arduino/GithubFiles/Design Documents/"/>
    </mc:Choice>
  </mc:AlternateContent>
  <xr:revisionPtr revIDLastSave="0" documentId="8_{9A251673-D2FD-4B8A-A8E3-3CB0C39651E5}" xr6:coauthVersionLast="40" xr6:coauthVersionMax="40" xr10:uidLastSave="{00000000-0000-0000-0000-000000000000}"/>
  <bookViews>
    <workbookView xWindow="0" yWindow="0" windowWidth="20490" windowHeight="7545" xr2:uid="{FEB46E8D-B71D-4862-B11A-8415FD7C2035}"/>
  </bookViews>
  <sheets>
    <sheet name="PBOM" sheetId="2" r:id="rId1"/>
    <sheet name="BOM" sheetId="1" state="hidden" r:id="rId2"/>
  </sheets>
  <externalReferences>
    <externalReference r:id="rId3"/>
  </externalReferences>
  <definedNames>
    <definedName name="Types">[1]!Table1[Types]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2" i="1" l="1"/>
  <c r="O42" i="1"/>
  <c r="N42" i="1"/>
  <c r="J42" i="1"/>
  <c r="I42" i="1"/>
  <c r="H42" i="1"/>
  <c r="N41" i="1"/>
  <c r="M41" i="1"/>
  <c r="P41" i="1" s="1"/>
  <c r="L41" i="1"/>
  <c r="O41" i="1" s="1"/>
  <c r="K41" i="1"/>
  <c r="J41" i="1"/>
  <c r="I41" i="1"/>
  <c r="H41" i="1"/>
  <c r="P40" i="1"/>
  <c r="O40" i="1"/>
  <c r="N40" i="1"/>
  <c r="J40" i="1"/>
  <c r="I40" i="1"/>
  <c r="H40" i="1"/>
  <c r="P39" i="1"/>
  <c r="O39" i="1"/>
  <c r="N39" i="1"/>
  <c r="J39" i="1"/>
  <c r="I39" i="1"/>
  <c r="H39" i="1"/>
  <c r="P38" i="1"/>
  <c r="O38" i="1"/>
  <c r="N38" i="1"/>
  <c r="J38" i="1"/>
  <c r="I38" i="1"/>
  <c r="H38" i="1"/>
  <c r="M37" i="1"/>
  <c r="P37" i="1" s="1"/>
  <c r="L37" i="1"/>
  <c r="O37" i="1" s="1"/>
  <c r="K37" i="1"/>
  <c r="N37" i="1" s="1"/>
  <c r="J37" i="1"/>
  <c r="I37" i="1"/>
  <c r="H37" i="1"/>
  <c r="N36" i="1"/>
  <c r="M36" i="1"/>
  <c r="P36" i="1" s="1"/>
  <c r="L36" i="1"/>
  <c r="O36" i="1" s="1"/>
  <c r="K36" i="1"/>
  <c r="J36" i="1"/>
  <c r="I36" i="1"/>
  <c r="H36" i="1"/>
  <c r="P35" i="1"/>
  <c r="O35" i="1"/>
  <c r="N35" i="1"/>
  <c r="J35" i="1"/>
  <c r="I35" i="1"/>
  <c r="H35" i="1"/>
  <c r="P34" i="1"/>
  <c r="O34" i="1"/>
  <c r="N34" i="1"/>
  <c r="J34" i="1"/>
  <c r="I34" i="1"/>
  <c r="H34" i="1"/>
  <c r="P33" i="1"/>
  <c r="O33" i="1"/>
  <c r="J33" i="1"/>
  <c r="I33" i="1"/>
  <c r="H33" i="1"/>
  <c r="P32" i="1"/>
  <c r="O32" i="1"/>
  <c r="N32" i="1"/>
  <c r="J32" i="1"/>
  <c r="I32" i="1"/>
  <c r="H32" i="1"/>
  <c r="P31" i="1"/>
  <c r="O31" i="1"/>
  <c r="N31" i="1"/>
  <c r="J31" i="1"/>
  <c r="I31" i="1"/>
  <c r="H31" i="1"/>
  <c r="P30" i="1"/>
  <c r="O30" i="1"/>
  <c r="N30" i="1"/>
  <c r="J30" i="1"/>
  <c r="I30" i="1"/>
  <c r="H30" i="1"/>
  <c r="P29" i="1"/>
  <c r="O29" i="1"/>
  <c r="N29" i="1"/>
  <c r="J29" i="1"/>
  <c r="I29" i="1"/>
  <c r="H29" i="1"/>
  <c r="P28" i="1"/>
  <c r="O28" i="1"/>
  <c r="N28" i="1"/>
  <c r="J28" i="1"/>
  <c r="I28" i="1"/>
  <c r="H28" i="1"/>
  <c r="P27" i="1"/>
  <c r="O27" i="1"/>
  <c r="N27" i="1"/>
  <c r="J27" i="1"/>
  <c r="I27" i="1"/>
  <c r="H27" i="1"/>
  <c r="P26" i="1"/>
  <c r="O26" i="1"/>
  <c r="N26" i="1"/>
  <c r="J26" i="1"/>
  <c r="I26" i="1"/>
  <c r="H26" i="1"/>
  <c r="P25" i="1"/>
  <c r="O25" i="1"/>
  <c r="N25" i="1"/>
  <c r="J25" i="1"/>
  <c r="I25" i="1"/>
  <c r="H25" i="1"/>
  <c r="P24" i="1"/>
  <c r="N24" i="1"/>
  <c r="L24" i="1"/>
  <c r="O24" i="1" s="1"/>
  <c r="J24" i="1"/>
  <c r="I24" i="1"/>
  <c r="H24" i="1"/>
  <c r="P23" i="1"/>
  <c r="O23" i="1"/>
  <c r="N23" i="1"/>
  <c r="J23" i="1"/>
  <c r="I23" i="1"/>
  <c r="H23" i="1"/>
  <c r="P22" i="1"/>
  <c r="O22" i="1"/>
  <c r="N22" i="1"/>
  <c r="J22" i="1"/>
  <c r="I22" i="1"/>
  <c r="H22" i="1"/>
  <c r="P21" i="1"/>
  <c r="O21" i="1"/>
  <c r="N21" i="1"/>
  <c r="J21" i="1"/>
  <c r="I21" i="1"/>
  <c r="H21" i="1"/>
  <c r="P20" i="1"/>
  <c r="O20" i="1"/>
  <c r="N20" i="1"/>
  <c r="J20" i="1"/>
  <c r="I20" i="1"/>
  <c r="H20" i="1"/>
  <c r="P19" i="1"/>
  <c r="O19" i="1"/>
  <c r="N19" i="1"/>
  <c r="J19" i="1"/>
  <c r="I19" i="1"/>
  <c r="H19" i="1"/>
  <c r="P18" i="1"/>
  <c r="O18" i="1"/>
  <c r="N18" i="1"/>
  <c r="J18" i="1"/>
  <c r="I18" i="1"/>
  <c r="H18" i="1"/>
  <c r="N17" i="1"/>
  <c r="M17" i="1"/>
  <c r="P17" i="1" s="1"/>
  <c r="L17" i="1"/>
  <c r="O17" i="1" s="1"/>
  <c r="J17" i="1"/>
  <c r="I17" i="1"/>
  <c r="H17" i="1"/>
  <c r="P16" i="1"/>
  <c r="O16" i="1"/>
  <c r="N16" i="1"/>
  <c r="J16" i="1"/>
  <c r="I16" i="1"/>
  <c r="H16" i="1"/>
  <c r="P15" i="1"/>
  <c r="O15" i="1"/>
  <c r="N15" i="1"/>
  <c r="J15" i="1"/>
  <c r="I15" i="1"/>
  <c r="H15" i="1"/>
  <c r="P14" i="1"/>
  <c r="O14" i="1"/>
  <c r="N14" i="1"/>
  <c r="J14" i="1"/>
  <c r="I14" i="1"/>
  <c r="H14" i="1"/>
  <c r="P13" i="1"/>
  <c r="O13" i="1"/>
  <c r="N13" i="1"/>
  <c r="J13" i="1"/>
  <c r="I13" i="1"/>
  <c r="H13" i="1"/>
  <c r="P12" i="1"/>
  <c r="O12" i="1"/>
  <c r="N12" i="1"/>
  <c r="J12" i="1"/>
  <c r="I12" i="1"/>
  <c r="H12" i="1"/>
  <c r="P11" i="1"/>
  <c r="O11" i="1"/>
  <c r="N11" i="1"/>
  <c r="J11" i="1"/>
  <c r="I11" i="1"/>
  <c r="H11" i="1"/>
  <c r="P10" i="1"/>
  <c r="O10" i="1"/>
  <c r="N10" i="1"/>
  <c r="J10" i="1"/>
  <c r="I10" i="1"/>
  <c r="H10" i="1"/>
  <c r="P9" i="1"/>
  <c r="O9" i="1"/>
  <c r="N9" i="1"/>
  <c r="J9" i="1"/>
  <c r="I9" i="1"/>
  <c r="H9" i="1"/>
  <c r="P8" i="1"/>
  <c r="O8" i="1"/>
  <c r="N8" i="1"/>
  <c r="J8" i="1"/>
  <c r="I8" i="1"/>
  <c r="H8" i="1"/>
  <c r="P7" i="1"/>
  <c r="O7" i="1"/>
  <c r="N7" i="1"/>
  <c r="J7" i="1"/>
  <c r="I7" i="1"/>
  <c r="H7" i="1"/>
  <c r="P6" i="1"/>
  <c r="O6" i="1"/>
  <c r="N6" i="1"/>
  <c r="J6" i="1"/>
  <c r="I6" i="1"/>
  <c r="H6" i="1"/>
  <c r="P5" i="1"/>
  <c r="O5" i="1"/>
  <c r="N5" i="1"/>
  <c r="J5" i="1"/>
  <c r="I5" i="1"/>
  <c r="H5" i="1"/>
  <c r="M4" i="1"/>
  <c r="P4" i="1" s="1"/>
  <c r="L4" i="1"/>
  <c r="O4" i="1" s="1"/>
  <c r="K4" i="1"/>
  <c r="N4" i="1" s="1"/>
  <c r="J4" i="1"/>
  <c r="I4" i="1"/>
  <c r="H4" i="1"/>
  <c r="P3" i="1"/>
  <c r="O3" i="1"/>
  <c r="N3" i="1"/>
  <c r="J3" i="1"/>
  <c r="I3" i="1"/>
  <c r="H3" i="1"/>
  <c r="P2" i="1"/>
  <c r="O2" i="1"/>
  <c r="N2" i="1"/>
  <c r="J2" i="1"/>
  <c r="I2" i="1"/>
  <c r="H2" i="1"/>
  <c r="P43" i="1" l="1"/>
  <c r="P46" i="1" s="1"/>
  <c r="N43" i="1"/>
  <c r="N46" i="1" s="1"/>
  <c r="O43" i="1"/>
  <c r="O46" i="1" s="1"/>
</calcChain>
</file>

<file path=xl/sharedStrings.xml><?xml version="1.0" encoding="utf-8"?>
<sst xmlns="http://schemas.openxmlformats.org/spreadsheetml/2006/main" count="547" uniqueCount="262">
  <si>
    <t>Line #</t>
  </si>
  <si>
    <t>Designator</t>
  </si>
  <si>
    <t>Quantity</t>
  </si>
  <si>
    <t>Production description</t>
  </si>
  <si>
    <t>Production MFG</t>
  </si>
  <si>
    <t>Production P/N</t>
  </si>
  <si>
    <t>Arrow Consigning</t>
  </si>
  <si>
    <t>Qty'5000</t>
  </si>
  <si>
    <t>Qty'8000</t>
  </si>
  <si>
    <t>Qty'10000</t>
  </si>
  <si>
    <t>_$5000</t>
  </si>
  <si>
    <t>_$8000</t>
  </si>
  <si>
    <t>_$10000</t>
  </si>
  <si>
    <t>Available</t>
  </si>
  <si>
    <t>MOQ</t>
  </si>
  <si>
    <t>Supplier</t>
  </si>
  <si>
    <t>Production P/N_SL</t>
  </si>
  <si>
    <t>Supplier P/N_SL</t>
  </si>
  <si>
    <t>Production MFG_SL</t>
  </si>
  <si>
    <t>Production Description_SL</t>
  </si>
  <si>
    <t>Comments_SL</t>
  </si>
  <si>
    <t>Your Comments</t>
  </si>
  <si>
    <t>Y1</t>
  </si>
  <si>
    <t>Imported</t>
  </si>
  <si>
    <t>Abracon LLC</t>
  </si>
  <si>
    <t>ABS07-32.768KHZ-7-T</t>
  </si>
  <si>
    <t>Mouser</t>
  </si>
  <si>
    <t>815-ABS07-32.768K7T</t>
  </si>
  <si>
    <t>Abracon Corporation</t>
  </si>
  <si>
    <t>Crystals 32.768KHz 7pF</t>
  </si>
  <si>
    <t>U3</t>
  </si>
  <si>
    <t>Analog Devices Inc.</t>
  </si>
  <si>
    <t>ADG3308BRUZ or ADG3308BRUZ-REEL7</t>
  </si>
  <si>
    <t>Consigned</t>
  </si>
  <si>
    <t>U4</t>
  </si>
  <si>
    <t>LDO Regulator Pos 3.3V 0.3A 5-Pin TSOT T/R</t>
  </si>
  <si>
    <t>ADP122AUJZ-3.3-R7</t>
  </si>
  <si>
    <t>Digi-key</t>
  </si>
  <si>
    <t>ADP122AUJZ-3.3-R7CT-ND</t>
  </si>
  <si>
    <t>Analog Devices Inc</t>
  </si>
  <si>
    <t>IC REG LINEAR 3.3V 300MA TSOT5</t>
  </si>
  <si>
    <t>U7, U8, U9, U10</t>
  </si>
  <si>
    <t>Trans GP BJT PNP 80V 1A 1800mW Automotive 4-Pin(3+Tab) SC-73</t>
  </si>
  <si>
    <t>Diodes Incorporated</t>
  </si>
  <si>
    <t>BCP54-10TX or BCP5410TA</t>
  </si>
  <si>
    <t>Arrow</t>
  </si>
  <si>
    <t>BCP5410TA</t>
  </si>
  <si>
    <t>Trans GP BJT NPN 45V 1A 2000mW Automotive 4-Pin(3+Tab) SOT-223 T/R</t>
  </si>
  <si>
    <t>U2</t>
  </si>
  <si>
    <t>BGX13S</t>
  </si>
  <si>
    <t>Silicon Labs</t>
  </si>
  <si>
    <t> BGX13S or BGX13S22GA-V21</t>
  </si>
  <si>
    <t>C1, C2, C3, C5, C6, C21</t>
  </si>
  <si>
    <t>Cap Ceramic 10V  Pad SMD 0402 125°C T/R</t>
  </si>
  <si>
    <t>Taiyo Yuden</t>
  </si>
  <si>
    <t>C0402C104K8RAC or LMK105B7104MVHF</t>
  </si>
  <si>
    <t>6a</t>
  </si>
  <si>
    <t>c4</t>
  </si>
  <si>
    <t>DNI</t>
  </si>
  <si>
    <t>Do Not Install</t>
  </si>
  <si>
    <t>C7, C8</t>
  </si>
  <si>
    <t>C11, C12, C13, C14, C17, C18, C19, C20</t>
  </si>
  <si>
    <t>C9, C10, C15, C16</t>
  </si>
  <si>
    <t>Cap Ceramic 0.1uF 10V Y5V -20% to 80% Pad SMD 0402 85°C T/R</t>
  </si>
  <si>
    <t>KEMET</t>
  </si>
  <si>
    <t>C0402C104Z8VACTU</t>
  </si>
  <si>
    <t>Digikey</t>
  </si>
  <si>
    <t>C0402C104Z8VAC7867</t>
  </si>
  <si>
    <t>399-15293-2-ND</t>
  </si>
  <si>
    <t>KEMET Corporation</t>
  </si>
  <si>
    <t>CAP CER 0.1UF 10V Y5V 0402</t>
  </si>
  <si>
    <t>R11</t>
  </si>
  <si>
    <t>Res Thick Film 0402 91 Ohm 5% 0.063W(1/16W) ±200ppm/°C Pad SMD Automotive T/R</t>
  </si>
  <si>
    <t>Vishay Dale</t>
  </si>
  <si>
    <t>CRCW040291R0JNED</t>
  </si>
  <si>
    <t>71-CRCW0402J-91-E3</t>
  </si>
  <si>
    <t>Vishay Intertechnologies</t>
  </si>
  <si>
    <t>Thick Film Resistors - SMD 1/16watt 91ohms 5%</t>
  </si>
  <si>
    <t>R25, R29, R39, R43</t>
  </si>
  <si>
    <t>Res Thick Film 0402 1K Ohm 5% 0.063W(1/16W) ±200ppm/°C Pad SMD T/R</t>
  </si>
  <si>
    <t>Bourns Inc.</t>
  </si>
  <si>
    <t>CRCW04021K00JNEDC or CR0402-JW-102GLF</t>
  </si>
  <si>
    <t>Bittele Stock</t>
  </si>
  <si>
    <t>CRCW04021K00JNEDC</t>
  </si>
  <si>
    <t>RES SMD 1K OHM 1% 1/16W 0402</t>
  </si>
  <si>
    <t>R7, R8, R9, R10</t>
  </si>
  <si>
    <t>1.5 kOhms ±1% 0.063W, 1/16W Chip Resistor 0402 (1005 Metric)  Thick Film</t>
  </si>
  <si>
    <t>CRCW04021K50FKEDC</t>
  </si>
  <si>
    <t>71-CRCW04021K50FKEDC</t>
  </si>
  <si>
    <t>Thick Film Resistors - SMD 1/16watt 1.5Kohms 1% Commercial Use</t>
  </si>
  <si>
    <t>R16, R18, R30, R32</t>
  </si>
  <si>
    <t>Res Thick Film 0402 3.3K Ohm 5% 0.063W(1/16W) ±100ppm/°C Pad SMD T/R</t>
  </si>
  <si>
    <t>Samsung Electro-Mechanics</t>
  </si>
  <si>
    <t xml:space="preserve">CRCW04023K30JNEDC or RC1005J332CS </t>
  </si>
  <si>
    <t>CRCW04023K30JNEDC</t>
  </si>
  <si>
    <t>71-CRCW04023K30JNEDC</t>
  </si>
  <si>
    <t>Thick Film Resistors - SMD 1/16watt 3.3Kohms 5% Commercial Use</t>
  </si>
  <si>
    <t>R2, R3,R44,R45</t>
  </si>
  <si>
    <t>Res Thick Film 0402 7.5K Ohm 5% 0.063W(1/16W) ±200ppm/°C Pad SMD Automotive T/R</t>
  </si>
  <si>
    <t>CRCW04027K50JNED</t>
  </si>
  <si>
    <t>71-CRCW0402J-7.5K-E3</t>
  </si>
  <si>
    <t>Thick Film Resistors - SMD 1/16watt 7.5Kohms 5%</t>
  </si>
  <si>
    <t>R1, R4</t>
  </si>
  <si>
    <t>Res Thick Film 0402 33 Ohm 5% 0.063W(1/16W) ±200ppm/°C Pad SMD T/R</t>
  </si>
  <si>
    <t>CRCW040233R0JNEDC</t>
  </si>
  <si>
    <t>541-4009-1-ND</t>
  </si>
  <si>
    <t>RES SMD 33 OHM 5% 1/16W 0402</t>
  </si>
  <si>
    <t>R20, R21, R22, R23, R24, R26, R27, R28, R34, R35, R36, R37, R38, R40, R41, R42</t>
  </si>
  <si>
    <t>Res Thick Film 0402 100K Ohm 5% 0.063W(1/16W) ±200ppm/°C Pad SMD T/R</t>
  </si>
  <si>
    <t>CRCW0402100KJNEDC</t>
  </si>
  <si>
    <t>CRCW0402100KFKED</t>
  </si>
  <si>
    <t>RES SMD 100K OHM 1% 1/16W 0402</t>
  </si>
  <si>
    <t>R17, R19, R31, R33</t>
  </si>
  <si>
    <t>200 kOhms ±1% 0.063W, 1/16W Chip Resistor 0402 (1005 Metric)  Thick Film</t>
  </si>
  <si>
    <t>CRCW0402200KFKED**MULT1 or CR0402-FX-2003GLF</t>
  </si>
  <si>
    <t>CRCW0402200KFKED</t>
  </si>
  <si>
    <t>RES SMD 200K OHM 1% 1/16W 0402</t>
  </si>
  <si>
    <t>R5, R6</t>
  </si>
  <si>
    <t>Res Thick Film 0402 499K Ohm 1% 0.063W(1/16W) ±100ppm/°C Pad SMD T/R</t>
  </si>
  <si>
    <t>CRCW0402499KFKEDC</t>
  </si>
  <si>
    <t>71-CRCW0402499KFKEDC</t>
  </si>
  <si>
    <t>Thick Film Resistors - SMD 1/16watt 499Kohms 1% Commercial Use</t>
  </si>
  <si>
    <t>U5</t>
  </si>
  <si>
    <t>Op Amp Quad GP R-R I/O 6V Automotive 14-Pin TSSOP T/R</t>
  </si>
  <si>
    <t>Microchip Technology</t>
  </si>
  <si>
    <t>MCP6004T-I/ST</t>
  </si>
  <si>
    <t>579-MCP6004T-I/ST</t>
  </si>
  <si>
    <t>Microchip Technology Inc</t>
  </si>
  <si>
    <t>Operational Amplifiers - Op Amps Quad 1.8V 1MHz</t>
  </si>
  <si>
    <t>H2</t>
  </si>
  <si>
    <t>5-Pos Screw Terminal Block</t>
  </si>
  <si>
    <t>On Shore Technology Inc.</t>
  </si>
  <si>
    <t>OSTTC052162</t>
  </si>
  <si>
    <t>ED2612-ND</t>
  </si>
  <si>
    <t>On-Shore Technology Inc</t>
  </si>
  <si>
    <t>TERM BLOCK 5.08MM HORZ 5POS PCB</t>
  </si>
  <si>
    <t>U6</t>
  </si>
  <si>
    <t>LED Driver 2.5V/3.3V/5V 10-Pin TSSOP T/R</t>
  </si>
  <si>
    <t>NXP USA Inc.</t>
  </si>
  <si>
    <t>PCA9633DP2,118</t>
  </si>
  <si>
    <t>771-PCA9633DP2-T</t>
  </si>
  <si>
    <t>NXP Semiconductors</t>
  </si>
  <si>
    <t>LED Lighting Drivers 4BIT I2C FM+ TP LED CON RST OE</t>
  </si>
  <si>
    <t>S1, S2, S3, S4</t>
  </si>
  <si>
    <t>Switch Tactile N.O. SPST Round Button Gull Wing 0.05A 12VDC 100000Cycles 1.96N SMD T/R</t>
  </si>
  <si>
    <t>C&amp;K</t>
  </si>
  <si>
    <t>PTS645SH50SMTR92LFS</t>
  </si>
  <si>
    <t>CKN9085TR-ND</t>
  </si>
  <si>
    <t>C&amp;K Components</t>
  </si>
  <si>
    <t>Tactile Switches TACT</t>
  </si>
  <si>
    <t>R12</t>
  </si>
  <si>
    <t>Res Thick Film 0402 49.9 Ohm 1% 0.063W(1/16W) ±200ppm/°C Epoxy Pad SMD T/R</t>
  </si>
  <si>
    <t>Yageo</t>
  </si>
  <si>
    <t>RC0402FR-0749R9P</t>
  </si>
  <si>
    <t>603-RC0402FR-0749R9P</t>
  </si>
  <si>
    <t>YAGEO Corporation</t>
  </si>
  <si>
    <t>Thick Film Resistors - SMD 1/16W 49.9 Ohm 1%</t>
  </si>
  <si>
    <t>R15</t>
  </si>
  <si>
    <t>Res Thick Film 0402 0.063W(1/16W) ±100ppm/°C Pad SMD T/R or 56.2 kOhms ±1% 0.063W, 1/16W Chip Resistor 0402 (1005 Metric) Moisture Resistant Thick Film</t>
  </si>
  <si>
    <t>RC0402FR-0756R2L or RC0402FR-0756K2L</t>
  </si>
  <si>
    <t>RC0402FR-0756R2L</t>
  </si>
  <si>
    <t>311-56.2LRCT-ND</t>
  </si>
  <si>
    <t>RES SMD 56.2 OHM 1% 1/16W 0402</t>
  </si>
  <si>
    <t>R14</t>
  </si>
  <si>
    <t>63.4 Ohms ±1% 0.063W, 1/16W Chip Resistor 0402 (1005 Metric) Moisture Resistant Thick Film</t>
  </si>
  <si>
    <t>RC0402FR-0763R4L</t>
  </si>
  <si>
    <t>603-RC0402FR-0763R4L</t>
  </si>
  <si>
    <t>Thick Film Resistors - SMD 63.4 OHM 1%</t>
  </si>
  <si>
    <t>R13</t>
  </si>
  <si>
    <t>Res Thick Film 0402 205 Ohm 1% 0.063W(1/16W) ±100ppm/°C Epoxy Pad SMD T/R</t>
  </si>
  <si>
    <t>RC0402FR-07205RL</t>
  </si>
  <si>
    <t>YAG3051CT-ND</t>
  </si>
  <si>
    <t>RES SMD 205 OHM 1% 1/16W 0402</t>
  </si>
  <si>
    <t>U1</t>
  </si>
  <si>
    <t>Temp Sensor Digital Serial (I2C) 6-Pin DFN EP T/R</t>
  </si>
  <si>
    <t>SI7050-A20-IMR</t>
  </si>
  <si>
    <t>AD1</t>
  </si>
  <si>
    <t>CONN RCPT .100" 6POS SNGL GOLD</t>
  </si>
  <si>
    <t>Samtec Inc</t>
  </si>
  <si>
    <t>SSQ-106-02-G-S or SSQ-106-03-F-S</t>
  </si>
  <si>
    <t>IOL1</t>
  </si>
  <si>
    <t>SSQ-108-03-G-S</t>
  </si>
  <si>
    <t>POWER1</t>
  </si>
  <si>
    <t>IOH1</t>
  </si>
  <si>
    <t>SSQ-110-03-F-S</t>
  </si>
  <si>
    <t>Samtec Inc.</t>
  </si>
  <si>
    <t>D4, D8</t>
  </si>
  <si>
    <t>Visual Communications Company - VCC</t>
  </si>
  <si>
    <t>VAOL-S8GT4</t>
  </si>
  <si>
    <t>D5</t>
  </si>
  <si>
    <t>VAOL-S8RP4</t>
  </si>
  <si>
    <t>593-VAOL-S8RP4</t>
  </si>
  <si>
    <t>Visual Communications Company</t>
  </si>
  <si>
    <t>Standard LEDs - SMD Red 624nm</t>
  </si>
  <si>
    <t>D6</t>
  </si>
  <si>
    <t>VAOL-S8SB4</t>
  </si>
  <si>
    <t>VAOL-S8SB4CT-ND</t>
  </si>
  <si>
    <t>Standard LEDs - SMD Blue 468nm</t>
  </si>
  <si>
    <t>D7</t>
  </si>
  <si>
    <t>VAOL-S8WR4</t>
  </si>
  <si>
    <t>VAOL-S8WR4CT-ND</t>
  </si>
  <si>
    <t>LED WHITE DIFFUSED 0805 SMD</t>
  </si>
  <si>
    <t>U11</t>
  </si>
  <si>
    <t>Light to Digital Ambient Light Sensor Digital Output 3.3V 6-Pin T/R</t>
  </si>
  <si>
    <t>Vishay Semiconductor Opto Division</t>
  </si>
  <si>
    <t>VEML6030</t>
  </si>
  <si>
    <t>D1, D2</t>
  </si>
  <si>
    <t>LED Uni-Color Blue 468nm 2-Pin Chip 0402(1006Metric) T/R</t>
  </si>
  <si>
    <t>VLMB1500-GS08</t>
  </si>
  <si>
    <t>78-VLMB1500-GS08</t>
  </si>
  <si>
    <t>Standard LEDs - SMD 0402 BLUE Non-Diff</t>
  </si>
  <si>
    <t>D3</t>
  </si>
  <si>
    <t>LED Uni-Color Red 639nm 2-Pin Chip 0402(1006Metric) T/R</t>
  </si>
  <si>
    <t>VLMS1500-GS08</t>
  </si>
  <si>
    <t>78-VLMS1500-GS08</t>
  </si>
  <si>
    <t>Standard LEDs - SMD 0402 SUPER RED Non-Diff</t>
  </si>
  <si>
    <t>U12</t>
  </si>
  <si>
    <t>DMN2005DLP4K</t>
  </si>
  <si>
    <t>DigiKey</t>
  </si>
  <si>
    <t>DMN2005DLP4K-7</t>
  </si>
  <si>
    <t>DMN2005DLP4KDITR-ND</t>
  </si>
  <si>
    <t>MOSFET 2N-CH 20V 0.3A 6-DFN</t>
  </si>
  <si>
    <t>J6</t>
  </si>
  <si>
    <t>Samtec</t>
  </si>
  <si>
    <t>SSQ-114-03-T-S</t>
  </si>
  <si>
    <t xml:space="preserve">sub total </t>
  </si>
  <si>
    <t>production loss</t>
  </si>
  <si>
    <t>supplier shipping cost</t>
  </si>
  <si>
    <t>TOTAL PARTS</t>
  </si>
  <si>
    <t>Consigned part: ADG3308BRUZ or ADG3308BRUZ-REEL7</t>
  </si>
  <si>
    <t>Consigned part: Analog Devices Inc.</t>
  </si>
  <si>
    <t>Consigned part: Imported</t>
  </si>
  <si>
    <t>Consigned part:  BGX13S or BGX13S22GA-V21</t>
  </si>
  <si>
    <t>Consigned part: Silicon Labs</t>
  </si>
  <si>
    <t>Consigned part: BGX13S</t>
  </si>
  <si>
    <t>Consigned part: C0402C104K8RAC or LMK105B7104MVHF</t>
  </si>
  <si>
    <t>Consigned part: Taiyo Yuden</t>
  </si>
  <si>
    <t>Consigned part: Cap Ceramic 10V  Pad SMD 0402 125°C T/R</t>
  </si>
  <si>
    <t>Please confirm the Bittele Stock P/N: CRCW04021K00JNEDC</t>
  </si>
  <si>
    <t>Please confirm the Bittele Stock P/N: CRCW0402100KFKED</t>
  </si>
  <si>
    <t>Please confirm the Bittele Stock P/N: CRCW0402200KFKED</t>
  </si>
  <si>
    <t>Consigned part: SI7050-A20-IMR</t>
  </si>
  <si>
    <t>Consigned part: Temp Sensor Digital Serial (I2C) 6-Pin DFN EP T/R</t>
  </si>
  <si>
    <t>Consigned part: SSQ-106-02-G-S or SSQ-106-03-F-S</t>
  </si>
  <si>
    <t>Consigned part: Samtec Inc</t>
  </si>
  <si>
    <t>Consigned part: CONN RCPT .100" 6POS SNGL GOLD</t>
  </si>
  <si>
    <t>Consigned part: SSQ-108-03-G-S</t>
  </si>
  <si>
    <t>Consigned part: SSQ-110-03-F-S</t>
  </si>
  <si>
    <t>Consigned part: Samtec Inc.</t>
  </si>
  <si>
    <t>Consigned part: VAOL-S8GT4</t>
  </si>
  <si>
    <t>Consigned part: Visual Communications Company - VCC</t>
  </si>
  <si>
    <t>Consigned part: VEML6030</t>
  </si>
  <si>
    <t>Consigned part: Vishay Semiconductor Opto Division</t>
  </si>
  <si>
    <t>Consigned part: Light to Digital Ambient Light Sensor Digital Output 3.3V 6-Pin T/R</t>
  </si>
  <si>
    <t>Consigned part: SSQ-114-03-T-S</t>
  </si>
  <si>
    <t>Consigned part: Samtec</t>
  </si>
  <si>
    <t xml:space="preserve">Consigned part: </t>
  </si>
  <si>
    <t>PCB</t>
  </si>
  <si>
    <t>Bittele</t>
  </si>
  <si>
    <t>49975B#0_20181128</t>
  </si>
  <si>
    <t>2.1X2.7,2</t>
  </si>
  <si>
    <t>Item#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</si>
</sst>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0000"/>
  </numFmts>
  <fonts count="12" x14ac:knownFonts="1"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indexed="12"/>
      <name val="Arial"/>
      <family val="2"/>
    </font>
    <font>
      <sz val="10"/>
      <color rgb="FF222222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2" borderId="2" xfId="0" quotePrefix="1" applyFont="1" applyFill="1" applyBorder="1" applyAlignment="1">
      <alignment horizontal="center"/>
    </xf>
    <xf numFmtId="0" fontId="1" fillId="2" borderId="3" xfId="0" quotePrefix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6" fontId="2" fillId="2" borderId="1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1" xfId="0" quotePrefix="1" applyFont="1" applyFill="1" applyBorder="1"/>
    <xf numFmtId="0" fontId="3" fillId="0" borderId="1" xfId="0" applyFont="1" applyFill="1" applyBorder="1"/>
    <xf numFmtId="0" fontId="3" fillId="0" borderId="2" xfId="1" quotePrefix="1" applyFont="1" applyFill="1" applyBorder="1" applyAlignment="1" applyProtection="1"/>
    <xf numFmtId="0" fontId="3" fillId="0" borderId="6" xfId="1" quotePrefix="1" applyFont="1" applyFill="1" applyBorder="1" applyAlignment="1" applyProtection="1"/>
    <xf numFmtId="0" fontId="0" fillId="0" borderId="4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164" fontId="0" fillId="3" borderId="1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3" fillId="5" borderId="1" xfId="0" quotePrefix="1" applyFont="1" applyFill="1" applyBorder="1"/>
    <xf numFmtId="0" fontId="3" fillId="5" borderId="1" xfId="0" applyFont="1" applyFill="1" applyBorder="1"/>
    <xf numFmtId="0" fontId="3" fillId="5" borderId="2" xfId="1" quotePrefix="1" applyFont="1" applyFill="1" applyBorder="1" applyAlignment="1" applyProtection="1"/>
    <xf numFmtId="0" fontId="3" fillId="5" borderId="6" xfId="1" quotePrefix="1" applyFont="1" applyFill="1" applyBorder="1" applyAlignment="1" applyProtection="1"/>
    <xf numFmtId="0" fontId="0" fillId="5" borderId="4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164" fontId="0" fillId="5" borderId="1" xfId="0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left"/>
    </xf>
    <xf numFmtId="0" fontId="6" fillId="5" borderId="1" xfId="0" applyFont="1" applyFill="1" applyBorder="1"/>
    <xf numFmtId="164" fontId="0" fillId="0" borderId="1" xfId="0" applyNumberFormat="1" applyFont="1" applyBorder="1" applyAlignment="1">
      <alignment horizontal="right"/>
    </xf>
    <xf numFmtId="0" fontId="0" fillId="0" borderId="4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164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/>
    <xf numFmtId="0" fontId="3" fillId="5" borderId="1" xfId="1" quotePrefix="1" applyFont="1" applyFill="1" applyBorder="1" applyAlignment="1" applyProtection="1"/>
    <xf numFmtId="164" fontId="5" fillId="5" borderId="1" xfId="0" applyNumberFormat="1" applyFont="1" applyFill="1" applyBorder="1" applyAlignment="1">
      <alignment horizontal="right"/>
    </xf>
    <xf numFmtId="0" fontId="7" fillId="5" borderId="1" xfId="0" applyFont="1" applyFill="1" applyBorder="1"/>
    <xf numFmtId="0" fontId="6" fillId="5" borderId="1" xfId="0" applyFont="1" applyFill="1" applyBorder="1" applyAlignment="1">
      <alignment wrapText="1"/>
    </xf>
    <xf numFmtId="0" fontId="0" fillId="5" borderId="1" xfId="0" applyFill="1" applyBorder="1" applyAlignment="1">
      <alignment horizontal="left"/>
    </xf>
    <xf numFmtId="0" fontId="8" fillId="6" borderId="1" xfId="0" quotePrefix="1" applyFont="1" applyFill="1" applyBorder="1"/>
    <xf numFmtId="0" fontId="8" fillId="6" borderId="1" xfId="0" applyFont="1" applyFill="1" applyBorder="1"/>
    <xf numFmtId="0" fontId="8" fillId="6" borderId="2" xfId="0" quotePrefix="1" applyFont="1" applyFill="1" applyBorder="1"/>
    <xf numFmtId="0" fontId="8" fillId="6" borderId="6" xfId="0" quotePrefix="1" applyFont="1" applyFill="1" applyBorder="1"/>
    <xf numFmtId="0" fontId="0" fillId="6" borderId="4" xfId="0" applyFont="1" applyFill="1" applyBorder="1" applyAlignment="1">
      <alignment horizontal="right"/>
    </xf>
    <xf numFmtId="0" fontId="0" fillId="6" borderId="1" xfId="0" applyFont="1" applyFill="1" applyBorder="1" applyAlignment="1">
      <alignment horizontal="right"/>
    </xf>
    <xf numFmtId="164" fontId="0" fillId="6" borderId="1" xfId="0" applyNumberFormat="1" applyFont="1" applyFill="1" applyBorder="1" applyAlignment="1">
      <alignment horizontal="right"/>
    </xf>
    <xf numFmtId="0" fontId="0" fillId="6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3" fillId="7" borderId="1" xfId="0" quotePrefix="1" applyFont="1" applyFill="1" applyBorder="1"/>
    <xf numFmtId="0" fontId="3" fillId="7" borderId="1" xfId="0" applyFont="1" applyFill="1" applyBorder="1"/>
    <xf numFmtId="0" fontId="3" fillId="7" borderId="2" xfId="1" quotePrefix="1" applyFont="1" applyFill="1" applyBorder="1" applyAlignment="1" applyProtection="1"/>
    <xf numFmtId="0" fontId="3" fillId="7" borderId="6" xfId="1" quotePrefix="1" applyFont="1" applyFill="1" applyBorder="1" applyAlignment="1" applyProtection="1"/>
    <xf numFmtId="0" fontId="0" fillId="7" borderId="4" xfId="0" applyFont="1" applyFill="1" applyBorder="1" applyAlignment="1">
      <alignment horizontal="right"/>
    </xf>
    <xf numFmtId="0" fontId="0" fillId="7" borderId="1" xfId="0" applyFont="1" applyFill="1" applyBorder="1" applyAlignment="1">
      <alignment horizontal="right"/>
    </xf>
    <xf numFmtId="164" fontId="0" fillId="7" borderId="1" xfId="0" applyNumberFormat="1" applyFont="1" applyFill="1" applyBorder="1" applyAlignment="1">
      <alignment horizontal="right"/>
    </xf>
    <xf numFmtId="0" fontId="5" fillId="7" borderId="1" xfId="0" applyFont="1" applyFill="1" applyBorder="1" applyAlignment="1">
      <alignment horizontal="right"/>
    </xf>
    <xf numFmtId="0" fontId="0" fillId="7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 vertical="top" wrapText="1"/>
    </xf>
    <xf numFmtId="164" fontId="0" fillId="0" borderId="1" xfId="0" applyNumberFormat="1" applyFont="1" applyFill="1" applyBorder="1" applyAlignment="1">
      <alignment horizontal="right"/>
    </xf>
    <xf numFmtId="0" fontId="3" fillId="7" borderId="1" xfId="0" applyFont="1" applyFill="1" applyBorder="1" applyAlignment="1">
      <alignment vertical="center" wrapText="1"/>
    </xf>
    <xf numFmtId="164" fontId="5" fillId="7" borderId="1" xfId="0" applyNumberFormat="1" applyFont="1" applyFill="1" applyBorder="1" applyAlignment="1">
      <alignment horizontal="right"/>
    </xf>
    <xf numFmtId="0" fontId="3" fillId="8" borderId="1" xfId="0" quotePrefix="1" applyFont="1" applyFill="1" applyBorder="1"/>
    <xf numFmtId="0" fontId="3" fillId="8" borderId="1" xfId="0" applyFont="1" applyFill="1" applyBorder="1"/>
    <xf numFmtId="0" fontId="3" fillId="8" borderId="2" xfId="1" quotePrefix="1" applyFont="1" applyFill="1" applyBorder="1" applyAlignment="1" applyProtection="1"/>
    <xf numFmtId="0" fontId="3" fillId="8" borderId="6" xfId="1" quotePrefix="1" applyFont="1" applyFill="1" applyBorder="1" applyAlignment="1" applyProtection="1"/>
    <xf numFmtId="0" fontId="0" fillId="8" borderId="4" xfId="0" applyFont="1" applyFill="1" applyBorder="1" applyAlignment="1">
      <alignment horizontal="right"/>
    </xf>
    <xf numFmtId="0" fontId="0" fillId="8" borderId="1" xfId="0" applyFont="1" applyFill="1" applyBorder="1" applyAlignment="1">
      <alignment horizontal="right"/>
    </xf>
    <xf numFmtId="164" fontId="5" fillId="8" borderId="1" xfId="0" applyNumberFormat="1" applyFont="1" applyFill="1" applyBorder="1" applyAlignment="1">
      <alignment horizontal="right"/>
    </xf>
    <xf numFmtId="0" fontId="5" fillId="8" borderId="1" xfId="0" applyFont="1" applyFill="1" applyBorder="1" applyAlignment="1">
      <alignment horizontal="right"/>
    </xf>
    <xf numFmtId="0" fontId="0" fillId="8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 vertical="top" wrapText="1"/>
    </xf>
    <xf numFmtId="0" fontId="6" fillId="8" borderId="1" xfId="0" applyFont="1" applyFill="1" applyBorder="1"/>
    <xf numFmtId="0" fontId="0" fillId="8" borderId="0" xfId="0" applyFill="1"/>
    <xf numFmtId="164" fontId="5" fillId="3" borderId="1" xfId="0" applyNumberFormat="1" applyFont="1" applyFill="1" applyBorder="1" applyAlignment="1">
      <alignment horizontal="right"/>
    </xf>
    <xf numFmtId="0" fontId="0" fillId="0" borderId="1" xfId="0" applyFill="1" applyBorder="1"/>
    <xf numFmtId="0" fontId="3" fillId="0" borderId="2" xfId="0" applyFont="1" applyFill="1" applyBorder="1"/>
    <xf numFmtId="0" fontId="3" fillId="0" borderId="6" xfId="0" applyFont="1" applyFill="1" applyBorder="1"/>
    <xf numFmtId="0" fontId="0" fillId="0" borderId="2" xfId="0" applyFill="1" applyBorder="1"/>
    <xf numFmtId="0" fontId="0" fillId="0" borderId="7" xfId="0" applyFill="1" applyBorder="1"/>
    <xf numFmtId="164" fontId="0" fillId="0" borderId="0" xfId="0" applyNumberFormat="1" applyFill="1"/>
    <xf numFmtId="0" fontId="9" fillId="0" borderId="0" xfId="0" applyFont="1"/>
    <xf numFmtId="164" fontId="0" fillId="0" borderId="0" xfId="0" applyNumberFormat="1"/>
    <xf numFmtId="0" fontId="10" fillId="3" borderId="1" xfId="0" applyFont="1" applyFill="1" applyBorder="1"/>
    <xf numFmtId="164" fontId="11" fillId="3" borderId="1" xfId="0" applyNumberFormat="1" applyFont="1" applyFill="1" applyBorder="1"/>
    <xf numFmtId="0" fontId="9" fillId="0" borderId="8" xfId="0" applyFont="1" applyFill="1" applyBorder="1"/>
    <xf numFmtId="0" fontId="9" fillId="0" borderId="0" xfId="0" applyFont="1" applyFill="1"/>
    <xf numFmtId="0" fontId="1" fillId="0" borderId="1" xfId="0" quotePrefix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0" xfId="0" applyFill="1"/>
    <xf numFmtId="0" fontId="7" fillId="0" borderId="1" xfId="0" applyFont="1" applyFill="1" applyBorder="1"/>
  </cellXfs>
  <cellStyles count="2">
    <cellStyle name="Hyperlink" xfId="1" builtinId="8"/>
    <cellStyle name="Normal" xfId="0" builtinId="0"/>
  </cellStyles>
  <dxfs count="7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mans\ShareFile\Folders\Sales\49-50\499-500\49975A1\Alt_Assembly\Alt_Assembly\BOM_9_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  <sheetName val="BOM_9_24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Vishay%20Dale&amp;mpn=CRCW04023K30JNEDC&amp;seller=Arrow%20Electronics%2C%20Inc.&amp;sku=CRCW04023K30JNEDC&amp;country=US&amp;channel=BOM%20Report&amp;ref=supplier&amp;" TargetMode="External"/><Relationship Id="rId13" Type="http://schemas.openxmlformats.org/officeDocument/2006/relationships/hyperlink" Target="https://octopart-clicks.com/click/altium?manufacturer=Vishay%20Dale&amp;mpn=CRCW0402499KFKEDC&amp;seller=Arrow%20Electronics%2C%20Inc.&amp;sku=CRCW0402499KFKEDC&amp;country=US&amp;channel=BOM%20Report&amp;ref=supplier&amp;" TargetMode="External"/><Relationship Id="rId18" Type="http://schemas.openxmlformats.org/officeDocument/2006/relationships/hyperlink" Target="https://octopart-clicks.com/click/altium?manufacturer=Yageo&amp;mpn=RC0402FR-0749R9P&amp;seller=Arrow%20Electronics%2C%20Inc.&amp;sku=RC0402FR-0749R9P&amp;country=US&amp;channel=BOM%20Report&amp;ref=supplier&amp;" TargetMode="External"/><Relationship Id="rId26" Type="http://schemas.openxmlformats.org/officeDocument/2006/relationships/hyperlink" Target="https://octopart-clicks.com/click/altium?manufacturer=Samtec&amp;mpn=SSQ-110-03-F-S&amp;seller=Arrow&amp;sku=SSQ-110-03-F-S&amp;country=US&amp;channel=BOM%20Report&amp;ref=supplier&amp;" TargetMode="External"/><Relationship Id="rId39" Type="http://schemas.openxmlformats.org/officeDocument/2006/relationships/hyperlink" Target="https://octopart-clicks.com/click/altium?manufacturer=Samtec&amp;mpn=SSQ-108-03-G-S&amp;seller=Arrow&amp;sku=SSQ-108-03-G-S&amp;country=US&amp;channel=BOM%20Report&amp;ref=supplier&amp;" TargetMode="External"/><Relationship Id="rId3" Type="http://schemas.openxmlformats.org/officeDocument/2006/relationships/hyperlink" Target="https://octopart-clicks.com/click/altium?manufacturer=KEMET&amp;mpn=C0402C104K8RAC&amp;seller=Arrow&amp;sku=C0402C104K8RAC&amp;country=US&amp;channel=BOM%20Report&amp;ref=supplier&amp;" TargetMode="External"/><Relationship Id="rId21" Type="http://schemas.openxmlformats.org/officeDocument/2006/relationships/hyperlink" Target="https://octopart-clicks.com/click/altium?manufacturer=Yageo&amp;mpn=RC0402FR-07205RL&amp;seller=Arrow&amp;sku=RC0402FR-07205RL&amp;country=US&amp;channel=BOM%20Report&amp;ref=supplier&amp;" TargetMode="External"/><Relationship Id="rId34" Type="http://schemas.openxmlformats.org/officeDocument/2006/relationships/hyperlink" Target="https://octopart-clicks.com/click/altium?manufacturer=Silicon%20Labs&amp;mpn=BGX13S&amp;seller=Arrow&amp;sku=BGX13S&amp;country=US&amp;channel=BOM%20Report&amp;ref=supplier&amp;" TargetMode="External"/><Relationship Id="rId42" Type="http://schemas.openxmlformats.org/officeDocument/2006/relationships/hyperlink" Target="https://octopart-clicks.com/click/altium?manufacturer=Samtec&amp;mpn=SSQ-106-02-G-S&amp;seller=Arrow&amp;sku=SSQ-106-02-G-S&amp;country=US&amp;channel=BOM%20Report&amp;ref=supplier&amp;" TargetMode="External"/><Relationship Id="rId7" Type="http://schemas.openxmlformats.org/officeDocument/2006/relationships/hyperlink" Target="https://octopart-clicks.com/click/altium?manufacturer=Vishay&amp;mpn=CRCW04021K50FKEDC&amp;seller=Arrow%20Electronics%2C%20Inc.&amp;sku=CRCW04021K50FKEDC&amp;country=US&amp;channel=BOM%20Report&amp;ref=supplier&amp;" TargetMode="External"/><Relationship Id="rId12" Type="http://schemas.openxmlformats.org/officeDocument/2006/relationships/hyperlink" Target="https://octopart-clicks.com/click/altium?manufacturer=Vishay&amp;mpn=CRCW0402200KFKED&amp;seller=Arrow&amp;sku=CRCW0402200KFKED&amp;country=US&amp;channel=BOM%20Report&amp;ref=supplier&amp;" TargetMode="External"/><Relationship Id="rId17" Type="http://schemas.openxmlformats.org/officeDocument/2006/relationships/hyperlink" Target="https://octopart-clicks.com/click/altium?manufacturer=ITT%20C%26K&amp;mpn=PTS645SH50SMTR92LFS&amp;seller=Arrow&amp;sku=PTS645SH50SMTR92LFS&amp;country=US&amp;channel=BOM%20Report&amp;ref=supplier&amp;" TargetMode="External"/><Relationship Id="rId25" Type="http://schemas.openxmlformats.org/officeDocument/2006/relationships/hyperlink" Target="https://octopart-clicks.com/click/altium?manufacturer=Samtec&amp;mpn=SSQ-108-03-G-S&amp;seller=Arrow&amp;sku=SSQ-108-03-G-S&amp;country=US&amp;channel=BOM%20Report&amp;ref=supplier&amp;" TargetMode="External"/><Relationship Id="rId33" Type="http://schemas.openxmlformats.org/officeDocument/2006/relationships/hyperlink" Target="https://octopart-clicks.com/click/altium?manufacturer=Vishay&amp;mpn=VLMS1500-GS08&amp;seller=Arrow&amp;sku=VLMS1500-GS08&amp;country=US&amp;channel=BOM%20Report&amp;ref=supplier&amp;" TargetMode="External"/><Relationship Id="rId38" Type="http://schemas.openxmlformats.org/officeDocument/2006/relationships/hyperlink" Target="https://octopart-clicks.com/click/altium?manufacturer=Samtec&amp;mpn=SSQ-110-03-F-S&amp;seller=Arrow&amp;sku=SSQ-110-03-F-S&amp;country=US&amp;channel=BOM%20Report&amp;ref=supplier&amp;" TargetMode="External"/><Relationship Id="rId2" Type="http://schemas.openxmlformats.org/officeDocument/2006/relationships/hyperlink" Target="https://octopart-clicks.com/click/altium?manufacturer=Analog%20Devices&amp;mpn=ADP122AUJZ-3.3-R7&amp;seller=Arrow&amp;sku=ADP122AUJZ-3.3-R7&amp;country=US&amp;channel=BOM%20Report&amp;ref=supplier&amp;" TargetMode="External"/><Relationship Id="rId16" Type="http://schemas.openxmlformats.org/officeDocument/2006/relationships/hyperlink" Target="https://octopart-clicks.com/click/altium?manufacturer=NXP%20Semiconductors&amp;mpn=PCA9633DP2%2C118&amp;seller=Arrow&amp;sku=PCA9633DP2%2C118&amp;country=US&amp;channel=BOM%20Report&amp;ref=supplier&amp;" TargetMode="External"/><Relationship Id="rId20" Type="http://schemas.openxmlformats.org/officeDocument/2006/relationships/hyperlink" Target="https://octopart-clicks.com/click/altium?manufacturer=Yageo&amp;mpn=RC0402FR-0763R4L&amp;seller=Arrow%20Electronics%2C%20Inc.&amp;sku=RC0402FR-0763R4L&amp;country=US&amp;channel=BOM%20Report&amp;ref=supplier&amp;" TargetMode="External"/><Relationship Id="rId29" Type="http://schemas.openxmlformats.org/officeDocument/2006/relationships/hyperlink" Target="https://octopart-clicks.com/click/altium?manufacturer=Visual%20Communications&amp;mpn=VAOL-S8SB4&amp;seller=Arrow&amp;sku=VAOL-S8SB4&amp;country=US&amp;channel=BOM%20Report&amp;ref=supplier&amp;" TargetMode="External"/><Relationship Id="rId41" Type="http://schemas.openxmlformats.org/officeDocument/2006/relationships/hyperlink" Target="https://octopart-clicks.com/click/altium?manufacturer=Samtec&amp;mpn=SSQ-110-03-F-S&amp;seller=Arrow&amp;sku=SSQ-110-03-F-S&amp;country=US&amp;channel=BOM%20Report&amp;ref=supplier&amp;" TargetMode="External"/><Relationship Id="rId1" Type="http://schemas.openxmlformats.org/officeDocument/2006/relationships/hyperlink" Target="https://octopart-clicks.com/click/altium?manufacturer=Abracon&amp;mpn=ABS07-32.768KHZ-7-T&amp;seller=Arrow&amp;sku=ABS07-32.768KHZ-7-T&amp;country=US&amp;channel=BOM%20Report&amp;ref=supplier&amp;" TargetMode="External"/><Relationship Id="rId6" Type="http://schemas.openxmlformats.org/officeDocument/2006/relationships/hyperlink" Target="https://octopart-clicks.com/click/altium?manufacturer=Vishay%20Dale&amp;mpn=CRCW040291R0JNED&amp;seller=Arrow&amp;sku=CRCW040291R0JNED&amp;country=US&amp;channel=BOM%20Report&amp;ref=supplier&amp;" TargetMode="External"/><Relationship Id="rId11" Type="http://schemas.openxmlformats.org/officeDocument/2006/relationships/hyperlink" Target="https://octopart-clicks.com/click/altium?manufacturer=Vishay%20Dale&amp;mpn=CRCW0402100KJNEDC&amp;seller=Arrow%20Electronics%2C%20Inc.&amp;sku=CRCW0402100KJNEDC&amp;country=US&amp;channel=BOM%20Report&amp;ref=supplier&amp;" TargetMode="External"/><Relationship Id="rId24" Type="http://schemas.openxmlformats.org/officeDocument/2006/relationships/hyperlink" Target="https://octopart-clicks.com/click/altium?manufacturer=Samtec&amp;mpn=SSQ-108-03-G-S&amp;seller=Arrow&amp;sku=SSQ-108-03-G-S&amp;country=US&amp;channel=BOM%20Report&amp;ref=supplier&amp;" TargetMode="External"/><Relationship Id="rId32" Type="http://schemas.openxmlformats.org/officeDocument/2006/relationships/hyperlink" Target="https://octopart-clicks.com/click/altium?manufacturer=Vishay&amp;mpn=VLMB1500-GS08&amp;seller=Arrow&amp;sku=VLMB1500-GS08&amp;country=US&amp;channel=BOM%20Report&amp;ref=supplier&amp;" TargetMode="External"/><Relationship Id="rId37" Type="http://schemas.openxmlformats.org/officeDocument/2006/relationships/hyperlink" Target="https://octopart-clicks.com/click/altium?manufacturer=Samtec&amp;mpn=SSQ-108-03-G-S&amp;seller=Arrow&amp;sku=SSQ-108-03-G-S&amp;country=US&amp;channel=BOM%20Report&amp;ref=supplier&amp;" TargetMode="External"/><Relationship Id="rId40" Type="http://schemas.openxmlformats.org/officeDocument/2006/relationships/hyperlink" Target="https://octopart-clicks.com/click/altium?manufacturer=Samtec&amp;mpn=SSQ-108-03-G-S&amp;seller=Arrow&amp;sku=SSQ-108-03-G-S&amp;country=US&amp;channel=BOM%20Report&amp;ref=supplier&amp;" TargetMode="External"/><Relationship Id="rId5" Type="http://schemas.openxmlformats.org/officeDocument/2006/relationships/hyperlink" Target="https://octopart-clicks.com/click/altium?manufacturer=KEMET&amp;mpn=C0402C104Z8VACTU&amp;seller=Arrow&amp;sku=C0402C104Z8VACTU&amp;country=US&amp;channel=BOM%20Report&amp;ref=supplier&amp;" TargetMode="External"/><Relationship Id="rId15" Type="http://schemas.openxmlformats.org/officeDocument/2006/relationships/hyperlink" Target="https://octopart-clicks.com/click/altium?manufacturer=On-Shore%20Technology&amp;mpn=OSTTC052162&amp;seller=Arrow&amp;sku=OSTTC052162&amp;country=US&amp;channel=BOM%20Report&amp;ref=supplier&amp;" TargetMode="External"/><Relationship Id="rId23" Type="http://schemas.openxmlformats.org/officeDocument/2006/relationships/hyperlink" Target="https://octopart-clicks.com/click/altium?manufacturer=Samtec&amp;mpn=SSQ-106-02-G-S&amp;seller=Arrow&amp;sku=SSQ-106-02-G-S&amp;country=US&amp;channel=BOM%20Report&amp;ref=supplier&amp;" TargetMode="External"/><Relationship Id="rId28" Type="http://schemas.openxmlformats.org/officeDocument/2006/relationships/hyperlink" Target="https://octopart-clicks.com/click/altium?manufacturer=Visual%20Communications&amp;mpn=VAOL-S8RP4&amp;seller=Arrow&amp;sku=VAOL-S8RP4&amp;country=US&amp;channel=BOM%20Report&amp;ref=supplier&amp;" TargetMode="External"/><Relationship Id="rId36" Type="http://schemas.openxmlformats.org/officeDocument/2006/relationships/hyperlink" Target="https://octopart-clicks.com/click/altium?manufacturer=Samtec&amp;mpn=SSQ-106-02-G-S&amp;seller=Arrow&amp;sku=SSQ-106-02-G-S&amp;country=US&amp;channel=BOM%20Report&amp;ref=supplier&amp;" TargetMode="External"/><Relationship Id="rId10" Type="http://schemas.openxmlformats.org/officeDocument/2006/relationships/hyperlink" Target="https://octopart-clicks.com/click/altium?manufacturer=Vishay%20Semiconductors&amp;mpn=CRCW040233R0JNEDC&amp;seller=Arrow%20Electronics%2C%20Inc.&amp;sku=CRCW040233R0JNEDC&amp;country=US&amp;channel=BOM%20Report&amp;ref=supplier&amp;" TargetMode="External"/><Relationship Id="rId19" Type="http://schemas.openxmlformats.org/officeDocument/2006/relationships/hyperlink" Target="https://octopart-clicks.com/click/altium?manufacturer=Yageo&amp;mpn=RC0402FR-0756R2L&amp;seller=Arrow&amp;sku=RC0402FR-0756R2L&amp;country=US&amp;channel=BOM%20Report&amp;ref=supplier&amp;" TargetMode="External"/><Relationship Id="rId31" Type="http://schemas.openxmlformats.org/officeDocument/2006/relationships/hyperlink" Target="https://octopart-clicks.com/click/altium?manufacturer=Vishay%20Semiconductors&amp;mpn=VEML6030&amp;seller=Arrow&amp;sku=VEML6030&amp;country=US&amp;channel=BOM%20Report&amp;ref=supplier&amp;" TargetMode="External"/><Relationship Id="rId4" Type="http://schemas.openxmlformats.org/officeDocument/2006/relationships/hyperlink" Target="https://octopart-clicks.com/click/altium?manufacturer=KEMET&amp;mpn=C0402C104K8RAC&amp;seller=Arrow&amp;sku=C0402C104K8RAC&amp;country=US&amp;channel=BOM%20Report&amp;ref=supplier&amp;" TargetMode="External"/><Relationship Id="rId9" Type="http://schemas.openxmlformats.org/officeDocument/2006/relationships/hyperlink" Target="https://octopart-clicks.com/click/altium?manufacturer=Vishay%20Dale&amp;mpn=CRCW04027K50JNED&amp;seller=Arrow&amp;sku=CRCW04027K50JNED&amp;country=US&amp;channel=BOM%20Report&amp;ref=supplier&amp;" TargetMode="External"/><Relationship Id="rId14" Type="http://schemas.openxmlformats.org/officeDocument/2006/relationships/hyperlink" Target="https://octopart-clicks.com/click/altium?manufacturer=Microchip&amp;mpn=MCP6004T-I%2FST&amp;seller=Arrow&amp;sku=MCP6004T-I%2FST&amp;country=US&amp;channel=BOM%20Report&amp;ref=supplier&amp;" TargetMode="External"/><Relationship Id="rId22" Type="http://schemas.openxmlformats.org/officeDocument/2006/relationships/hyperlink" Target="https://octopart-clicks.com/click/altium?manufacturer=Silicon%20Labs&amp;mpn=SI7050-A20-IMR&amp;seller=Arrow%20Electronics%2C%20Inc.&amp;sku=SI7050-A20-IMR&amp;country=US&amp;channel=BOM%20Report&amp;ref=supplier&amp;" TargetMode="External"/><Relationship Id="rId27" Type="http://schemas.openxmlformats.org/officeDocument/2006/relationships/hyperlink" Target="https://octopart-clicks.com/click/altium?manufacturer=Visual%20Communications&amp;mpn=VAOL-S8GT4&amp;seller=Arrow&amp;sku=VAOL-S8GT4&amp;country=US&amp;channel=BOM%20Report&amp;ref=supplier&amp;" TargetMode="External"/><Relationship Id="rId30" Type="http://schemas.openxmlformats.org/officeDocument/2006/relationships/hyperlink" Target="https://octopart-clicks.com/click/altium?manufacturer=Visual%20Communications&amp;mpn=VAOL-S8WR4&amp;seller=Arrow&amp;sku=VAOL-S8WR4&amp;country=US&amp;channel=BOM%20Report&amp;ref=supplier&amp;" TargetMode="External"/><Relationship Id="rId35" Type="http://schemas.openxmlformats.org/officeDocument/2006/relationships/hyperlink" Target="https://octopart-clicks.com/click/altium?manufacturer=Silicon%20Labs&amp;mpn=BGX13S&amp;seller=Arrow&amp;sku=BGX13S&amp;country=US&amp;channel=BOM%20Report&amp;ref=supplier&amp;" TargetMode="External"/><Relationship Id="rId43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7347-7C66-4763-B29A-E4B3AE5FA83B}">
  <dimension ref="A1:F42"/>
  <sheetViews>
    <sheetView tabSelected="1" workbookViewId="0">
      <pane ySplit="1" topLeftCell="A2" activePane="bottomLeft" state="frozen"/>
      <selection pane="bottomLeft" activeCell="K17" sqref="K17"/>
    </sheetView>
  </sheetViews>
  <sheetFormatPr defaultRowHeight="15" customHeight="1" x14ac:dyDescent="0.2"/>
  <cols>
    <col min="1" max="1" width="9.140625" style="92"/>
    <col min="2" max="2" width="17.28515625" style="92" customWidth="1"/>
    <col min="3" max="3" width="10.140625" style="92" customWidth="1"/>
    <col min="4" max="4" width="51.85546875" style="92" customWidth="1"/>
    <col min="5" max="5" width="77.7109375" style="92" customWidth="1"/>
    <col min="6" max="6" width="23.85546875" style="92" customWidth="1"/>
    <col min="7" max="16384" width="9.140625" style="92"/>
  </cols>
  <sheetData>
    <row r="1" spans="1:6" ht="15" customHeight="1" x14ac:dyDescent="0.2">
      <c r="A1" s="90" t="s">
        <v>261</v>
      </c>
      <c r="B1" s="90" t="s">
        <v>1</v>
      </c>
      <c r="C1" s="90" t="s">
        <v>2</v>
      </c>
      <c r="D1" s="91" t="s">
        <v>19</v>
      </c>
      <c r="E1" s="91" t="s">
        <v>18</v>
      </c>
      <c r="F1" s="91" t="s">
        <v>16</v>
      </c>
    </row>
    <row r="2" spans="1:6" ht="15" customHeight="1" x14ac:dyDescent="0.2">
      <c r="A2" s="90">
        <v>0</v>
      </c>
      <c r="B2" s="90" t="s">
        <v>257</v>
      </c>
      <c r="C2" s="90">
        <v>1</v>
      </c>
      <c r="D2" s="91" t="s">
        <v>260</v>
      </c>
      <c r="E2" s="91" t="s">
        <v>258</v>
      </c>
      <c r="F2" s="91" t="s">
        <v>259</v>
      </c>
    </row>
    <row r="3" spans="1:6" ht="15" customHeight="1" x14ac:dyDescent="0.2">
      <c r="A3" s="8">
        <v>1</v>
      </c>
      <c r="B3" s="8" t="s">
        <v>22</v>
      </c>
      <c r="C3" s="9">
        <v>1</v>
      </c>
      <c r="D3" s="36" t="s">
        <v>29</v>
      </c>
      <c r="E3" s="36" t="s">
        <v>28</v>
      </c>
      <c r="F3" s="35" t="s">
        <v>25</v>
      </c>
    </row>
    <row r="4" spans="1:6" ht="15" customHeight="1" x14ac:dyDescent="0.2">
      <c r="A4" s="8">
        <v>2</v>
      </c>
      <c r="B4" s="8" t="s">
        <v>30</v>
      </c>
      <c r="C4" s="9">
        <v>1</v>
      </c>
      <c r="D4" s="35" t="s">
        <v>231</v>
      </c>
      <c r="E4" s="35" t="s">
        <v>230</v>
      </c>
      <c r="F4" s="35" t="s">
        <v>229</v>
      </c>
    </row>
    <row r="5" spans="1:6" ht="15" customHeight="1" x14ac:dyDescent="0.2">
      <c r="A5" s="8">
        <v>3</v>
      </c>
      <c r="B5" s="8" t="s">
        <v>34</v>
      </c>
      <c r="C5" s="9">
        <v>1</v>
      </c>
      <c r="D5" s="36" t="s">
        <v>40</v>
      </c>
      <c r="E5" s="36" t="s">
        <v>39</v>
      </c>
      <c r="F5" s="35" t="s">
        <v>36</v>
      </c>
    </row>
    <row r="6" spans="1:6" ht="15" customHeight="1" x14ac:dyDescent="0.2">
      <c r="A6" s="8">
        <v>4</v>
      </c>
      <c r="B6" s="8" t="s">
        <v>41</v>
      </c>
      <c r="C6" s="9">
        <v>4</v>
      </c>
      <c r="D6" s="36" t="s">
        <v>47</v>
      </c>
      <c r="E6" s="36" t="s">
        <v>43</v>
      </c>
      <c r="F6" s="35" t="s">
        <v>46</v>
      </c>
    </row>
    <row r="7" spans="1:6" ht="15" customHeight="1" x14ac:dyDescent="0.2">
      <c r="A7" s="8">
        <v>5</v>
      </c>
      <c r="B7" s="8" t="s">
        <v>48</v>
      </c>
      <c r="C7" s="9">
        <v>1</v>
      </c>
      <c r="D7" s="35" t="s">
        <v>234</v>
      </c>
      <c r="E7" s="35" t="s">
        <v>233</v>
      </c>
      <c r="F7" s="35" t="s">
        <v>232</v>
      </c>
    </row>
    <row r="8" spans="1:6" ht="12.75" x14ac:dyDescent="0.2">
      <c r="A8" s="8">
        <v>6</v>
      </c>
      <c r="B8" s="8" t="s">
        <v>52</v>
      </c>
      <c r="C8" s="93">
        <v>6</v>
      </c>
      <c r="D8" s="35" t="s">
        <v>237</v>
      </c>
      <c r="E8" s="35" t="s">
        <v>236</v>
      </c>
      <c r="F8" s="35" t="s">
        <v>235</v>
      </c>
    </row>
    <row r="9" spans="1:6" ht="15" customHeight="1" x14ac:dyDescent="0.2">
      <c r="A9" s="8">
        <v>7</v>
      </c>
      <c r="B9" s="8" t="s">
        <v>60</v>
      </c>
      <c r="C9" s="9">
        <v>2</v>
      </c>
      <c r="D9" s="35" t="s">
        <v>237</v>
      </c>
      <c r="E9" s="35" t="s">
        <v>236</v>
      </c>
      <c r="F9" s="35" t="s">
        <v>235</v>
      </c>
    </row>
    <row r="10" spans="1:6" ht="15" customHeight="1" x14ac:dyDescent="0.2">
      <c r="A10" s="8">
        <v>8</v>
      </c>
      <c r="B10" s="8" t="s">
        <v>61</v>
      </c>
      <c r="C10" s="9">
        <v>8</v>
      </c>
      <c r="D10" s="35" t="s">
        <v>237</v>
      </c>
      <c r="E10" s="35" t="s">
        <v>236</v>
      </c>
      <c r="F10" s="35" t="s">
        <v>235</v>
      </c>
    </row>
    <row r="11" spans="1:6" ht="15" customHeight="1" x14ac:dyDescent="0.2">
      <c r="A11" s="8">
        <v>9</v>
      </c>
      <c r="B11" s="8" t="s">
        <v>62</v>
      </c>
      <c r="C11" s="9">
        <v>4</v>
      </c>
      <c r="D11" s="36" t="s">
        <v>70</v>
      </c>
      <c r="E11" s="36" t="s">
        <v>69</v>
      </c>
      <c r="F11" s="35" t="s">
        <v>67</v>
      </c>
    </row>
    <row r="12" spans="1:6" ht="15" customHeight="1" x14ac:dyDescent="0.2">
      <c r="A12" s="8">
        <v>10</v>
      </c>
      <c r="B12" s="8" t="s">
        <v>71</v>
      </c>
      <c r="C12" s="9">
        <v>1</v>
      </c>
      <c r="D12" s="36" t="s">
        <v>77</v>
      </c>
      <c r="E12" s="36" t="s">
        <v>76</v>
      </c>
      <c r="F12" s="35" t="s">
        <v>74</v>
      </c>
    </row>
    <row r="13" spans="1:6" ht="15" customHeight="1" x14ac:dyDescent="0.2">
      <c r="A13" s="8">
        <v>11</v>
      </c>
      <c r="B13" s="8" t="s">
        <v>78</v>
      </c>
      <c r="C13" s="9">
        <v>4</v>
      </c>
      <c r="D13" s="36" t="s">
        <v>84</v>
      </c>
      <c r="E13" s="36" t="s">
        <v>73</v>
      </c>
      <c r="F13" s="35" t="s">
        <v>83</v>
      </c>
    </row>
    <row r="14" spans="1:6" ht="15" customHeight="1" x14ac:dyDescent="0.2">
      <c r="A14" s="8">
        <v>12</v>
      </c>
      <c r="B14" s="8" t="s">
        <v>85</v>
      </c>
      <c r="C14" s="9">
        <v>4</v>
      </c>
      <c r="D14" s="36" t="s">
        <v>89</v>
      </c>
      <c r="E14" s="36" t="s">
        <v>76</v>
      </c>
      <c r="F14" s="35" t="s">
        <v>87</v>
      </c>
    </row>
    <row r="15" spans="1:6" ht="15" customHeight="1" x14ac:dyDescent="0.2">
      <c r="A15" s="8">
        <v>13</v>
      </c>
      <c r="B15" s="8" t="s">
        <v>90</v>
      </c>
      <c r="C15" s="9">
        <v>4</v>
      </c>
      <c r="D15" s="36" t="s">
        <v>96</v>
      </c>
      <c r="E15" s="36" t="s">
        <v>76</v>
      </c>
      <c r="F15" s="35" t="s">
        <v>94</v>
      </c>
    </row>
    <row r="16" spans="1:6" ht="15" customHeight="1" x14ac:dyDescent="0.2">
      <c r="A16" s="8">
        <v>14</v>
      </c>
      <c r="B16" s="8" t="s">
        <v>97</v>
      </c>
      <c r="C16" s="9">
        <v>4</v>
      </c>
      <c r="D16" s="36" t="s">
        <v>101</v>
      </c>
      <c r="E16" s="36" t="s">
        <v>76</v>
      </c>
      <c r="F16" s="35" t="s">
        <v>99</v>
      </c>
    </row>
    <row r="17" spans="1:6" ht="15" customHeight="1" x14ac:dyDescent="0.2">
      <c r="A17" s="8">
        <v>15</v>
      </c>
      <c r="B17" s="8" t="s">
        <v>102</v>
      </c>
      <c r="C17" s="9">
        <v>2</v>
      </c>
      <c r="D17" s="36" t="s">
        <v>106</v>
      </c>
      <c r="E17" s="36" t="s">
        <v>73</v>
      </c>
      <c r="F17" s="35" t="s">
        <v>104</v>
      </c>
    </row>
    <row r="18" spans="1:6" ht="15" customHeight="1" x14ac:dyDescent="0.2">
      <c r="A18" s="8">
        <v>16</v>
      </c>
      <c r="B18" s="8" t="s">
        <v>107</v>
      </c>
      <c r="C18" s="9">
        <v>16</v>
      </c>
      <c r="D18" s="36" t="s">
        <v>111</v>
      </c>
      <c r="E18" s="36" t="s">
        <v>73</v>
      </c>
      <c r="F18" s="35" t="s">
        <v>110</v>
      </c>
    </row>
    <row r="19" spans="1:6" ht="15" customHeight="1" x14ac:dyDescent="0.2">
      <c r="A19" s="8">
        <v>17</v>
      </c>
      <c r="B19" s="8" t="s">
        <v>112</v>
      </c>
      <c r="C19" s="9">
        <v>4</v>
      </c>
      <c r="D19" s="36" t="s">
        <v>116</v>
      </c>
      <c r="E19" s="36" t="s">
        <v>73</v>
      </c>
      <c r="F19" s="35" t="s">
        <v>115</v>
      </c>
    </row>
    <row r="20" spans="1:6" ht="15" customHeight="1" x14ac:dyDescent="0.2">
      <c r="A20" s="8">
        <v>18</v>
      </c>
      <c r="B20" s="8" t="s">
        <v>117</v>
      </c>
      <c r="C20" s="9">
        <v>2</v>
      </c>
      <c r="D20" s="36" t="s">
        <v>121</v>
      </c>
      <c r="E20" s="36" t="s">
        <v>76</v>
      </c>
      <c r="F20" s="35" t="s">
        <v>119</v>
      </c>
    </row>
    <row r="21" spans="1:6" ht="15" customHeight="1" x14ac:dyDescent="0.2">
      <c r="A21" s="8">
        <v>19</v>
      </c>
      <c r="B21" s="8" t="s">
        <v>122</v>
      </c>
      <c r="C21" s="9">
        <v>1</v>
      </c>
      <c r="D21" s="36" t="s">
        <v>128</v>
      </c>
      <c r="E21" s="36" t="s">
        <v>127</v>
      </c>
      <c r="F21" s="35" t="s">
        <v>125</v>
      </c>
    </row>
    <row r="22" spans="1:6" ht="15" customHeight="1" x14ac:dyDescent="0.2">
      <c r="A22" s="8">
        <v>20</v>
      </c>
      <c r="B22" s="8" t="s">
        <v>129</v>
      </c>
      <c r="C22" s="9">
        <v>1</v>
      </c>
      <c r="D22" s="36" t="s">
        <v>135</v>
      </c>
      <c r="E22" s="36" t="s">
        <v>134</v>
      </c>
      <c r="F22" s="35" t="s">
        <v>132</v>
      </c>
    </row>
    <row r="23" spans="1:6" ht="15" customHeight="1" x14ac:dyDescent="0.2">
      <c r="A23" s="8">
        <v>21</v>
      </c>
      <c r="B23" s="8" t="s">
        <v>136</v>
      </c>
      <c r="C23" s="9">
        <v>1</v>
      </c>
      <c r="D23" s="36" t="s">
        <v>142</v>
      </c>
      <c r="E23" s="36" t="s">
        <v>141</v>
      </c>
      <c r="F23" s="35" t="s">
        <v>139</v>
      </c>
    </row>
    <row r="24" spans="1:6" ht="15" customHeight="1" x14ac:dyDescent="0.2">
      <c r="A24" s="8">
        <v>22</v>
      </c>
      <c r="B24" s="8" t="s">
        <v>143</v>
      </c>
      <c r="C24" s="9">
        <v>4</v>
      </c>
      <c r="D24" s="36" t="s">
        <v>149</v>
      </c>
      <c r="E24" s="36" t="s">
        <v>148</v>
      </c>
      <c r="F24" s="35" t="s">
        <v>146</v>
      </c>
    </row>
    <row r="25" spans="1:6" ht="15" customHeight="1" x14ac:dyDescent="0.2">
      <c r="A25" s="8">
        <v>23</v>
      </c>
      <c r="B25" s="8" t="s">
        <v>150</v>
      </c>
      <c r="C25" s="9">
        <v>1</v>
      </c>
      <c r="D25" s="36" t="s">
        <v>156</v>
      </c>
      <c r="E25" s="36" t="s">
        <v>155</v>
      </c>
      <c r="F25" s="35" t="s">
        <v>153</v>
      </c>
    </row>
    <row r="26" spans="1:6" ht="15" customHeight="1" x14ac:dyDescent="0.2">
      <c r="A26" s="8">
        <v>24</v>
      </c>
      <c r="B26" s="8" t="s">
        <v>157</v>
      </c>
      <c r="C26" s="9">
        <v>1</v>
      </c>
      <c r="D26" s="36" t="s">
        <v>162</v>
      </c>
      <c r="E26" s="36" t="s">
        <v>155</v>
      </c>
      <c r="F26" s="35" t="s">
        <v>160</v>
      </c>
    </row>
    <row r="27" spans="1:6" ht="15" customHeight="1" x14ac:dyDescent="0.2">
      <c r="A27" s="8">
        <v>25</v>
      </c>
      <c r="B27" s="8" t="s">
        <v>163</v>
      </c>
      <c r="C27" s="9">
        <v>1</v>
      </c>
      <c r="D27" s="36" t="s">
        <v>167</v>
      </c>
      <c r="E27" s="36" t="s">
        <v>155</v>
      </c>
      <c r="F27" s="35" t="s">
        <v>165</v>
      </c>
    </row>
    <row r="28" spans="1:6" ht="15" customHeight="1" x14ac:dyDescent="0.2">
      <c r="A28" s="8">
        <v>26</v>
      </c>
      <c r="B28" s="8" t="s">
        <v>168</v>
      </c>
      <c r="C28" s="9">
        <v>1</v>
      </c>
      <c r="D28" s="36" t="s">
        <v>172</v>
      </c>
      <c r="E28" s="36" t="s">
        <v>155</v>
      </c>
      <c r="F28" s="35" t="s">
        <v>170</v>
      </c>
    </row>
    <row r="29" spans="1:6" ht="15" customHeight="1" x14ac:dyDescent="0.2">
      <c r="A29" s="8">
        <v>27</v>
      </c>
      <c r="B29" s="8" t="s">
        <v>173</v>
      </c>
      <c r="C29" s="9">
        <v>1</v>
      </c>
      <c r="D29" s="35" t="s">
        <v>242</v>
      </c>
      <c r="E29" s="35" t="s">
        <v>233</v>
      </c>
      <c r="F29" s="35" t="s">
        <v>241</v>
      </c>
    </row>
    <row r="30" spans="1:6" ht="15" customHeight="1" x14ac:dyDescent="0.2">
      <c r="A30" s="8">
        <v>28</v>
      </c>
      <c r="B30" s="8" t="s">
        <v>176</v>
      </c>
      <c r="C30" s="9">
        <v>1</v>
      </c>
      <c r="D30" s="35" t="s">
        <v>245</v>
      </c>
      <c r="E30" s="35" t="s">
        <v>244</v>
      </c>
      <c r="F30" s="35" t="s">
        <v>243</v>
      </c>
    </row>
    <row r="31" spans="1:6" ht="12.75" x14ac:dyDescent="0.2">
      <c r="A31" s="8">
        <v>29</v>
      </c>
      <c r="B31" s="8" t="s">
        <v>180</v>
      </c>
      <c r="C31" s="9">
        <v>1</v>
      </c>
      <c r="D31" s="35" t="s">
        <v>246</v>
      </c>
      <c r="E31" s="35" t="s">
        <v>244</v>
      </c>
      <c r="F31" s="35" t="s">
        <v>246</v>
      </c>
    </row>
    <row r="32" spans="1:6" ht="15" customHeight="1" x14ac:dyDescent="0.2">
      <c r="A32" s="8">
        <v>30</v>
      </c>
      <c r="B32" s="8" t="s">
        <v>182</v>
      </c>
      <c r="C32" s="9">
        <v>1</v>
      </c>
      <c r="D32" s="35" t="s">
        <v>246</v>
      </c>
      <c r="E32" s="35" t="s">
        <v>244</v>
      </c>
      <c r="F32" s="35" t="s">
        <v>246</v>
      </c>
    </row>
    <row r="33" spans="1:6" ht="15" customHeight="1" x14ac:dyDescent="0.2">
      <c r="A33" s="8">
        <v>31</v>
      </c>
      <c r="B33" s="8" t="s">
        <v>183</v>
      </c>
      <c r="C33" s="9">
        <v>1</v>
      </c>
      <c r="D33" s="35" t="s">
        <v>247</v>
      </c>
      <c r="E33" s="35" t="s">
        <v>248</v>
      </c>
      <c r="F33" s="35" t="s">
        <v>247</v>
      </c>
    </row>
    <row r="34" spans="1:6" ht="15" customHeight="1" x14ac:dyDescent="0.2">
      <c r="A34" s="8">
        <v>32</v>
      </c>
      <c r="B34" s="8" t="s">
        <v>186</v>
      </c>
      <c r="C34" s="9">
        <v>2</v>
      </c>
      <c r="D34" s="35" t="s">
        <v>231</v>
      </c>
      <c r="E34" s="35" t="s">
        <v>250</v>
      </c>
      <c r="F34" s="35" t="s">
        <v>249</v>
      </c>
    </row>
    <row r="35" spans="1:6" ht="15" customHeight="1" x14ac:dyDescent="0.2">
      <c r="A35" s="8">
        <v>33</v>
      </c>
      <c r="B35" s="8" t="s">
        <v>189</v>
      </c>
      <c r="C35" s="9">
        <v>1</v>
      </c>
      <c r="D35" s="36" t="s">
        <v>193</v>
      </c>
      <c r="E35" s="36" t="s">
        <v>192</v>
      </c>
      <c r="F35" s="35" t="s">
        <v>190</v>
      </c>
    </row>
    <row r="36" spans="1:6" ht="15" customHeight="1" x14ac:dyDescent="0.2">
      <c r="A36" s="8">
        <v>34</v>
      </c>
      <c r="B36" s="8" t="s">
        <v>194</v>
      </c>
      <c r="C36" s="9">
        <v>1</v>
      </c>
      <c r="D36" s="36" t="s">
        <v>197</v>
      </c>
      <c r="E36" s="36" t="s">
        <v>192</v>
      </c>
      <c r="F36" s="35" t="s">
        <v>195</v>
      </c>
    </row>
    <row r="37" spans="1:6" ht="15" customHeight="1" x14ac:dyDescent="0.2">
      <c r="A37" s="8">
        <v>35</v>
      </c>
      <c r="B37" s="8" t="s">
        <v>198</v>
      </c>
      <c r="C37" s="9">
        <v>1</v>
      </c>
      <c r="D37" s="36" t="s">
        <v>201</v>
      </c>
      <c r="E37" s="36" t="s">
        <v>192</v>
      </c>
      <c r="F37" s="35" t="s">
        <v>199</v>
      </c>
    </row>
    <row r="38" spans="1:6" ht="15" customHeight="1" x14ac:dyDescent="0.2">
      <c r="A38" s="8">
        <v>36</v>
      </c>
      <c r="B38" s="8" t="s">
        <v>202</v>
      </c>
      <c r="C38" s="9">
        <v>1</v>
      </c>
      <c r="D38" s="35" t="s">
        <v>253</v>
      </c>
      <c r="E38" s="35" t="s">
        <v>252</v>
      </c>
      <c r="F38" s="35" t="s">
        <v>251</v>
      </c>
    </row>
    <row r="39" spans="1:6" ht="15" customHeight="1" x14ac:dyDescent="0.2">
      <c r="A39" s="8">
        <v>37</v>
      </c>
      <c r="B39" s="8" t="s">
        <v>206</v>
      </c>
      <c r="C39" s="9">
        <v>2</v>
      </c>
      <c r="D39" s="36" t="s">
        <v>210</v>
      </c>
      <c r="E39" s="36" t="s">
        <v>76</v>
      </c>
      <c r="F39" s="35" t="s">
        <v>208</v>
      </c>
    </row>
    <row r="40" spans="1:6" ht="15" customHeight="1" x14ac:dyDescent="0.2">
      <c r="A40" s="8">
        <v>38</v>
      </c>
      <c r="B40" s="8" t="s">
        <v>211</v>
      </c>
      <c r="C40" s="9">
        <v>1</v>
      </c>
      <c r="D40" s="36" t="s">
        <v>215</v>
      </c>
      <c r="E40" s="36" t="s">
        <v>76</v>
      </c>
      <c r="F40" s="35" t="s">
        <v>213</v>
      </c>
    </row>
    <row r="41" spans="1:6" ht="15" customHeight="1" x14ac:dyDescent="0.2">
      <c r="A41" s="9">
        <v>39</v>
      </c>
      <c r="B41" s="8" t="s">
        <v>216</v>
      </c>
      <c r="C41" s="9">
        <v>1</v>
      </c>
      <c r="D41" s="78" t="s">
        <v>221</v>
      </c>
      <c r="E41" s="78" t="s">
        <v>43</v>
      </c>
      <c r="F41" s="78" t="s">
        <v>219</v>
      </c>
    </row>
    <row r="42" spans="1:6" ht="15" customHeight="1" x14ac:dyDescent="0.2">
      <c r="A42" s="9">
        <v>40</v>
      </c>
      <c r="B42" s="8" t="s">
        <v>222</v>
      </c>
      <c r="C42" s="9">
        <v>1</v>
      </c>
      <c r="D42" s="35" t="s">
        <v>256</v>
      </c>
      <c r="E42" s="35" t="s">
        <v>255</v>
      </c>
      <c r="F42" s="35" t="s">
        <v>254</v>
      </c>
    </row>
  </sheetData>
  <conditionalFormatting sqref="F43:F44 F1:F6 F11:F28 F35:F37 F39:F41">
    <cfRule type="duplicateValues" dxfId="78" priority="39"/>
  </conditionalFormatting>
  <conditionalFormatting sqref="E4">
    <cfRule type="duplicateValues" dxfId="77" priority="38"/>
  </conditionalFormatting>
  <conditionalFormatting sqref="D4">
    <cfRule type="duplicateValues" dxfId="76" priority="37"/>
  </conditionalFormatting>
  <conditionalFormatting sqref="F7">
    <cfRule type="duplicateValues" dxfId="75" priority="36"/>
  </conditionalFormatting>
  <conditionalFormatting sqref="E7">
    <cfRule type="duplicateValues" dxfId="74" priority="35"/>
  </conditionalFormatting>
  <conditionalFormatting sqref="D7">
    <cfRule type="duplicateValues" dxfId="73" priority="34"/>
  </conditionalFormatting>
  <conditionalFormatting sqref="F8">
    <cfRule type="duplicateValues" dxfId="72" priority="33"/>
  </conditionalFormatting>
  <conditionalFormatting sqref="E8">
    <cfRule type="duplicateValues" dxfId="71" priority="32"/>
  </conditionalFormatting>
  <conditionalFormatting sqref="D8">
    <cfRule type="duplicateValues" dxfId="70" priority="31"/>
  </conditionalFormatting>
  <conditionalFormatting sqref="F9">
    <cfRule type="duplicateValues" dxfId="69" priority="30"/>
  </conditionalFormatting>
  <conditionalFormatting sqref="E9">
    <cfRule type="duplicateValues" dxfId="68" priority="29"/>
  </conditionalFormatting>
  <conditionalFormatting sqref="D9">
    <cfRule type="duplicateValues" dxfId="67" priority="28"/>
  </conditionalFormatting>
  <conditionalFormatting sqref="F10">
    <cfRule type="duplicateValues" dxfId="66" priority="27"/>
  </conditionalFormatting>
  <conditionalFormatting sqref="E10">
    <cfRule type="duplicateValues" dxfId="65" priority="26"/>
  </conditionalFormatting>
  <conditionalFormatting sqref="D10">
    <cfRule type="duplicateValues" dxfId="64" priority="25"/>
  </conditionalFormatting>
  <conditionalFormatting sqref="F29">
    <cfRule type="duplicateValues" dxfId="63" priority="24"/>
  </conditionalFormatting>
  <conditionalFormatting sqref="E29">
    <cfRule type="duplicateValues" dxfId="62" priority="23"/>
  </conditionalFormatting>
  <conditionalFormatting sqref="D29">
    <cfRule type="duplicateValues" dxfId="61" priority="22"/>
  </conditionalFormatting>
  <conditionalFormatting sqref="F30">
    <cfRule type="duplicateValues" dxfId="60" priority="21"/>
  </conditionalFormatting>
  <conditionalFormatting sqref="E30">
    <cfRule type="duplicateValues" dxfId="59" priority="20"/>
  </conditionalFormatting>
  <conditionalFormatting sqref="D30">
    <cfRule type="duplicateValues" dxfId="58" priority="19"/>
  </conditionalFormatting>
  <conditionalFormatting sqref="F31">
    <cfRule type="duplicateValues" dxfId="57" priority="18"/>
  </conditionalFormatting>
  <conditionalFormatting sqref="E31">
    <cfRule type="duplicateValues" dxfId="56" priority="17"/>
  </conditionalFormatting>
  <conditionalFormatting sqref="D31">
    <cfRule type="duplicateValues" dxfId="55" priority="16"/>
  </conditionalFormatting>
  <conditionalFormatting sqref="F32">
    <cfRule type="duplicateValues" dxfId="54" priority="15"/>
  </conditionalFormatting>
  <conditionalFormatting sqref="E32">
    <cfRule type="duplicateValues" dxfId="53" priority="14"/>
  </conditionalFormatting>
  <conditionalFormatting sqref="D32">
    <cfRule type="duplicateValues" dxfId="52" priority="13"/>
  </conditionalFormatting>
  <conditionalFormatting sqref="F33">
    <cfRule type="duplicateValues" dxfId="51" priority="12"/>
  </conditionalFormatting>
  <conditionalFormatting sqref="E33">
    <cfRule type="duplicateValues" dxfId="50" priority="11"/>
  </conditionalFormatting>
  <conditionalFormatting sqref="D33">
    <cfRule type="duplicateValues" dxfId="49" priority="10"/>
  </conditionalFormatting>
  <conditionalFormatting sqref="F34">
    <cfRule type="duplicateValues" dxfId="48" priority="9"/>
  </conditionalFormatting>
  <conditionalFormatting sqref="E34">
    <cfRule type="duplicateValues" dxfId="47" priority="8"/>
  </conditionalFormatting>
  <conditionalFormatting sqref="D34">
    <cfRule type="duplicateValues" dxfId="46" priority="7"/>
  </conditionalFormatting>
  <conditionalFormatting sqref="F38">
    <cfRule type="duplicateValues" dxfId="45" priority="6"/>
  </conditionalFormatting>
  <conditionalFormatting sqref="E38">
    <cfRule type="duplicateValues" dxfId="44" priority="5"/>
  </conditionalFormatting>
  <conditionalFormatting sqref="D38">
    <cfRule type="duplicateValues" dxfId="43" priority="4"/>
  </conditionalFormatting>
  <conditionalFormatting sqref="F42">
    <cfRule type="duplicateValues" dxfId="42" priority="3"/>
  </conditionalFormatting>
  <conditionalFormatting sqref="E42">
    <cfRule type="duplicateValues" dxfId="41" priority="2"/>
  </conditionalFormatting>
  <conditionalFormatting sqref="D42">
    <cfRule type="duplicateValues" dxfId="4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34A7-87B9-4B91-92DD-58747ED22659}">
  <dimension ref="A1:Y46"/>
  <sheetViews>
    <sheetView topLeftCell="S1" workbookViewId="0">
      <pane ySplit="1" topLeftCell="A7" activePane="bottomLeft" state="frozen"/>
      <selection pane="bottomLeft" activeCell="V27" sqref="V27"/>
    </sheetView>
  </sheetViews>
  <sheetFormatPr defaultRowHeight="15" customHeight="1" x14ac:dyDescent="0.2"/>
  <cols>
    <col min="2" max="2" width="17.28515625" customWidth="1"/>
    <col min="3" max="3" width="10.140625" customWidth="1"/>
    <col min="4" max="4" width="81.42578125" customWidth="1"/>
    <col min="5" max="5" width="28" customWidth="1"/>
    <col min="6" max="6" width="45.42578125" customWidth="1"/>
    <col min="7" max="7" width="11.140625" customWidth="1"/>
    <col min="8" max="8" width="10.85546875" customWidth="1"/>
    <col min="9" max="9" width="12" customWidth="1"/>
    <col min="10" max="10" width="11.85546875" customWidth="1"/>
    <col min="11" max="11" width="12" customWidth="1"/>
    <col min="12" max="12" width="11.140625" customWidth="1"/>
    <col min="13" max="13" width="10.5703125" customWidth="1"/>
    <col min="14" max="14" width="12.42578125" customWidth="1"/>
    <col min="15" max="15" width="11.7109375" customWidth="1"/>
    <col min="16" max="16" width="11.85546875" customWidth="1"/>
    <col min="17" max="17" width="12.5703125" customWidth="1"/>
    <col min="18" max="18" width="16.7109375" customWidth="1"/>
    <col min="19" max="20" width="23.85546875" customWidth="1"/>
    <col min="21" max="21" width="35.5703125" customWidth="1"/>
    <col min="22" max="22" width="77.7109375" customWidth="1"/>
    <col min="23" max="23" width="51.85546875" customWidth="1"/>
    <col min="24" max="24" width="28.28515625" customWidth="1"/>
  </cols>
  <sheetData>
    <row r="1" spans="1:25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6">
        <v>5000</v>
      </c>
      <c r="L1" s="6">
        <v>8000</v>
      </c>
      <c r="M1" s="6">
        <v>10000</v>
      </c>
      <c r="N1" s="6" t="s">
        <v>10</v>
      </c>
      <c r="O1" s="6" t="s">
        <v>11</v>
      </c>
      <c r="P1" s="6" t="s">
        <v>12</v>
      </c>
      <c r="Q1" s="5" t="s">
        <v>13</v>
      </c>
      <c r="R1" s="5" t="s">
        <v>14</v>
      </c>
      <c r="S1" s="7" t="s">
        <v>15</v>
      </c>
      <c r="T1" s="7" t="s">
        <v>16</v>
      </c>
      <c r="U1" s="7" t="s">
        <v>17</v>
      </c>
      <c r="V1" s="7" t="s">
        <v>18</v>
      </c>
      <c r="W1" s="7" t="s">
        <v>19</v>
      </c>
      <c r="X1" s="7" t="s">
        <v>20</v>
      </c>
      <c r="Y1" s="7" t="s">
        <v>21</v>
      </c>
    </row>
    <row r="2" spans="1:25" ht="15" customHeight="1" x14ac:dyDescent="0.2">
      <c r="A2" s="8">
        <v>1</v>
      </c>
      <c r="B2" s="8" t="s">
        <v>22</v>
      </c>
      <c r="C2" s="9">
        <v>1</v>
      </c>
      <c r="D2" s="8" t="s">
        <v>23</v>
      </c>
      <c r="E2" s="8" t="s">
        <v>24</v>
      </c>
      <c r="F2" s="10" t="s">
        <v>25</v>
      </c>
      <c r="G2" s="11"/>
      <c r="H2" s="12">
        <f>C2*5000</f>
        <v>5000</v>
      </c>
      <c r="I2" s="13">
        <f>C2*8000</f>
        <v>8000</v>
      </c>
      <c r="J2" s="13">
        <f>C2*10000</f>
        <v>10000</v>
      </c>
      <c r="K2" s="14">
        <v>0.312</v>
      </c>
      <c r="L2" s="14">
        <v>0.312</v>
      </c>
      <c r="M2" s="14">
        <v>0.30099999999999999</v>
      </c>
      <c r="N2" s="15">
        <f t="shared" ref="N2:N32" si="0">C2*K2</f>
        <v>0.312</v>
      </c>
      <c r="O2" s="15">
        <f t="shared" ref="O2:O42" si="1">C2*L2</f>
        <v>0.312</v>
      </c>
      <c r="P2" s="15">
        <f t="shared" ref="P2:P42" si="2">C2*M2</f>
        <v>0.30099999999999999</v>
      </c>
      <c r="Q2" s="16">
        <v>64154</v>
      </c>
      <c r="R2" s="13">
        <v>1</v>
      </c>
      <c r="S2" s="17" t="s">
        <v>26</v>
      </c>
      <c r="T2" s="17" t="s">
        <v>25</v>
      </c>
      <c r="U2" s="17" t="s">
        <v>27</v>
      </c>
      <c r="V2" s="18" t="s">
        <v>28</v>
      </c>
      <c r="W2" s="18" t="s">
        <v>29</v>
      </c>
      <c r="X2" s="17"/>
      <c r="Y2" s="17"/>
    </row>
    <row r="3" spans="1:25" ht="15" customHeight="1" x14ac:dyDescent="0.2">
      <c r="A3" s="19">
        <v>2</v>
      </c>
      <c r="B3" s="19" t="s">
        <v>30</v>
      </c>
      <c r="C3" s="20">
        <v>1</v>
      </c>
      <c r="D3" s="19" t="s">
        <v>23</v>
      </c>
      <c r="E3" s="19" t="s">
        <v>31</v>
      </c>
      <c r="F3" s="21" t="s">
        <v>32</v>
      </c>
      <c r="G3" s="22">
        <v>5000</v>
      </c>
      <c r="H3" s="23">
        <f t="shared" ref="H3:H42" si="3">C3*5000</f>
        <v>5000</v>
      </c>
      <c r="I3" s="24">
        <f t="shared" ref="I3:I42" si="4">C3*8000</f>
        <v>8000</v>
      </c>
      <c r="J3" s="24">
        <f t="shared" ref="J3:J42" si="5">C3*10000</f>
        <v>10000</v>
      </c>
      <c r="K3" s="25"/>
      <c r="L3" s="25"/>
      <c r="M3" s="25"/>
      <c r="N3" s="15">
        <f t="shared" si="0"/>
        <v>0</v>
      </c>
      <c r="O3" s="15">
        <f t="shared" si="1"/>
        <v>0</v>
      </c>
      <c r="P3" s="15">
        <f t="shared" si="2"/>
        <v>0</v>
      </c>
      <c r="Q3" s="26"/>
      <c r="R3" s="24"/>
      <c r="S3" s="27"/>
      <c r="T3" s="27" t="s">
        <v>229</v>
      </c>
      <c r="U3" s="27"/>
      <c r="V3" s="27" t="s">
        <v>230</v>
      </c>
      <c r="W3" s="27" t="s">
        <v>231</v>
      </c>
      <c r="X3" s="28" t="s">
        <v>33</v>
      </c>
      <c r="Y3" s="27"/>
    </row>
    <row r="4" spans="1:25" ht="15" customHeight="1" x14ac:dyDescent="0.2">
      <c r="A4" s="8">
        <v>3</v>
      </c>
      <c r="B4" s="8" t="s">
        <v>34</v>
      </c>
      <c r="C4" s="9">
        <v>1</v>
      </c>
      <c r="D4" s="8" t="s">
        <v>35</v>
      </c>
      <c r="E4" s="8" t="s">
        <v>31</v>
      </c>
      <c r="F4" s="10" t="s">
        <v>36</v>
      </c>
      <c r="G4" s="11"/>
      <c r="H4" s="12">
        <f t="shared" si="3"/>
        <v>5000</v>
      </c>
      <c r="I4" s="13">
        <f t="shared" si="4"/>
        <v>8000</v>
      </c>
      <c r="J4" s="13">
        <f t="shared" si="5"/>
        <v>10000</v>
      </c>
      <c r="K4" s="29">
        <f>(3000*0.49+2000*0.5407)/5000</f>
        <v>0.51027999999999996</v>
      </c>
      <c r="L4" s="29">
        <f>(3000*0.49*2+2000*0.5407)/8000</f>
        <v>0.50267499999999998</v>
      </c>
      <c r="M4" s="29">
        <f>(3000*0.49*3+1000*0.5407)/10000</f>
        <v>0.49506999999999995</v>
      </c>
      <c r="N4" s="15">
        <f t="shared" si="0"/>
        <v>0.51027999999999996</v>
      </c>
      <c r="O4" s="15">
        <f t="shared" si="1"/>
        <v>0.50267499999999998</v>
      </c>
      <c r="P4" s="15">
        <f t="shared" si="2"/>
        <v>0.49506999999999995</v>
      </c>
      <c r="Q4" s="16">
        <v>13922</v>
      </c>
      <c r="R4" s="13">
        <v>1</v>
      </c>
      <c r="S4" s="17" t="s">
        <v>37</v>
      </c>
      <c r="T4" s="17" t="s">
        <v>36</v>
      </c>
      <c r="U4" s="17" t="s">
        <v>38</v>
      </c>
      <c r="V4" s="18" t="s">
        <v>39</v>
      </c>
      <c r="W4" s="18" t="s">
        <v>40</v>
      </c>
      <c r="X4" s="17"/>
      <c r="Y4" s="17"/>
    </row>
    <row r="5" spans="1:25" ht="15" customHeight="1" x14ac:dyDescent="0.2">
      <c r="A5" s="8">
        <v>4</v>
      </c>
      <c r="B5" s="8" t="s">
        <v>41</v>
      </c>
      <c r="C5" s="9">
        <v>4</v>
      </c>
      <c r="D5" s="8" t="s">
        <v>42</v>
      </c>
      <c r="E5" s="8" t="s">
        <v>43</v>
      </c>
      <c r="F5" s="10" t="s">
        <v>44</v>
      </c>
      <c r="G5" s="11"/>
      <c r="H5" s="30">
        <f t="shared" si="3"/>
        <v>20000</v>
      </c>
      <c r="I5" s="31">
        <f t="shared" si="4"/>
        <v>32000</v>
      </c>
      <c r="J5" s="31">
        <f t="shared" si="5"/>
        <v>40000</v>
      </c>
      <c r="K5" s="32">
        <v>7.9299999999999995E-2</v>
      </c>
      <c r="L5" s="32">
        <v>7.9299999999999995E-2</v>
      </c>
      <c r="M5" s="32">
        <v>7.9299999999999995E-2</v>
      </c>
      <c r="N5" s="15">
        <f t="shared" si="0"/>
        <v>0.31719999999999998</v>
      </c>
      <c r="O5" s="15">
        <f t="shared" si="1"/>
        <v>0.31719999999999998</v>
      </c>
      <c r="P5" s="15">
        <f t="shared" si="2"/>
        <v>0.31719999999999998</v>
      </c>
      <c r="Q5" s="33">
        <v>5000</v>
      </c>
      <c r="R5" s="31">
        <v>1</v>
      </c>
      <c r="S5" s="34" t="s">
        <v>45</v>
      </c>
      <c r="T5" s="35" t="s">
        <v>46</v>
      </c>
      <c r="U5" s="35"/>
      <c r="V5" s="36" t="s">
        <v>43</v>
      </c>
      <c r="W5" s="36" t="s">
        <v>47</v>
      </c>
      <c r="X5" s="37"/>
      <c r="Y5" s="35"/>
    </row>
    <row r="6" spans="1:25" ht="15" customHeight="1" x14ac:dyDescent="0.2">
      <c r="A6" s="19">
        <v>5</v>
      </c>
      <c r="B6" s="19" t="s">
        <v>48</v>
      </c>
      <c r="C6" s="20">
        <v>1</v>
      </c>
      <c r="D6" s="38" t="s">
        <v>49</v>
      </c>
      <c r="E6" s="38" t="s">
        <v>50</v>
      </c>
      <c r="F6" s="21" t="s">
        <v>51</v>
      </c>
      <c r="G6" s="22">
        <v>5000</v>
      </c>
      <c r="H6" s="23">
        <f t="shared" si="3"/>
        <v>5000</v>
      </c>
      <c r="I6" s="24">
        <f t="shared" si="4"/>
        <v>8000</v>
      </c>
      <c r="J6" s="24">
        <f t="shared" si="5"/>
        <v>10000</v>
      </c>
      <c r="K6" s="39"/>
      <c r="L6" s="39"/>
      <c r="M6" s="39"/>
      <c r="N6" s="15">
        <f t="shared" si="0"/>
        <v>0</v>
      </c>
      <c r="O6" s="15">
        <f t="shared" si="1"/>
        <v>0</v>
      </c>
      <c r="P6" s="15">
        <f t="shared" si="2"/>
        <v>0</v>
      </c>
      <c r="Q6" s="26"/>
      <c r="R6" s="24"/>
      <c r="S6" s="27"/>
      <c r="T6" s="27" t="s">
        <v>232</v>
      </c>
      <c r="U6" s="27"/>
      <c r="V6" s="27" t="s">
        <v>233</v>
      </c>
      <c r="W6" s="27" t="s">
        <v>234</v>
      </c>
      <c r="X6" s="28" t="s">
        <v>33</v>
      </c>
      <c r="Y6" s="27"/>
    </row>
    <row r="7" spans="1:25" ht="12.75" x14ac:dyDescent="0.2">
      <c r="A7" s="19">
        <v>6</v>
      </c>
      <c r="B7" s="19" t="s">
        <v>52</v>
      </c>
      <c r="C7" s="40">
        <v>6</v>
      </c>
      <c r="D7" s="19" t="s">
        <v>53</v>
      </c>
      <c r="E7" s="19" t="s">
        <v>54</v>
      </c>
      <c r="F7" s="21" t="s">
        <v>55</v>
      </c>
      <c r="G7" s="22">
        <v>30000</v>
      </c>
      <c r="H7" s="23">
        <f t="shared" si="3"/>
        <v>30000</v>
      </c>
      <c r="I7" s="24">
        <f t="shared" si="4"/>
        <v>48000</v>
      </c>
      <c r="J7" s="24">
        <f t="shared" si="5"/>
        <v>60000</v>
      </c>
      <c r="K7" s="39"/>
      <c r="L7" s="39"/>
      <c r="M7" s="39"/>
      <c r="N7" s="15">
        <f t="shared" si="0"/>
        <v>0</v>
      </c>
      <c r="O7" s="15">
        <f t="shared" si="1"/>
        <v>0</v>
      </c>
      <c r="P7" s="15">
        <f t="shared" si="2"/>
        <v>0</v>
      </c>
      <c r="Q7" s="26"/>
      <c r="R7" s="24"/>
      <c r="S7" s="27"/>
      <c r="T7" s="27" t="s">
        <v>235</v>
      </c>
      <c r="U7" s="27"/>
      <c r="V7" s="27" t="s">
        <v>236</v>
      </c>
      <c r="W7" s="27" t="s">
        <v>237</v>
      </c>
      <c r="X7" s="41" t="s">
        <v>33</v>
      </c>
      <c r="Y7" s="42"/>
    </row>
    <row r="8" spans="1:25" ht="15" customHeight="1" x14ac:dyDescent="0.2">
      <c r="A8" s="43" t="s">
        <v>56</v>
      </c>
      <c r="B8" s="43" t="s">
        <v>57</v>
      </c>
      <c r="C8" s="44">
        <v>0</v>
      </c>
      <c r="D8" s="43" t="s">
        <v>58</v>
      </c>
      <c r="E8" s="43" t="s">
        <v>58</v>
      </c>
      <c r="F8" s="45" t="s">
        <v>58</v>
      </c>
      <c r="G8" s="46"/>
      <c r="H8" s="47">
        <f t="shared" si="3"/>
        <v>0</v>
      </c>
      <c r="I8" s="48">
        <f t="shared" si="4"/>
        <v>0</v>
      </c>
      <c r="J8" s="48">
        <f t="shared" si="5"/>
        <v>0</v>
      </c>
      <c r="K8" s="49"/>
      <c r="L8" s="49"/>
      <c r="M8" s="49"/>
      <c r="N8" s="15">
        <f t="shared" si="0"/>
        <v>0</v>
      </c>
      <c r="O8" s="15">
        <f t="shared" si="1"/>
        <v>0</v>
      </c>
      <c r="P8" s="15">
        <f t="shared" si="2"/>
        <v>0</v>
      </c>
      <c r="Q8" s="48"/>
      <c r="R8" s="48">
        <v>1</v>
      </c>
      <c r="S8" s="50"/>
      <c r="T8" s="50"/>
      <c r="U8" s="50"/>
      <c r="V8" s="50"/>
      <c r="W8" s="50"/>
      <c r="X8" s="51" t="s">
        <v>59</v>
      </c>
      <c r="Y8" s="50"/>
    </row>
    <row r="9" spans="1:25" ht="15" customHeight="1" x14ac:dyDescent="0.2">
      <c r="A9" s="19">
        <v>7</v>
      </c>
      <c r="B9" s="19" t="s">
        <v>60</v>
      </c>
      <c r="C9" s="20">
        <v>2</v>
      </c>
      <c r="D9" s="19" t="s">
        <v>53</v>
      </c>
      <c r="E9" s="19" t="s">
        <v>54</v>
      </c>
      <c r="F9" s="21" t="s">
        <v>55</v>
      </c>
      <c r="G9" s="22">
        <v>10000</v>
      </c>
      <c r="H9" s="23">
        <f t="shared" si="3"/>
        <v>10000</v>
      </c>
      <c r="I9" s="24">
        <f t="shared" si="4"/>
        <v>16000</v>
      </c>
      <c r="J9" s="24">
        <f t="shared" si="5"/>
        <v>20000</v>
      </c>
      <c r="K9" s="39"/>
      <c r="L9" s="39"/>
      <c r="M9" s="39"/>
      <c r="N9" s="15">
        <f t="shared" si="0"/>
        <v>0</v>
      </c>
      <c r="O9" s="15">
        <f t="shared" si="1"/>
        <v>0</v>
      </c>
      <c r="P9" s="15">
        <f t="shared" si="2"/>
        <v>0</v>
      </c>
      <c r="Q9" s="26"/>
      <c r="R9" s="24"/>
      <c r="S9" s="27"/>
      <c r="T9" s="27" t="s">
        <v>235</v>
      </c>
      <c r="U9" s="27"/>
      <c r="V9" s="27" t="s">
        <v>236</v>
      </c>
      <c r="W9" s="27" t="s">
        <v>237</v>
      </c>
      <c r="X9" s="41" t="s">
        <v>33</v>
      </c>
      <c r="Y9" s="42"/>
    </row>
    <row r="10" spans="1:25" ht="15" customHeight="1" x14ac:dyDescent="0.2">
      <c r="A10" s="19">
        <v>8</v>
      </c>
      <c r="B10" s="19" t="s">
        <v>61</v>
      </c>
      <c r="C10" s="20">
        <v>8</v>
      </c>
      <c r="D10" s="19" t="s">
        <v>53</v>
      </c>
      <c r="E10" s="19" t="s">
        <v>54</v>
      </c>
      <c r="F10" s="21" t="s">
        <v>55</v>
      </c>
      <c r="G10" s="22">
        <v>40000</v>
      </c>
      <c r="H10" s="23">
        <f t="shared" si="3"/>
        <v>40000</v>
      </c>
      <c r="I10" s="24">
        <f t="shared" si="4"/>
        <v>64000</v>
      </c>
      <c r="J10" s="24">
        <f t="shared" si="5"/>
        <v>80000</v>
      </c>
      <c r="K10" s="39"/>
      <c r="L10" s="39"/>
      <c r="M10" s="39"/>
      <c r="N10" s="15">
        <f t="shared" si="0"/>
        <v>0</v>
      </c>
      <c r="O10" s="15">
        <f t="shared" si="1"/>
        <v>0</v>
      </c>
      <c r="P10" s="15">
        <f t="shared" si="2"/>
        <v>0</v>
      </c>
      <c r="Q10" s="26"/>
      <c r="R10" s="24"/>
      <c r="S10" s="27"/>
      <c r="T10" s="27" t="s">
        <v>235</v>
      </c>
      <c r="U10" s="27"/>
      <c r="V10" s="27" t="s">
        <v>236</v>
      </c>
      <c r="W10" s="27" t="s">
        <v>237</v>
      </c>
      <c r="X10" s="41" t="s">
        <v>33</v>
      </c>
      <c r="Y10" s="42"/>
    </row>
    <row r="11" spans="1:25" ht="15" customHeight="1" x14ac:dyDescent="0.2">
      <c r="A11" s="8">
        <v>9</v>
      </c>
      <c r="B11" s="8" t="s">
        <v>62</v>
      </c>
      <c r="C11" s="9">
        <v>4</v>
      </c>
      <c r="D11" s="9" t="s">
        <v>63</v>
      </c>
      <c r="E11" s="8" t="s">
        <v>64</v>
      </c>
      <c r="F11" s="10" t="s">
        <v>65</v>
      </c>
      <c r="G11" s="11"/>
      <c r="H11" s="30">
        <f t="shared" si="3"/>
        <v>20000</v>
      </c>
      <c r="I11" s="31">
        <f t="shared" si="4"/>
        <v>32000</v>
      </c>
      <c r="J11" s="31">
        <f t="shared" si="5"/>
        <v>40000</v>
      </c>
      <c r="K11" s="32">
        <v>6.0400000000000002E-3</v>
      </c>
      <c r="L11" s="32">
        <v>7.1000000000000004E-3</v>
      </c>
      <c r="M11" s="32">
        <v>6.0400000000000002E-3</v>
      </c>
      <c r="N11" s="15">
        <f t="shared" si="0"/>
        <v>2.4160000000000001E-2</v>
      </c>
      <c r="O11" s="15">
        <f t="shared" si="1"/>
        <v>2.8400000000000002E-2</v>
      </c>
      <c r="P11" s="15">
        <f t="shared" si="2"/>
        <v>2.4160000000000001E-2</v>
      </c>
      <c r="Q11" s="33">
        <v>30000</v>
      </c>
      <c r="R11" s="31">
        <v>1</v>
      </c>
      <c r="S11" s="35" t="s">
        <v>66</v>
      </c>
      <c r="T11" s="35" t="s">
        <v>67</v>
      </c>
      <c r="U11" s="35" t="s">
        <v>68</v>
      </c>
      <c r="V11" s="36" t="s">
        <v>69</v>
      </c>
      <c r="W11" s="36" t="s">
        <v>70</v>
      </c>
      <c r="X11" s="37"/>
      <c r="Y11" s="35"/>
    </row>
    <row r="12" spans="1:25" ht="15" customHeight="1" x14ac:dyDescent="0.2">
      <c r="A12" s="8">
        <v>10</v>
      </c>
      <c r="B12" s="8" t="s">
        <v>71</v>
      </c>
      <c r="C12" s="9">
        <v>1</v>
      </c>
      <c r="D12" s="8" t="s">
        <v>72</v>
      </c>
      <c r="E12" s="8" t="s">
        <v>73</v>
      </c>
      <c r="F12" s="10" t="s">
        <v>74</v>
      </c>
      <c r="G12" s="11"/>
      <c r="H12" s="12">
        <f t="shared" si="3"/>
        <v>5000</v>
      </c>
      <c r="I12" s="13">
        <f t="shared" si="4"/>
        <v>8000</v>
      </c>
      <c r="J12" s="13">
        <f t="shared" si="5"/>
        <v>10000</v>
      </c>
      <c r="K12" s="14">
        <v>1.6E-2</v>
      </c>
      <c r="L12" s="14">
        <v>1.6E-2</v>
      </c>
      <c r="M12" s="14">
        <v>4.0000000000000001E-3</v>
      </c>
      <c r="N12" s="15">
        <f t="shared" si="0"/>
        <v>1.6E-2</v>
      </c>
      <c r="O12" s="15">
        <f t="shared" si="1"/>
        <v>1.6E-2</v>
      </c>
      <c r="P12" s="15">
        <f t="shared" si="2"/>
        <v>4.0000000000000001E-3</v>
      </c>
      <c r="Q12" s="16">
        <v>25678</v>
      </c>
      <c r="R12" s="13">
        <v>1</v>
      </c>
      <c r="S12" s="17" t="s">
        <v>26</v>
      </c>
      <c r="T12" s="17" t="s">
        <v>74</v>
      </c>
      <c r="U12" s="17" t="s">
        <v>75</v>
      </c>
      <c r="V12" s="18" t="s">
        <v>76</v>
      </c>
      <c r="W12" s="18" t="s">
        <v>77</v>
      </c>
      <c r="X12" s="17"/>
      <c r="Y12" s="17"/>
    </row>
    <row r="13" spans="1:25" ht="15" customHeight="1" x14ac:dyDescent="0.2">
      <c r="A13" s="52">
        <v>11</v>
      </c>
      <c r="B13" s="52" t="s">
        <v>78</v>
      </c>
      <c r="C13" s="53">
        <v>4</v>
      </c>
      <c r="D13" s="53" t="s">
        <v>79</v>
      </c>
      <c r="E13" s="52" t="s">
        <v>80</v>
      </c>
      <c r="F13" s="54" t="s">
        <v>81</v>
      </c>
      <c r="G13" s="55"/>
      <c r="H13" s="56">
        <f t="shared" si="3"/>
        <v>20000</v>
      </c>
      <c r="I13" s="57">
        <f t="shared" si="4"/>
        <v>32000</v>
      </c>
      <c r="J13" s="57">
        <f t="shared" si="5"/>
        <v>40000</v>
      </c>
      <c r="K13" s="58"/>
      <c r="L13" s="58"/>
      <c r="M13" s="58"/>
      <c r="N13" s="15">
        <f t="shared" si="0"/>
        <v>0</v>
      </c>
      <c r="O13" s="15">
        <f t="shared" si="1"/>
        <v>0</v>
      </c>
      <c r="P13" s="15">
        <f t="shared" si="2"/>
        <v>0</v>
      </c>
      <c r="Q13" s="59">
        <v>123257</v>
      </c>
      <c r="R13" s="57">
        <v>1</v>
      </c>
      <c r="S13" s="60" t="s">
        <v>82</v>
      </c>
      <c r="T13" s="60" t="s">
        <v>83</v>
      </c>
      <c r="U13" s="60"/>
      <c r="V13" s="61" t="s">
        <v>73</v>
      </c>
      <c r="W13" s="61" t="s">
        <v>84</v>
      </c>
      <c r="X13" s="60" t="s">
        <v>238</v>
      </c>
      <c r="Y13" s="60"/>
    </row>
    <row r="14" spans="1:25" ht="15" customHeight="1" x14ac:dyDescent="0.2">
      <c r="A14" s="8">
        <v>12</v>
      </c>
      <c r="B14" s="8" t="s">
        <v>85</v>
      </c>
      <c r="C14" s="9">
        <v>4</v>
      </c>
      <c r="D14" s="8" t="s">
        <v>86</v>
      </c>
      <c r="E14" s="8" t="s">
        <v>73</v>
      </c>
      <c r="F14" s="10" t="s">
        <v>87</v>
      </c>
      <c r="G14" s="11"/>
      <c r="H14" s="30">
        <f t="shared" si="3"/>
        <v>20000</v>
      </c>
      <c r="I14" s="31">
        <f t="shared" si="4"/>
        <v>32000</v>
      </c>
      <c r="J14" s="31">
        <f t="shared" si="5"/>
        <v>40000</v>
      </c>
      <c r="K14" s="62">
        <v>5.0000000000000001E-3</v>
      </c>
      <c r="L14" s="62">
        <v>5.0000000000000001E-3</v>
      </c>
      <c r="M14" s="62">
        <v>5.0000000000000001E-3</v>
      </c>
      <c r="N14" s="15">
        <f t="shared" si="0"/>
        <v>0.02</v>
      </c>
      <c r="O14" s="15">
        <f t="shared" si="1"/>
        <v>0.02</v>
      </c>
      <c r="P14" s="15">
        <f t="shared" si="2"/>
        <v>0.02</v>
      </c>
      <c r="Q14" s="33">
        <v>113934</v>
      </c>
      <c r="R14" s="31">
        <v>1</v>
      </c>
      <c r="S14" s="35" t="s">
        <v>26</v>
      </c>
      <c r="T14" s="35" t="s">
        <v>87</v>
      </c>
      <c r="U14" s="35" t="s">
        <v>88</v>
      </c>
      <c r="V14" s="36" t="s">
        <v>76</v>
      </c>
      <c r="W14" s="36" t="s">
        <v>89</v>
      </c>
      <c r="X14" s="37"/>
      <c r="Y14" s="35"/>
    </row>
    <row r="15" spans="1:25" ht="15" customHeight="1" x14ac:dyDescent="0.2">
      <c r="A15" s="8">
        <v>13</v>
      </c>
      <c r="B15" s="8" t="s">
        <v>90</v>
      </c>
      <c r="C15" s="9">
        <v>4</v>
      </c>
      <c r="D15" s="9" t="s">
        <v>91</v>
      </c>
      <c r="E15" s="8" t="s">
        <v>92</v>
      </c>
      <c r="F15" s="10" t="s">
        <v>93</v>
      </c>
      <c r="G15" s="11"/>
      <c r="H15" s="12">
        <f t="shared" si="3"/>
        <v>20000</v>
      </c>
      <c r="I15" s="13">
        <f t="shared" si="4"/>
        <v>32000</v>
      </c>
      <c r="J15" s="13">
        <f t="shared" si="5"/>
        <v>40000</v>
      </c>
      <c r="K15" s="14">
        <v>3.0000000000000001E-3</v>
      </c>
      <c r="L15" s="14">
        <v>3.0000000000000001E-3</v>
      </c>
      <c r="M15" s="14">
        <v>3.0000000000000001E-3</v>
      </c>
      <c r="N15" s="15">
        <f t="shared" si="0"/>
        <v>1.2E-2</v>
      </c>
      <c r="O15" s="15">
        <f t="shared" si="1"/>
        <v>1.2E-2</v>
      </c>
      <c r="P15" s="15">
        <f t="shared" si="2"/>
        <v>1.2E-2</v>
      </c>
      <c r="Q15" s="16">
        <v>67454</v>
      </c>
      <c r="R15" s="13">
        <v>1</v>
      </c>
      <c r="S15" s="17" t="s">
        <v>26</v>
      </c>
      <c r="T15" s="17" t="s">
        <v>94</v>
      </c>
      <c r="U15" s="17" t="s">
        <v>95</v>
      </c>
      <c r="V15" s="18" t="s">
        <v>76</v>
      </c>
      <c r="W15" s="18" t="s">
        <v>96</v>
      </c>
      <c r="X15" s="17"/>
      <c r="Y15" s="17"/>
    </row>
    <row r="16" spans="1:25" ht="15" customHeight="1" x14ac:dyDescent="0.2">
      <c r="A16" s="8">
        <v>14</v>
      </c>
      <c r="B16" s="8" t="s">
        <v>97</v>
      </c>
      <c r="C16" s="9">
        <v>4</v>
      </c>
      <c r="D16" s="9" t="s">
        <v>98</v>
      </c>
      <c r="E16" s="8" t="s">
        <v>73</v>
      </c>
      <c r="F16" s="10" t="s">
        <v>99</v>
      </c>
      <c r="G16" s="11"/>
      <c r="H16" s="30">
        <f t="shared" si="3"/>
        <v>20000</v>
      </c>
      <c r="I16" s="31">
        <f t="shared" si="4"/>
        <v>32000</v>
      </c>
      <c r="J16" s="31">
        <f t="shared" si="5"/>
        <v>40000</v>
      </c>
      <c r="K16" s="32">
        <v>6.0000000000000001E-3</v>
      </c>
      <c r="L16" s="32">
        <v>6.0000000000000001E-3</v>
      </c>
      <c r="M16" s="32">
        <v>6.0000000000000001E-3</v>
      </c>
      <c r="N16" s="15">
        <f t="shared" si="0"/>
        <v>2.4E-2</v>
      </c>
      <c r="O16" s="15">
        <f t="shared" si="1"/>
        <v>2.4E-2</v>
      </c>
      <c r="P16" s="15">
        <f t="shared" si="2"/>
        <v>2.4E-2</v>
      </c>
      <c r="Q16" s="33">
        <v>26253</v>
      </c>
      <c r="R16" s="31">
        <v>1</v>
      </c>
      <c r="S16" s="35" t="s">
        <v>26</v>
      </c>
      <c r="T16" s="35" t="s">
        <v>99</v>
      </c>
      <c r="U16" s="35" t="s">
        <v>100</v>
      </c>
      <c r="V16" s="36" t="s">
        <v>76</v>
      </c>
      <c r="W16" s="36" t="s">
        <v>101</v>
      </c>
      <c r="X16" s="35"/>
      <c r="Y16" s="35"/>
    </row>
    <row r="17" spans="1:25" ht="15" customHeight="1" x14ac:dyDescent="0.2">
      <c r="A17" s="8">
        <v>15</v>
      </c>
      <c r="B17" s="8" t="s">
        <v>102</v>
      </c>
      <c r="C17" s="9">
        <v>2</v>
      </c>
      <c r="D17" s="9" t="s">
        <v>103</v>
      </c>
      <c r="E17" s="8" t="s">
        <v>73</v>
      </c>
      <c r="F17" s="10" t="s">
        <v>104</v>
      </c>
      <c r="G17" s="11"/>
      <c r="H17" s="12">
        <f t="shared" si="3"/>
        <v>10000</v>
      </c>
      <c r="I17" s="13">
        <f t="shared" si="4"/>
        <v>16000</v>
      </c>
      <c r="J17" s="13">
        <f t="shared" si="5"/>
        <v>20000</v>
      </c>
      <c r="K17" s="14">
        <v>1.9E-3</v>
      </c>
      <c r="L17" s="29">
        <f>(10000*0.0019+5000*0.0023+1000*0.0033)/16000</f>
        <v>2.1124999999999998E-3</v>
      </c>
      <c r="M17" s="29">
        <f>(10000*2*0.0019)/20000</f>
        <v>1.9E-3</v>
      </c>
      <c r="N17" s="15">
        <f t="shared" si="0"/>
        <v>3.8E-3</v>
      </c>
      <c r="O17" s="15">
        <f t="shared" si="1"/>
        <v>4.2249999999999996E-3</v>
      </c>
      <c r="P17" s="15">
        <f t="shared" si="2"/>
        <v>3.8E-3</v>
      </c>
      <c r="Q17" s="16">
        <v>80000</v>
      </c>
      <c r="R17" s="13">
        <v>1</v>
      </c>
      <c r="S17" s="17" t="s">
        <v>37</v>
      </c>
      <c r="T17" s="17" t="s">
        <v>104</v>
      </c>
      <c r="U17" s="17" t="s">
        <v>105</v>
      </c>
      <c r="V17" s="18" t="s">
        <v>73</v>
      </c>
      <c r="W17" s="18" t="s">
        <v>106</v>
      </c>
      <c r="X17" s="17"/>
      <c r="Y17" s="17"/>
    </row>
    <row r="18" spans="1:25" ht="15" customHeight="1" x14ac:dyDescent="0.2">
      <c r="A18" s="52">
        <v>16</v>
      </c>
      <c r="B18" s="52" t="s">
        <v>107</v>
      </c>
      <c r="C18" s="53">
        <v>16</v>
      </c>
      <c r="D18" s="63" t="s">
        <v>108</v>
      </c>
      <c r="E18" s="52" t="s">
        <v>73</v>
      </c>
      <c r="F18" s="54" t="s">
        <v>109</v>
      </c>
      <c r="G18" s="55"/>
      <c r="H18" s="56">
        <f t="shared" si="3"/>
        <v>80000</v>
      </c>
      <c r="I18" s="57">
        <f t="shared" si="4"/>
        <v>128000</v>
      </c>
      <c r="J18" s="57">
        <f t="shared" si="5"/>
        <v>160000</v>
      </c>
      <c r="K18" s="58"/>
      <c r="L18" s="58"/>
      <c r="M18" s="58"/>
      <c r="N18" s="15">
        <f t="shared" si="0"/>
        <v>0</v>
      </c>
      <c r="O18" s="15">
        <f t="shared" si="1"/>
        <v>0</v>
      </c>
      <c r="P18" s="15">
        <f t="shared" si="2"/>
        <v>0</v>
      </c>
      <c r="Q18" s="59">
        <v>547474</v>
      </c>
      <c r="R18" s="57">
        <v>1</v>
      </c>
      <c r="S18" s="60" t="s">
        <v>82</v>
      </c>
      <c r="T18" s="60" t="s">
        <v>110</v>
      </c>
      <c r="U18" s="60"/>
      <c r="V18" s="61" t="s">
        <v>73</v>
      </c>
      <c r="W18" s="61" t="s">
        <v>111</v>
      </c>
      <c r="X18" s="60" t="s">
        <v>239</v>
      </c>
      <c r="Y18" s="60"/>
    </row>
    <row r="19" spans="1:25" ht="15" customHeight="1" x14ac:dyDescent="0.2">
      <c r="A19" s="52">
        <v>17</v>
      </c>
      <c r="B19" s="52" t="s">
        <v>112</v>
      </c>
      <c r="C19" s="53">
        <v>4</v>
      </c>
      <c r="D19" s="52" t="s">
        <v>113</v>
      </c>
      <c r="E19" s="52" t="s">
        <v>80</v>
      </c>
      <c r="F19" s="54" t="s">
        <v>114</v>
      </c>
      <c r="G19" s="55"/>
      <c r="H19" s="56">
        <f t="shared" si="3"/>
        <v>20000</v>
      </c>
      <c r="I19" s="57">
        <f t="shared" si="4"/>
        <v>32000</v>
      </c>
      <c r="J19" s="57">
        <f t="shared" si="5"/>
        <v>40000</v>
      </c>
      <c r="K19" s="64"/>
      <c r="L19" s="64"/>
      <c r="M19" s="64"/>
      <c r="N19" s="15">
        <f t="shared" si="0"/>
        <v>0</v>
      </c>
      <c r="O19" s="15">
        <f t="shared" si="1"/>
        <v>0</v>
      </c>
      <c r="P19" s="15">
        <f t="shared" si="2"/>
        <v>0</v>
      </c>
      <c r="Q19" s="59">
        <v>656972</v>
      </c>
      <c r="R19" s="57">
        <v>1</v>
      </c>
      <c r="S19" s="60" t="s">
        <v>82</v>
      </c>
      <c r="T19" s="60" t="s">
        <v>115</v>
      </c>
      <c r="U19" s="60"/>
      <c r="V19" s="61" t="s">
        <v>73</v>
      </c>
      <c r="W19" s="61" t="s">
        <v>116</v>
      </c>
      <c r="X19" s="60" t="s">
        <v>240</v>
      </c>
      <c r="Y19" s="60"/>
    </row>
    <row r="20" spans="1:25" ht="15" customHeight="1" x14ac:dyDescent="0.2">
      <c r="A20" s="8">
        <v>18</v>
      </c>
      <c r="B20" s="8" t="s">
        <v>117</v>
      </c>
      <c r="C20" s="9">
        <v>2</v>
      </c>
      <c r="D20" s="9" t="s">
        <v>118</v>
      </c>
      <c r="E20" s="8" t="s">
        <v>73</v>
      </c>
      <c r="F20" s="10" t="s">
        <v>119</v>
      </c>
      <c r="G20" s="11"/>
      <c r="H20" s="30">
        <f t="shared" si="3"/>
        <v>10000</v>
      </c>
      <c r="I20" s="31">
        <f t="shared" si="4"/>
        <v>16000</v>
      </c>
      <c r="J20" s="31">
        <f t="shared" si="5"/>
        <v>20000</v>
      </c>
      <c r="K20" s="32">
        <v>5.0000000000000001E-3</v>
      </c>
      <c r="L20" s="32">
        <v>5.0000000000000001E-3</v>
      </c>
      <c r="M20" s="32">
        <v>5.0000000000000001E-3</v>
      </c>
      <c r="N20" s="15">
        <f t="shared" si="0"/>
        <v>0.01</v>
      </c>
      <c r="O20" s="15">
        <f t="shared" si="1"/>
        <v>0.01</v>
      </c>
      <c r="P20" s="15">
        <f t="shared" si="2"/>
        <v>0.01</v>
      </c>
      <c r="Q20" s="33">
        <v>210000</v>
      </c>
      <c r="R20" s="31">
        <v>1</v>
      </c>
      <c r="S20" s="35" t="s">
        <v>26</v>
      </c>
      <c r="T20" s="35" t="s">
        <v>119</v>
      </c>
      <c r="U20" s="35" t="s">
        <v>120</v>
      </c>
      <c r="V20" s="36" t="s">
        <v>76</v>
      </c>
      <c r="W20" s="36" t="s">
        <v>121</v>
      </c>
      <c r="X20" s="37"/>
      <c r="Y20" s="35"/>
    </row>
    <row r="21" spans="1:25" ht="15" customHeight="1" x14ac:dyDescent="0.2">
      <c r="A21" s="8">
        <v>19</v>
      </c>
      <c r="B21" s="8" t="s">
        <v>122</v>
      </c>
      <c r="C21" s="9">
        <v>1</v>
      </c>
      <c r="D21" s="8" t="s">
        <v>123</v>
      </c>
      <c r="E21" s="8" t="s">
        <v>124</v>
      </c>
      <c r="F21" s="10" t="s">
        <v>125</v>
      </c>
      <c r="G21" s="11"/>
      <c r="H21" s="12">
        <f t="shared" si="3"/>
        <v>5000</v>
      </c>
      <c r="I21" s="13">
        <f t="shared" si="4"/>
        <v>8000</v>
      </c>
      <c r="J21" s="13">
        <f t="shared" si="5"/>
        <v>10000</v>
      </c>
      <c r="K21" s="14">
        <v>0.34</v>
      </c>
      <c r="L21" s="14">
        <v>0.34</v>
      </c>
      <c r="M21" s="14">
        <v>0.34</v>
      </c>
      <c r="N21" s="15">
        <f t="shared" si="0"/>
        <v>0.34</v>
      </c>
      <c r="O21" s="15">
        <f t="shared" si="1"/>
        <v>0.34</v>
      </c>
      <c r="P21" s="15">
        <f t="shared" si="2"/>
        <v>0.34</v>
      </c>
      <c r="Q21" s="16">
        <v>35522</v>
      </c>
      <c r="R21" s="13">
        <v>1</v>
      </c>
      <c r="S21" s="17" t="s">
        <v>26</v>
      </c>
      <c r="T21" s="17" t="s">
        <v>125</v>
      </c>
      <c r="U21" s="17" t="s">
        <v>126</v>
      </c>
      <c r="V21" s="18" t="s">
        <v>127</v>
      </c>
      <c r="W21" s="18" t="s">
        <v>128</v>
      </c>
      <c r="X21" s="17"/>
      <c r="Y21" s="17"/>
    </row>
    <row r="22" spans="1:25" ht="15" customHeight="1" x14ac:dyDescent="0.2">
      <c r="A22" s="8">
        <v>20</v>
      </c>
      <c r="B22" s="8" t="s">
        <v>129</v>
      </c>
      <c r="C22" s="9">
        <v>1</v>
      </c>
      <c r="D22" s="8" t="s">
        <v>130</v>
      </c>
      <c r="E22" s="8" t="s">
        <v>131</v>
      </c>
      <c r="F22" s="10" t="s">
        <v>132</v>
      </c>
      <c r="G22" s="11"/>
      <c r="H22" s="30">
        <f t="shared" si="3"/>
        <v>5000</v>
      </c>
      <c r="I22" s="31">
        <f t="shared" si="4"/>
        <v>8000</v>
      </c>
      <c r="J22" s="31">
        <f t="shared" si="5"/>
        <v>10000</v>
      </c>
      <c r="K22" s="32">
        <v>0.36659999999999998</v>
      </c>
      <c r="L22" s="32">
        <v>0.36659999999999998</v>
      </c>
      <c r="M22" s="32">
        <v>0.36659999999999998</v>
      </c>
      <c r="N22" s="15">
        <f t="shared" si="0"/>
        <v>0.36659999999999998</v>
      </c>
      <c r="O22" s="15">
        <f t="shared" si="1"/>
        <v>0.36659999999999998</v>
      </c>
      <c r="P22" s="15">
        <f t="shared" si="2"/>
        <v>0.36659999999999998</v>
      </c>
      <c r="Q22" s="33">
        <v>6314</v>
      </c>
      <c r="R22" s="31">
        <v>1</v>
      </c>
      <c r="S22" s="35" t="s">
        <v>37</v>
      </c>
      <c r="T22" s="35" t="s">
        <v>132</v>
      </c>
      <c r="U22" s="35" t="s">
        <v>133</v>
      </c>
      <c r="V22" s="36" t="s">
        <v>134</v>
      </c>
      <c r="W22" s="36" t="s">
        <v>135</v>
      </c>
      <c r="X22" s="37"/>
      <c r="Y22" s="35"/>
    </row>
    <row r="23" spans="1:25" s="76" customFormat="1" ht="15" customHeight="1" x14ac:dyDescent="0.2">
      <c r="A23" s="65">
        <v>21</v>
      </c>
      <c r="B23" s="65" t="s">
        <v>136</v>
      </c>
      <c r="C23" s="66">
        <v>1</v>
      </c>
      <c r="D23" s="65" t="s">
        <v>137</v>
      </c>
      <c r="E23" s="65" t="s">
        <v>138</v>
      </c>
      <c r="F23" s="67" t="s">
        <v>139</v>
      </c>
      <c r="G23" s="68"/>
      <c r="H23" s="69">
        <f t="shared" si="3"/>
        <v>5000</v>
      </c>
      <c r="I23" s="70">
        <f t="shared" si="4"/>
        <v>8000</v>
      </c>
      <c r="J23" s="70">
        <f t="shared" si="5"/>
        <v>10000</v>
      </c>
      <c r="K23" s="71">
        <v>0.53800000000000003</v>
      </c>
      <c r="L23" s="71">
        <v>0.53800000000000003</v>
      </c>
      <c r="M23" s="71">
        <v>0.51800000000000002</v>
      </c>
      <c r="N23" s="15">
        <f t="shared" si="0"/>
        <v>0.53800000000000003</v>
      </c>
      <c r="O23" s="15">
        <f t="shared" si="1"/>
        <v>0.53800000000000003</v>
      </c>
      <c r="P23" s="15">
        <f t="shared" si="2"/>
        <v>0.51800000000000002</v>
      </c>
      <c r="Q23" s="72">
        <v>6651</v>
      </c>
      <c r="R23" s="70">
        <v>1</v>
      </c>
      <c r="S23" s="73" t="s">
        <v>26</v>
      </c>
      <c r="T23" s="73" t="s">
        <v>139</v>
      </c>
      <c r="U23" s="73" t="s">
        <v>140</v>
      </c>
      <c r="V23" s="74" t="s">
        <v>141</v>
      </c>
      <c r="W23" s="74" t="s">
        <v>142</v>
      </c>
      <c r="X23" s="75"/>
      <c r="Y23" s="73"/>
    </row>
    <row r="24" spans="1:25" ht="15" customHeight="1" x14ac:dyDescent="0.2">
      <c r="A24" s="65">
        <v>22</v>
      </c>
      <c r="B24" s="65" t="s">
        <v>143</v>
      </c>
      <c r="C24" s="66">
        <v>4</v>
      </c>
      <c r="D24" s="65" t="s">
        <v>144</v>
      </c>
      <c r="E24" s="65" t="s">
        <v>145</v>
      </c>
      <c r="F24" s="67" t="s">
        <v>146</v>
      </c>
      <c r="G24" s="68"/>
      <c r="H24" s="69">
        <f t="shared" si="3"/>
        <v>20000</v>
      </c>
      <c r="I24" s="70">
        <f t="shared" si="4"/>
        <v>32000</v>
      </c>
      <c r="J24" s="70">
        <f t="shared" si="5"/>
        <v>40000</v>
      </c>
      <c r="K24" s="71">
        <v>0.11636000000000001</v>
      </c>
      <c r="L24" s="71">
        <f>(30000*0.11636+2000*0.14044)/32000</f>
        <v>0.11786500000000001</v>
      </c>
      <c r="M24" s="71">
        <v>0.11636000000000001</v>
      </c>
      <c r="N24" s="15">
        <f t="shared" si="0"/>
        <v>0.46544000000000002</v>
      </c>
      <c r="O24" s="15">
        <f>C24*L24</f>
        <v>0.47146000000000005</v>
      </c>
      <c r="P24" s="15">
        <f>C24*M24</f>
        <v>0.46544000000000002</v>
      </c>
      <c r="Q24" s="72">
        <v>119000</v>
      </c>
      <c r="R24" s="70">
        <v>1</v>
      </c>
      <c r="S24" s="73" t="s">
        <v>66</v>
      </c>
      <c r="T24" s="73" t="s">
        <v>146</v>
      </c>
      <c r="U24" s="73" t="s">
        <v>147</v>
      </c>
      <c r="V24" s="74" t="s">
        <v>148</v>
      </c>
      <c r="W24" s="74" t="s">
        <v>149</v>
      </c>
      <c r="X24" s="75"/>
      <c r="Y24" s="73"/>
    </row>
    <row r="25" spans="1:25" ht="15" customHeight="1" x14ac:dyDescent="0.2">
      <c r="A25" s="8">
        <v>23</v>
      </c>
      <c r="B25" s="8" t="s">
        <v>150</v>
      </c>
      <c r="C25" s="9">
        <v>1</v>
      </c>
      <c r="D25" s="9" t="s">
        <v>151</v>
      </c>
      <c r="E25" s="8" t="s">
        <v>152</v>
      </c>
      <c r="F25" s="10" t="s">
        <v>153</v>
      </c>
      <c r="G25" s="11"/>
      <c r="H25" s="12">
        <f t="shared" si="3"/>
        <v>5000</v>
      </c>
      <c r="I25" s="13">
        <f t="shared" si="4"/>
        <v>8000</v>
      </c>
      <c r="J25" s="13">
        <f t="shared" si="5"/>
        <v>10000</v>
      </c>
      <c r="K25" s="14">
        <v>5.0000000000000001E-3</v>
      </c>
      <c r="L25" s="14">
        <v>5.0000000000000001E-3</v>
      </c>
      <c r="M25" s="14">
        <v>4.0000000000000001E-3</v>
      </c>
      <c r="N25" s="15">
        <f t="shared" si="0"/>
        <v>5.0000000000000001E-3</v>
      </c>
      <c r="O25" s="15">
        <f t="shared" si="1"/>
        <v>5.0000000000000001E-3</v>
      </c>
      <c r="P25" s="15">
        <f t="shared" si="2"/>
        <v>4.0000000000000001E-3</v>
      </c>
      <c r="Q25" s="16">
        <v>19471</v>
      </c>
      <c r="R25" s="13">
        <v>1</v>
      </c>
      <c r="S25" s="17" t="s">
        <v>26</v>
      </c>
      <c r="T25" s="17" t="s">
        <v>153</v>
      </c>
      <c r="U25" s="17" t="s">
        <v>154</v>
      </c>
      <c r="V25" s="18" t="s">
        <v>155</v>
      </c>
      <c r="W25" s="18" t="s">
        <v>156</v>
      </c>
      <c r="X25" s="17"/>
      <c r="Y25" s="17"/>
    </row>
    <row r="26" spans="1:25" ht="15" customHeight="1" x14ac:dyDescent="0.2">
      <c r="A26" s="8">
        <v>24</v>
      </c>
      <c r="B26" s="8" t="s">
        <v>157</v>
      </c>
      <c r="C26" s="9">
        <v>1</v>
      </c>
      <c r="D26" s="8" t="s">
        <v>158</v>
      </c>
      <c r="E26" s="8" t="s">
        <v>152</v>
      </c>
      <c r="F26" s="10" t="s">
        <v>159</v>
      </c>
      <c r="G26" s="11"/>
      <c r="H26" s="12">
        <f t="shared" si="3"/>
        <v>5000</v>
      </c>
      <c r="I26" s="13">
        <f t="shared" si="4"/>
        <v>8000</v>
      </c>
      <c r="J26" s="13">
        <f t="shared" si="5"/>
        <v>10000</v>
      </c>
      <c r="K26" s="14">
        <v>2.3999999999999998E-3</v>
      </c>
      <c r="L26" s="14">
        <v>2.3999999999999998E-3</v>
      </c>
      <c r="M26" s="14">
        <v>1.9E-3</v>
      </c>
      <c r="N26" s="15">
        <f t="shared" si="0"/>
        <v>2.3999999999999998E-3</v>
      </c>
      <c r="O26" s="15">
        <f t="shared" si="1"/>
        <v>2.3999999999999998E-3</v>
      </c>
      <c r="P26" s="15">
        <f t="shared" si="2"/>
        <v>1.9E-3</v>
      </c>
      <c r="Q26" s="16">
        <v>377595</v>
      </c>
      <c r="R26" s="13">
        <v>1</v>
      </c>
      <c r="S26" s="17" t="s">
        <v>37</v>
      </c>
      <c r="T26" s="17" t="s">
        <v>160</v>
      </c>
      <c r="U26" s="17" t="s">
        <v>161</v>
      </c>
      <c r="V26" s="18" t="s">
        <v>155</v>
      </c>
      <c r="W26" s="18" t="s">
        <v>162</v>
      </c>
      <c r="X26" s="17"/>
      <c r="Y26" s="17"/>
    </row>
    <row r="27" spans="1:25" ht="15" customHeight="1" x14ac:dyDescent="0.2">
      <c r="A27" s="8">
        <v>25</v>
      </c>
      <c r="B27" s="8" t="s">
        <v>163</v>
      </c>
      <c r="C27" s="9">
        <v>1</v>
      </c>
      <c r="D27" s="8" t="s">
        <v>164</v>
      </c>
      <c r="E27" s="8" t="s">
        <v>152</v>
      </c>
      <c r="F27" s="10" t="s">
        <v>165</v>
      </c>
      <c r="G27" s="11"/>
      <c r="H27" s="12">
        <f t="shared" si="3"/>
        <v>5000</v>
      </c>
      <c r="I27" s="13">
        <f t="shared" si="4"/>
        <v>8000</v>
      </c>
      <c r="J27" s="13">
        <f t="shared" si="5"/>
        <v>10000</v>
      </c>
      <c r="K27" s="14">
        <v>2.5000000000000001E-3</v>
      </c>
      <c r="L27" s="14">
        <v>2.3E-3</v>
      </c>
      <c r="M27" s="14">
        <v>2.3E-3</v>
      </c>
      <c r="N27" s="15">
        <f t="shared" si="0"/>
        <v>2.5000000000000001E-3</v>
      </c>
      <c r="O27" s="15">
        <f t="shared" si="1"/>
        <v>2.3E-3</v>
      </c>
      <c r="P27" s="15">
        <f t="shared" si="2"/>
        <v>2.3E-3</v>
      </c>
      <c r="Q27" s="16">
        <v>29790</v>
      </c>
      <c r="R27" s="13">
        <v>1</v>
      </c>
      <c r="S27" s="17" t="s">
        <v>45</v>
      </c>
      <c r="T27" s="17" t="s">
        <v>165</v>
      </c>
      <c r="U27" s="17" t="s">
        <v>166</v>
      </c>
      <c r="V27" s="18" t="s">
        <v>155</v>
      </c>
      <c r="W27" s="18" t="s">
        <v>167</v>
      </c>
      <c r="X27" s="17"/>
      <c r="Y27" s="17"/>
    </row>
    <row r="28" spans="1:25" ht="15" customHeight="1" x14ac:dyDescent="0.2">
      <c r="A28" s="8">
        <v>26</v>
      </c>
      <c r="B28" s="8" t="s">
        <v>168</v>
      </c>
      <c r="C28" s="9">
        <v>1</v>
      </c>
      <c r="D28" s="9" t="s">
        <v>169</v>
      </c>
      <c r="E28" s="8" t="s">
        <v>152</v>
      </c>
      <c r="F28" s="10" t="s">
        <v>170</v>
      </c>
      <c r="G28" s="11"/>
      <c r="H28" s="12">
        <f t="shared" si="3"/>
        <v>5000</v>
      </c>
      <c r="I28" s="13">
        <f t="shared" si="4"/>
        <v>8000</v>
      </c>
      <c r="J28" s="13">
        <f t="shared" si="5"/>
        <v>10000</v>
      </c>
      <c r="K28" s="14">
        <v>2.3999999999999998E-3</v>
      </c>
      <c r="L28" s="14">
        <v>2.3999999999999998E-3</v>
      </c>
      <c r="M28" s="14">
        <v>1.9E-3</v>
      </c>
      <c r="N28" s="15">
        <f t="shared" si="0"/>
        <v>2.3999999999999998E-3</v>
      </c>
      <c r="O28" s="15">
        <f t="shared" si="1"/>
        <v>2.3999999999999998E-3</v>
      </c>
      <c r="P28" s="15">
        <f t="shared" si="2"/>
        <v>1.9E-3</v>
      </c>
      <c r="Q28" s="16">
        <v>72836</v>
      </c>
      <c r="R28" s="13">
        <v>1</v>
      </c>
      <c r="S28" s="17" t="s">
        <v>37</v>
      </c>
      <c r="T28" s="17" t="s">
        <v>170</v>
      </c>
      <c r="U28" s="17" t="s">
        <v>171</v>
      </c>
      <c r="V28" s="18" t="s">
        <v>155</v>
      </c>
      <c r="W28" s="18" t="s">
        <v>172</v>
      </c>
      <c r="X28" s="17"/>
      <c r="Y28" s="17"/>
    </row>
    <row r="29" spans="1:25" ht="15" customHeight="1" x14ac:dyDescent="0.2">
      <c r="A29" s="19">
        <v>27</v>
      </c>
      <c r="B29" s="19" t="s">
        <v>173</v>
      </c>
      <c r="C29" s="20">
        <v>1</v>
      </c>
      <c r="D29" s="19" t="s">
        <v>174</v>
      </c>
      <c r="E29" s="19" t="s">
        <v>50</v>
      </c>
      <c r="F29" s="21" t="s">
        <v>175</v>
      </c>
      <c r="G29" s="22">
        <v>5000</v>
      </c>
      <c r="H29" s="23">
        <f t="shared" si="3"/>
        <v>5000</v>
      </c>
      <c r="I29" s="24">
        <f t="shared" si="4"/>
        <v>8000</v>
      </c>
      <c r="J29" s="24">
        <f t="shared" si="5"/>
        <v>10000</v>
      </c>
      <c r="K29" s="39"/>
      <c r="L29" s="39"/>
      <c r="M29" s="39"/>
      <c r="N29" s="15">
        <f t="shared" si="0"/>
        <v>0</v>
      </c>
      <c r="O29" s="15">
        <f t="shared" si="1"/>
        <v>0</v>
      </c>
      <c r="P29" s="15">
        <f t="shared" si="2"/>
        <v>0</v>
      </c>
      <c r="Q29" s="24"/>
      <c r="R29" s="24"/>
      <c r="S29" s="27"/>
      <c r="T29" s="27" t="s">
        <v>241</v>
      </c>
      <c r="U29" s="27"/>
      <c r="V29" s="27" t="s">
        <v>233</v>
      </c>
      <c r="W29" s="27" t="s">
        <v>242</v>
      </c>
      <c r="X29" s="28" t="s">
        <v>33</v>
      </c>
      <c r="Y29" s="27"/>
    </row>
    <row r="30" spans="1:25" ht="15" customHeight="1" x14ac:dyDescent="0.2">
      <c r="A30" s="19">
        <v>28</v>
      </c>
      <c r="B30" s="19" t="s">
        <v>176</v>
      </c>
      <c r="C30" s="20">
        <v>1</v>
      </c>
      <c r="D30" s="38" t="s">
        <v>177</v>
      </c>
      <c r="E30" s="38" t="s">
        <v>178</v>
      </c>
      <c r="F30" s="21" t="s">
        <v>179</v>
      </c>
      <c r="G30" s="22">
        <v>5000</v>
      </c>
      <c r="H30" s="23">
        <f t="shared" si="3"/>
        <v>5000</v>
      </c>
      <c r="I30" s="24">
        <f t="shared" si="4"/>
        <v>8000</v>
      </c>
      <c r="J30" s="24">
        <f t="shared" si="5"/>
        <v>10000</v>
      </c>
      <c r="K30" s="39"/>
      <c r="L30" s="39"/>
      <c r="M30" s="39"/>
      <c r="N30" s="15">
        <f t="shared" si="0"/>
        <v>0</v>
      </c>
      <c r="O30" s="15">
        <f t="shared" si="1"/>
        <v>0</v>
      </c>
      <c r="P30" s="15">
        <f t="shared" si="2"/>
        <v>0</v>
      </c>
      <c r="Q30" s="26"/>
      <c r="R30" s="24"/>
      <c r="S30" s="27"/>
      <c r="T30" s="27" t="s">
        <v>243</v>
      </c>
      <c r="U30" s="27"/>
      <c r="V30" s="27" t="s">
        <v>244</v>
      </c>
      <c r="W30" s="27" t="s">
        <v>245</v>
      </c>
      <c r="X30" s="28" t="s">
        <v>33</v>
      </c>
      <c r="Y30" s="27"/>
    </row>
    <row r="31" spans="1:25" ht="12.75" x14ac:dyDescent="0.2">
      <c r="A31" s="19">
        <v>29</v>
      </c>
      <c r="B31" s="19" t="s">
        <v>180</v>
      </c>
      <c r="C31" s="20">
        <v>1</v>
      </c>
      <c r="D31" s="38" t="s">
        <v>181</v>
      </c>
      <c r="E31" s="38" t="s">
        <v>178</v>
      </c>
      <c r="F31" s="21" t="s">
        <v>181</v>
      </c>
      <c r="G31" s="22">
        <v>5000</v>
      </c>
      <c r="H31" s="23">
        <f t="shared" si="3"/>
        <v>5000</v>
      </c>
      <c r="I31" s="24">
        <f t="shared" si="4"/>
        <v>8000</v>
      </c>
      <c r="J31" s="24">
        <f t="shared" si="5"/>
        <v>10000</v>
      </c>
      <c r="K31" s="39"/>
      <c r="L31" s="39"/>
      <c r="M31" s="39"/>
      <c r="N31" s="15">
        <f t="shared" si="0"/>
        <v>0</v>
      </c>
      <c r="O31" s="15">
        <f t="shared" si="1"/>
        <v>0</v>
      </c>
      <c r="P31" s="15">
        <f t="shared" si="2"/>
        <v>0</v>
      </c>
      <c r="Q31" s="26"/>
      <c r="R31" s="24"/>
      <c r="S31" s="27"/>
      <c r="T31" s="27" t="s">
        <v>246</v>
      </c>
      <c r="U31" s="27"/>
      <c r="V31" s="27" t="s">
        <v>244</v>
      </c>
      <c r="W31" s="27" t="s">
        <v>246</v>
      </c>
      <c r="X31" s="41" t="s">
        <v>33</v>
      </c>
      <c r="Y31" s="27"/>
    </row>
    <row r="32" spans="1:25" ht="15" customHeight="1" x14ac:dyDescent="0.2">
      <c r="A32" s="19">
        <v>30</v>
      </c>
      <c r="B32" s="19" t="s">
        <v>182</v>
      </c>
      <c r="C32" s="20">
        <v>1</v>
      </c>
      <c r="D32" s="38" t="s">
        <v>181</v>
      </c>
      <c r="E32" s="38" t="s">
        <v>178</v>
      </c>
      <c r="F32" s="21" t="s">
        <v>181</v>
      </c>
      <c r="G32" s="22">
        <v>5000</v>
      </c>
      <c r="H32" s="23">
        <f t="shared" si="3"/>
        <v>5000</v>
      </c>
      <c r="I32" s="24">
        <f t="shared" si="4"/>
        <v>8000</v>
      </c>
      <c r="J32" s="24">
        <f t="shared" si="5"/>
        <v>10000</v>
      </c>
      <c r="K32" s="39"/>
      <c r="L32" s="39"/>
      <c r="M32" s="39"/>
      <c r="N32" s="15">
        <f t="shared" si="0"/>
        <v>0</v>
      </c>
      <c r="O32" s="15">
        <f t="shared" si="1"/>
        <v>0</v>
      </c>
      <c r="P32" s="15">
        <f t="shared" si="2"/>
        <v>0</v>
      </c>
      <c r="Q32" s="26"/>
      <c r="R32" s="24"/>
      <c r="S32" s="27"/>
      <c r="T32" s="27" t="s">
        <v>246</v>
      </c>
      <c r="U32" s="27"/>
      <c r="V32" s="27" t="s">
        <v>244</v>
      </c>
      <c r="W32" s="27" t="s">
        <v>246</v>
      </c>
      <c r="X32" s="28" t="s">
        <v>33</v>
      </c>
      <c r="Y32" s="27"/>
    </row>
    <row r="33" spans="1:25" ht="15" customHeight="1" x14ac:dyDescent="0.2">
      <c r="A33" s="19">
        <v>31</v>
      </c>
      <c r="B33" s="19" t="s">
        <v>183</v>
      </c>
      <c r="C33" s="20">
        <v>1</v>
      </c>
      <c r="D33" s="38" t="s">
        <v>184</v>
      </c>
      <c r="E33" s="38" t="s">
        <v>185</v>
      </c>
      <c r="F33" s="21" t="s">
        <v>184</v>
      </c>
      <c r="G33" s="22">
        <v>5000</v>
      </c>
      <c r="H33" s="23">
        <f t="shared" si="3"/>
        <v>5000</v>
      </c>
      <c r="I33" s="24">
        <f t="shared" si="4"/>
        <v>8000</v>
      </c>
      <c r="J33" s="24">
        <f t="shared" si="5"/>
        <v>10000</v>
      </c>
      <c r="K33" s="39"/>
      <c r="L33" s="39"/>
      <c r="M33" s="39"/>
      <c r="N33" s="77">
        <v>0.69499999999999995</v>
      </c>
      <c r="O33" s="15">
        <f t="shared" si="1"/>
        <v>0</v>
      </c>
      <c r="P33" s="15">
        <f t="shared" si="2"/>
        <v>0</v>
      </c>
      <c r="Q33" s="26"/>
      <c r="R33" s="24"/>
      <c r="S33" s="27"/>
      <c r="T33" s="27" t="s">
        <v>247</v>
      </c>
      <c r="U33" s="27"/>
      <c r="V33" s="27" t="s">
        <v>248</v>
      </c>
      <c r="W33" s="27" t="s">
        <v>247</v>
      </c>
      <c r="X33" s="28" t="s">
        <v>33</v>
      </c>
      <c r="Y33" s="27"/>
    </row>
    <row r="34" spans="1:25" ht="15" customHeight="1" x14ac:dyDescent="0.2">
      <c r="A34" s="19">
        <v>32</v>
      </c>
      <c r="B34" s="19" t="s">
        <v>186</v>
      </c>
      <c r="C34" s="20">
        <v>2</v>
      </c>
      <c r="D34" s="19" t="s">
        <v>23</v>
      </c>
      <c r="E34" s="19" t="s">
        <v>187</v>
      </c>
      <c r="F34" s="21" t="s">
        <v>188</v>
      </c>
      <c r="G34" s="22">
        <v>10000</v>
      </c>
      <c r="H34" s="23">
        <f t="shared" si="3"/>
        <v>10000</v>
      </c>
      <c r="I34" s="24">
        <f t="shared" si="4"/>
        <v>16000</v>
      </c>
      <c r="J34" s="24">
        <f t="shared" si="5"/>
        <v>20000</v>
      </c>
      <c r="K34" s="39"/>
      <c r="L34" s="39"/>
      <c r="M34" s="39"/>
      <c r="N34" s="15">
        <f t="shared" ref="N34:N42" si="6">C34*K34</f>
        <v>0</v>
      </c>
      <c r="O34" s="15">
        <f t="shared" si="1"/>
        <v>0</v>
      </c>
      <c r="P34" s="15">
        <f t="shared" si="2"/>
        <v>0</v>
      </c>
      <c r="Q34" s="26"/>
      <c r="R34" s="24"/>
      <c r="S34" s="27"/>
      <c r="T34" s="27" t="s">
        <v>249</v>
      </c>
      <c r="U34" s="27"/>
      <c r="V34" s="27" t="s">
        <v>250</v>
      </c>
      <c r="W34" s="27" t="s">
        <v>231</v>
      </c>
      <c r="X34" s="28" t="s">
        <v>33</v>
      </c>
      <c r="Y34" s="27"/>
    </row>
    <row r="35" spans="1:25" ht="15" customHeight="1" x14ac:dyDescent="0.2">
      <c r="A35" s="8">
        <v>33</v>
      </c>
      <c r="B35" s="8" t="s">
        <v>189</v>
      </c>
      <c r="C35" s="9">
        <v>1</v>
      </c>
      <c r="D35" s="8" t="s">
        <v>23</v>
      </c>
      <c r="E35" s="8" t="s">
        <v>187</v>
      </c>
      <c r="F35" s="10" t="s">
        <v>190</v>
      </c>
      <c r="G35" s="11"/>
      <c r="H35" s="12">
        <f t="shared" si="3"/>
        <v>5000</v>
      </c>
      <c r="I35" s="13">
        <f t="shared" si="4"/>
        <v>8000</v>
      </c>
      <c r="J35" s="13">
        <f t="shared" si="5"/>
        <v>10000</v>
      </c>
      <c r="K35" s="14">
        <v>8.8999999999999996E-2</v>
      </c>
      <c r="L35" s="14">
        <v>8.1000000000000003E-2</v>
      </c>
      <c r="M35" s="14">
        <v>7.5999999999999998E-2</v>
      </c>
      <c r="N35" s="15">
        <f t="shared" si="6"/>
        <v>8.8999999999999996E-2</v>
      </c>
      <c r="O35" s="15">
        <f t="shared" si="1"/>
        <v>8.1000000000000003E-2</v>
      </c>
      <c r="P35" s="15">
        <f t="shared" si="2"/>
        <v>7.5999999999999998E-2</v>
      </c>
      <c r="Q35" s="16">
        <v>22128</v>
      </c>
      <c r="R35" s="13">
        <v>1</v>
      </c>
      <c r="S35" s="17" t="s">
        <v>26</v>
      </c>
      <c r="T35" s="17" t="s">
        <v>190</v>
      </c>
      <c r="U35" s="17" t="s">
        <v>191</v>
      </c>
      <c r="V35" s="18" t="s">
        <v>192</v>
      </c>
      <c r="W35" s="18" t="s">
        <v>193</v>
      </c>
      <c r="X35" s="17"/>
      <c r="Y35" s="17"/>
    </row>
    <row r="36" spans="1:25" ht="15" customHeight="1" x14ac:dyDescent="0.2">
      <c r="A36" s="65">
        <v>34</v>
      </c>
      <c r="B36" s="65" t="s">
        <v>194</v>
      </c>
      <c r="C36" s="66">
        <v>1</v>
      </c>
      <c r="D36" s="65" t="s">
        <v>23</v>
      </c>
      <c r="E36" s="65" t="s">
        <v>187</v>
      </c>
      <c r="F36" s="67" t="s">
        <v>195</v>
      </c>
      <c r="G36" s="68"/>
      <c r="H36" s="69">
        <f t="shared" si="3"/>
        <v>5000</v>
      </c>
      <c r="I36" s="70">
        <f t="shared" si="4"/>
        <v>8000</v>
      </c>
      <c r="J36" s="70">
        <f t="shared" si="5"/>
        <v>10000</v>
      </c>
      <c r="K36" s="71">
        <f>(3000*0.14108+2000*0.15612)/5000</f>
        <v>0.147096</v>
      </c>
      <c r="L36" s="71">
        <f>(6000*0.14108+2000*0.15612)/8000</f>
        <v>0.14484</v>
      </c>
      <c r="M36" s="71">
        <f>(9000*0.14108+1000*0.15612)/10000</f>
        <v>0.14258400000000002</v>
      </c>
      <c r="N36" s="15">
        <f t="shared" si="6"/>
        <v>0.147096</v>
      </c>
      <c r="O36" s="15">
        <f t="shared" si="1"/>
        <v>0.14484</v>
      </c>
      <c r="P36" s="15">
        <f t="shared" si="2"/>
        <v>0.14258400000000002</v>
      </c>
      <c r="Q36" s="72">
        <v>5621</v>
      </c>
      <c r="R36" s="70">
        <v>1</v>
      </c>
      <c r="S36" s="73" t="s">
        <v>66</v>
      </c>
      <c r="T36" s="73" t="s">
        <v>195</v>
      </c>
      <c r="U36" s="73" t="s">
        <v>196</v>
      </c>
      <c r="V36" s="74" t="s">
        <v>192</v>
      </c>
      <c r="W36" s="74" t="s">
        <v>197</v>
      </c>
      <c r="X36" s="75"/>
      <c r="Y36" s="73"/>
    </row>
    <row r="37" spans="1:25" ht="15" customHeight="1" x14ac:dyDescent="0.2">
      <c r="A37" s="8">
        <v>35</v>
      </c>
      <c r="B37" s="8" t="s">
        <v>198</v>
      </c>
      <c r="C37" s="9">
        <v>1</v>
      </c>
      <c r="D37" s="8" t="s">
        <v>23</v>
      </c>
      <c r="E37" s="8" t="s">
        <v>187</v>
      </c>
      <c r="F37" s="10" t="s">
        <v>199</v>
      </c>
      <c r="G37" s="11"/>
      <c r="H37" s="12">
        <f t="shared" si="3"/>
        <v>5000</v>
      </c>
      <c r="I37" s="13">
        <f t="shared" si="4"/>
        <v>8000</v>
      </c>
      <c r="J37" s="13">
        <f t="shared" si="5"/>
        <v>10000</v>
      </c>
      <c r="K37" s="29">
        <f>(3000*0.1822+2000*0.2219)/5000</f>
        <v>0.19808000000000001</v>
      </c>
      <c r="L37" s="29">
        <f>(3000*0.1822*2+2000*0.2219)/8000</f>
        <v>0.19212499999999999</v>
      </c>
      <c r="M37" s="29">
        <f>(3000*0.1822*3+1000*0.2219)/10000</f>
        <v>0.18617000000000003</v>
      </c>
      <c r="N37" s="15">
        <f t="shared" si="6"/>
        <v>0.19808000000000001</v>
      </c>
      <c r="O37" s="15">
        <f t="shared" si="1"/>
        <v>0.19212499999999999</v>
      </c>
      <c r="P37" s="15">
        <f t="shared" si="2"/>
        <v>0.18617000000000003</v>
      </c>
      <c r="Q37" s="16">
        <v>12761</v>
      </c>
      <c r="R37" s="13">
        <v>1</v>
      </c>
      <c r="S37" s="17" t="s">
        <v>37</v>
      </c>
      <c r="T37" s="17" t="s">
        <v>199</v>
      </c>
      <c r="U37" s="17" t="s">
        <v>200</v>
      </c>
      <c r="V37" s="18" t="s">
        <v>192</v>
      </c>
      <c r="W37" s="18" t="s">
        <v>201</v>
      </c>
      <c r="X37" s="17"/>
      <c r="Y37" s="17"/>
    </row>
    <row r="38" spans="1:25" ht="15" customHeight="1" x14ac:dyDescent="0.2">
      <c r="A38" s="19">
        <v>36</v>
      </c>
      <c r="B38" s="19" t="s">
        <v>202</v>
      </c>
      <c r="C38" s="20">
        <v>1</v>
      </c>
      <c r="D38" s="19" t="s">
        <v>203</v>
      </c>
      <c r="E38" s="19" t="s">
        <v>204</v>
      </c>
      <c r="F38" s="21" t="s">
        <v>205</v>
      </c>
      <c r="G38" s="22">
        <v>5000</v>
      </c>
      <c r="H38" s="23">
        <f t="shared" si="3"/>
        <v>5000</v>
      </c>
      <c r="I38" s="24">
        <f t="shared" si="4"/>
        <v>8000</v>
      </c>
      <c r="J38" s="24">
        <f t="shared" si="5"/>
        <v>10000</v>
      </c>
      <c r="K38" s="39"/>
      <c r="L38" s="39"/>
      <c r="M38" s="39"/>
      <c r="N38" s="15">
        <f t="shared" si="6"/>
        <v>0</v>
      </c>
      <c r="O38" s="15">
        <f t="shared" si="1"/>
        <v>0</v>
      </c>
      <c r="P38" s="15">
        <f t="shared" si="2"/>
        <v>0</v>
      </c>
      <c r="Q38" s="26"/>
      <c r="R38" s="24"/>
      <c r="S38" s="27"/>
      <c r="T38" s="27" t="s">
        <v>251</v>
      </c>
      <c r="U38" s="27"/>
      <c r="V38" s="27" t="s">
        <v>252</v>
      </c>
      <c r="W38" s="27" t="s">
        <v>253</v>
      </c>
      <c r="X38" s="28" t="s">
        <v>33</v>
      </c>
      <c r="Y38" s="27"/>
    </row>
    <row r="39" spans="1:25" ht="15" customHeight="1" x14ac:dyDescent="0.2">
      <c r="A39" s="8">
        <v>37</v>
      </c>
      <c r="B39" s="8" t="s">
        <v>206</v>
      </c>
      <c r="C39" s="9">
        <v>2</v>
      </c>
      <c r="D39" s="8" t="s">
        <v>207</v>
      </c>
      <c r="E39" s="8" t="s">
        <v>204</v>
      </c>
      <c r="F39" s="10" t="s">
        <v>208</v>
      </c>
      <c r="G39" s="11"/>
      <c r="H39" s="12">
        <f t="shared" si="3"/>
        <v>10000</v>
      </c>
      <c r="I39" s="13">
        <f t="shared" si="4"/>
        <v>16000</v>
      </c>
      <c r="J39" s="13">
        <f t="shared" si="5"/>
        <v>20000</v>
      </c>
      <c r="K39" s="14">
        <v>8.5999999999999993E-2</v>
      </c>
      <c r="L39" s="14">
        <v>8.5999999999999993E-2</v>
      </c>
      <c r="M39" s="14">
        <v>8.1000000000000003E-2</v>
      </c>
      <c r="N39" s="15">
        <f t="shared" si="6"/>
        <v>0.17199999999999999</v>
      </c>
      <c r="O39" s="15">
        <f t="shared" si="1"/>
        <v>0.17199999999999999</v>
      </c>
      <c r="P39" s="15">
        <f t="shared" si="2"/>
        <v>0.16200000000000001</v>
      </c>
      <c r="Q39" s="16">
        <v>23030</v>
      </c>
      <c r="R39" s="13">
        <v>1</v>
      </c>
      <c r="S39" s="17" t="s">
        <v>26</v>
      </c>
      <c r="T39" s="17" t="s">
        <v>208</v>
      </c>
      <c r="U39" s="17" t="s">
        <v>209</v>
      </c>
      <c r="V39" s="18" t="s">
        <v>76</v>
      </c>
      <c r="W39" s="18" t="s">
        <v>210</v>
      </c>
      <c r="X39" s="17"/>
      <c r="Y39" s="17"/>
    </row>
    <row r="40" spans="1:25" ht="15" customHeight="1" x14ac:dyDescent="0.2">
      <c r="A40" s="8">
        <v>38</v>
      </c>
      <c r="B40" s="8" t="s">
        <v>211</v>
      </c>
      <c r="C40" s="9">
        <v>1</v>
      </c>
      <c r="D40" s="9" t="s">
        <v>212</v>
      </c>
      <c r="E40" s="8" t="s">
        <v>204</v>
      </c>
      <c r="F40" s="10" t="s">
        <v>213</v>
      </c>
      <c r="G40" s="11"/>
      <c r="H40" s="12">
        <f t="shared" si="3"/>
        <v>5000</v>
      </c>
      <c r="I40" s="13">
        <f t="shared" si="4"/>
        <v>8000</v>
      </c>
      <c r="J40" s="13">
        <f t="shared" si="5"/>
        <v>10000</v>
      </c>
      <c r="K40" s="14">
        <v>8.2000000000000003E-2</v>
      </c>
      <c r="L40" s="14">
        <v>8.2000000000000003E-2</v>
      </c>
      <c r="M40" s="14">
        <v>7.4999999999999997E-2</v>
      </c>
      <c r="N40" s="15">
        <f t="shared" si="6"/>
        <v>8.2000000000000003E-2</v>
      </c>
      <c r="O40" s="15">
        <f t="shared" si="1"/>
        <v>8.2000000000000003E-2</v>
      </c>
      <c r="P40" s="15">
        <f t="shared" si="2"/>
        <v>7.4999999999999997E-2</v>
      </c>
      <c r="Q40" s="16">
        <v>57066</v>
      </c>
      <c r="R40" s="13">
        <v>1</v>
      </c>
      <c r="S40" s="17" t="s">
        <v>26</v>
      </c>
      <c r="T40" s="17" t="s">
        <v>213</v>
      </c>
      <c r="U40" s="17" t="s">
        <v>214</v>
      </c>
      <c r="V40" s="18" t="s">
        <v>76</v>
      </c>
      <c r="W40" s="18" t="s">
        <v>215</v>
      </c>
      <c r="X40" s="17"/>
      <c r="Y40" s="17"/>
    </row>
    <row r="41" spans="1:25" ht="15" customHeight="1" x14ac:dyDescent="0.2">
      <c r="A41" s="9">
        <v>39</v>
      </c>
      <c r="B41" s="8" t="s">
        <v>216</v>
      </c>
      <c r="C41" s="9">
        <v>1</v>
      </c>
      <c r="D41" s="78" t="s">
        <v>43</v>
      </c>
      <c r="E41" s="9" t="s">
        <v>217</v>
      </c>
      <c r="F41" s="79" t="s">
        <v>217</v>
      </c>
      <c r="G41" s="80"/>
      <c r="H41" s="30">
        <f t="shared" si="3"/>
        <v>5000</v>
      </c>
      <c r="I41" s="31">
        <f t="shared" si="4"/>
        <v>8000</v>
      </c>
      <c r="J41" s="31">
        <f t="shared" si="5"/>
        <v>10000</v>
      </c>
      <c r="K41" s="32">
        <f>(3000*0.1452+2000*0.16315)/5000</f>
        <v>0.15237999999999996</v>
      </c>
      <c r="L41" s="32">
        <f>(6000*0.1452+2000*0.16315)/8000</f>
        <v>0.1496875</v>
      </c>
      <c r="M41" s="32">
        <f>(1000*0.16315+9000*0.1452)/10000</f>
        <v>0.14699499999999999</v>
      </c>
      <c r="N41" s="15">
        <f t="shared" si="6"/>
        <v>0.15237999999999996</v>
      </c>
      <c r="O41" s="15">
        <f t="shared" si="1"/>
        <v>0.1496875</v>
      </c>
      <c r="P41" s="15">
        <f t="shared" si="2"/>
        <v>0.14699499999999999</v>
      </c>
      <c r="Q41" s="78">
        <v>15000</v>
      </c>
      <c r="R41" s="78">
        <v>1</v>
      </c>
      <c r="S41" s="78" t="s">
        <v>218</v>
      </c>
      <c r="T41" s="78" t="s">
        <v>219</v>
      </c>
      <c r="U41" s="78" t="s">
        <v>220</v>
      </c>
      <c r="V41" s="78" t="s">
        <v>43</v>
      </c>
      <c r="W41" s="78" t="s">
        <v>221</v>
      </c>
      <c r="X41" s="78"/>
      <c r="Y41" s="78"/>
    </row>
    <row r="42" spans="1:25" ht="15" customHeight="1" thickBot="1" x14ac:dyDescent="0.25">
      <c r="A42" s="9">
        <v>40</v>
      </c>
      <c r="B42" s="8" t="s">
        <v>222</v>
      </c>
      <c r="C42" s="9">
        <v>1</v>
      </c>
      <c r="D42" s="78"/>
      <c r="E42" s="9" t="s">
        <v>223</v>
      </c>
      <c r="F42" s="81" t="s">
        <v>224</v>
      </c>
      <c r="G42" s="82">
        <v>5000</v>
      </c>
      <c r="H42" s="30">
        <f t="shared" si="3"/>
        <v>5000</v>
      </c>
      <c r="I42" s="31">
        <f t="shared" si="4"/>
        <v>8000</v>
      </c>
      <c r="J42" s="31">
        <f t="shared" si="5"/>
        <v>10000</v>
      </c>
      <c r="K42" s="32"/>
      <c r="L42" s="32"/>
      <c r="M42" s="32"/>
      <c r="N42" s="15">
        <f t="shared" si="6"/>
        <v>0</v>
      </c>
      <c r="O42" s="15">
        <f t="shared" si="1"/>
        <v>0</v>
      </c>
      <c r="P42" s="15">
        <f t="shared" si="2"/>
        <v>0</v>
      </c>
      <c r="Q42" s="78"/>
      <c r="R42" s="78"/>
      <c r="S42" s="78"/>
      <c r="T42" s="27" t="s">
        <v>254</v>
      </c>
      <c r="U42" s="27"/>
      <c r="V42" s="27" t="s">
        <v>255</v>
      </c>
      <c r="W42" s="27" t="s">
        <v>256</v>
      </c>
      <c r="X42" s="78" t="s">
        <v>33</v>
      </c>
      <c r="Y42" s="78"/>
    </row>
    <row r="43" spans="1:25" ht="15" customHeight="1" x14ac:dyDescent="0.2">
      <c r="L43" s="88" t="s">
        <v>225</v>
      </c>
      <c r="M43" s="88"/>
      <c r="N43" s="83">
        <f>SUM(N2:N42)</f>
        <v>4.5073359999999996</v>
      </c>
      <c r="O43" s="83">
        <f>SUM(O2:O42)</f>
        <v>3.7963125000000004</v>
      </c>
      <c r="P43" s="83">
        <f>SUM(P2:P42)</f>
        <v>3.7001190000000004</v>
      </c>
    </row>
    <row r="44" spans="1:25" ht="15" customHeight="1" x14ac:dyDescent="0.2">
      <c r="L44" s="89" t="s">
        <v>226</v>
      </c>
      <c r="M44" s="89"/>
      <c r="N44" s="83">
        <v>0</v>
      </c>
      <c r="O44" s="83">
        <v>0</v>
      </c>
      <c r="P44" s="83">
        <v>0</v>
      </c>
    </row>
    <row r="45" spans="1:25" ht="15" customHeight="1" x14ac:dyDescent="0.2">
      <c r="L45" s="84" t="s">
        <v>227</v>
      </c>
      <c r="M45" s="84"/>
      <c r="N45" s="85">
        <v>0</v>
      </c>
      <c r="O45" s="85">
        <v>0</v>
      </c>
      <c r="P45" s="85">
        <v>0</v>
      </c>
    </row>
    <row r="46" spans="1:25" ht="15" customHeight="1" x14ac:dyDescent="0.25">
      <c r="L46" s="86" t="s">
        <v>228</v>
      </c>
      <c r="M46" s="86"/>
      <c r="N46" s="87">
        <f>SUM(N43:N45)</f>
        <v>4.5073359999999996</v>
      </c>
      <c r="O46" s="87">
        <f>SUM(O43:O45)</f>
        <v>3.7963125000000004</v>
      </c>
      <c r="P46" s="87">
        <f>SUM(P43:P45)</f>
        <v>3.7001190000000004</v>
      </c>
    </row>
  </sheetData>
  <mergeCells count="2">
    <mergeCell ref="L43:M43"/>
    <mergeCell ref="L44:M44"/>
  </mergeCells>
  <conditionalFormatting sqref="S47:S1048576">
    <cfRule type="duplicateValues" dxfId="39" priority="42"/>
  </conditionalFormatting>
  <conditionalFormatting sqref="T1:T5 T43:T44 T11:T28 T8 T35:T37 T39:T41">
    <cfRule type="duplicateValues" dxfId="38" priority="41"/>
  </conditionalFormatting>
  <conditionalFormatting sqref="V3">
    <cfRule type="duplicateValues" dxfId="37" priority="38"/>
  </conditionalFormatting>
  <conditionalFormatting sqref="W3">
    <cfRule type="duplicateValues" dxfId="36" priority="37"/>
  </conditionalFormatting>
  <conditionalFormatting sqref="T6">
    <cfRule type="duplicateValues" dxfId="35" priority="36"/>
  </conditionalFormatting>
  <conditionalFormatting sqref="V6">
    <cfRule type="duplicateValues" dxfId="34" priority="35"/>
  </conditionalFormatting>
  <conditionalFormatting sqref="W6">
    <cfRule type="duplicateValues" dxfId="33" priority="34"/>
  </conditionalFormatting>
  <conditionalFormatting sqref="T7">
    <cfRule type="duplicateValues" dxfId="32" priority="33"/>
  </conditionalFormatting>
  <conditionalFormatting sqref="V7">
    <cfRule type="duplicateValues" dxfId="31" priority="32"/>
  </conditionalFormatting>
  <conditionalFormatting sqref="W7">
    <cfRule type="duplicateValues" dxfId="30" priority="31"/>
  </conditionalFormatting>
  <conditionalFormatting sqref="T9">
    <cfRule type="duplicateValues" dxfId="29" priority="30"/>
  </conditionalFormatting>
  <conditionalFormatting sqref="V9">
    <cfRule type="duplicateValues" dxfId="28" priority="29"/>
  </conditionalFormatting>
  <conditionalFormatting sqref="W9">
    <cfRule type="duplicateValues" dxfId="27" priority="28"/>
  </conditionalFormatting>
  <conditionalFormatting sqref="T10">
    <cfRule type="duplicateValues" dxfId="26" priority="27"/>
  </conditionalFormatting>
  <conditionalFormatting sqref="V10">
    <cfRule type="duplicateValues" dxfId="25" priority="26"/>
  </conditionalFormatting>
  <conditionalFormatting sqref="W10">
    <cfRule type="duplicateValues" dxfId="24" priority="25"/>
  </conditionalFormatting>
  <conditionalFormatting sqref="T29">
    <cfRule type="duplicateValues" dxfId="23" priority="24"/>
  </conditionalFormatting>
  <conditionalFormatting sqref="V29">
    <cfRule type="duplicateValues" dxfId="22" priority="23"/>
  </conditionalFormatting>
  <conditionalFormatting sqref="W29">
    <cfRule type="duplicateValues" dxfId="21" priority="22"/>
  </conditionalFormatting>
  <conditionalFormatting sqref="T30">
    <cfRule type="duplicateValues" dxfId="20" priority="21"/>
  </conditionalFormatting>
  <conditionalFormatting sqref="V30">
    <cfRule type="duplicateValues" dxfId="19" priority="20"/>
  </conditionalFormatting>
  <conditionalFormatting sqref="W30">
    <cfRule type="duplicateValues" dxfId="18" priority="19"/>
  </conditionalFormatting>
  <conditionalFormatting sqref="T31">
    <cfRule type="duplicateValues" dxfId="17" priority="18"/>
  </conditionalFormatting>
  <conditionalFormatting sqref="V31">
    <cfRule type="duplicateValues" dxfId="16" priority="17"/>
  </conditionalFormatting>
  <conditionalFormatting sqref="W31">
    <cfRule type="duplicateValues" dxfId="15" priority="16"/>
  </conditionalFormatting>
  <conditionalFormatting sqref="T32">
    <cfRule type="duplicateValues" dxfId="14" priority="15"/>
  </conditionalFormatting>
  <conditionalFormatting sqref="V32">
    <cfRule type="duplicateValues" dxfId="13" priority="14"/>
  </conditionalFormatting>
  <conditionalFormatting sqref="W32">
    <cfRule type="duplicateValues" dxfId="12" priority="13"/>
  </conditionalFormatting>
  <conditionalFormatting sqref="T33">
    <cfRule type="duplicateValues" dxfId="11" priority="12"/>
  </conditionalFormatting>
  <conditionalFormatting sqref="V33">
    <cfRule type="duplicateValues" dxfId="10" priority="11"/>
  </conditionalFormatting>
  <conditionalFormatting sqref="W33">
    <cfRule type="duplicateValues" dxfId="9" priority="10"/>
  </conditionalFormatting>
  <conditionalFormatting sqref="T34">
    <cfRule type="duplicateValues" dxfId="8" priority="9"/>
  </conditionalFormatting>
  <conditionalFormatting sqref="V34">
    <cfRule type="duplicateValues" dxfId="7" priority="8"/>
  </conditionalFormatting>
  <conditionalFormatting sqref="W34">
    <cfRule type="duplicateValues" dxfId="6" priority="7"/>
  </conditionalFormatting>
  <conditionalFormatting sqref="T38">
    <cfRule type="duplicateValues" dxfId="5" priority="6"/>
  </conditionalFormatting>
  <conditionalFormatting sqref="V38">
    <cfRule type="duplicateValues" dxfId="4" priority="5"/>
  </conditionalFormatting>
  <conditionalFormatting sqref="W38">
    <cfRule type="duplicateValues" dxfId="3" priority="4"/>
  </conditionalFormatting>
  <conditionalFormatting sqref="T42">
    <cfRule type="duplicateValues" dxfId="2" priority="3"/>
  </conditionalFormatting>
  <conditionalFormatting sqref="V42">
    <cfRule type="duplicateValues" dxfId="1" priority="2"/>
  </conditionalFormatting>
  <conditionalFormatting sqref="W42">
    <cfRule type="duplicateValues" dxfId="0" priority="1"/>
  </conditionalFormatting>
  <hyperlinks>
    <hyperlink ref="F2" r:id="rId1" tooltip="Supplier" display="'ABS07-32.768KHZ-7-T" xr:uid="{A8054F1C-C21C-4A2C-900C-9265F199114D}"/>
    <hyperlink ref="F4" r:id="rId2" tooltip="Supplier" display="'ADP122AUJZ-3.3-R7" xr:uid="{18E98C8F-5278-4978-9FB1-8F83114C4457}"/>
    <hyperlink ref="F7" r:id="rId3" tooltip="Supplier" display="'C0402C104K8RAC" xr:uid="{7757C862-F57C-4691-AAEA-86FBE30652CE}"/>
    <hyperlink ref="F9" r:id="rId4" tooltip="Supplier" display="'C0402C104K8RAC" xr:uid="{45791572-008D-43AE-A5BF-6FD017601286}"/>
    <hyperlink ref="F11" r:id="rId5" tooltip="Supplier" display="'C0402C104Z8VACTU" xr:uid="{A6CF0361-643F-4903-90CC-6505A8054F25}"/>
    <hyperlink ref="F12" r:id="rId6" tooltip="Supplier" display="'CRCW040291R0JNED" xr:uid="{4C258E03-1DF3-4493-ACB9-40BDD87208FA}"/>
    <hyperlink ref="F14" r:id="rId7" tooltip="Supplier" display="'CRCW04021K50FKEDC" xr:uid="{6716DDB4-6DD3-45AA-95FF-71190488CEDD}"/>
    <hyperlink ref="F15" r:id="rId8" tooltip="Supplier" display="'CRCW04023K30JNEDC" xr:uid="{10BA223B-F266-4015-95F6-84DACCF5B17E}"/>
    <hyperlink ref="F16" r:id="rId9" tooltip="Supplier" display="'CRCW04027K50JNED" xr:uid="{47145230-75B3-465F-AB03-E2FFDB997B63}"/>
    <hyperlink ref="F17" r:id="rId10" tooltip="Supplier" display="'CRCW040233R0JNEDC" xr:uid="{DE2CD4B1-9201-4566-8FBA-788463C84F8D}"/>
    <hyperlink ref="F18" r:id="rId11" tooltip="Supplier" display="'CRCW0402100KJNEDC" xr:uid="{B9DD7E62-852D-42AA-A31E-98681EA93B8B}"/>
    <hyperlink ref="F19" r:id="rId12" tooltip="Supplier" display="'CRCW0402200KFKED**MULT1" xr:uid="{4AD8DCBA-38A8-4E4B-80F9-A4B217590E34}"/>
    <hyperlink ref="F20" r:id="rId13" tooltip="Supplier" display="'CRCW0402499KFKEDC" xr:uid="{F20CA4CA-3526-4791-BC0D-26D60513BBAA}"/>
    <hyperlink ref="F21" r:id="rId14" tooltip="Supplier" display="'MCP6004T-I/ST" xr:uid="{F3D079A7-9C20-47E4-ABA3-BEA9B758750F}"/>
    <hyperlink ref="F22" r:id="rId15" tooltip="Supplier" display="'OSTTC052162" xr:uid="{5F7F943B-E702-43DE-BA92-BF5355E99D2C}"/>
    <hyperlink ref="F23" r:id="rId16" tooltip="Supplier" display="'PCA9633DP2,118" xr:uid="{D254DFAE-0AC3-4814-A56A-8BF2C78B3A44}"/>
    <hyperlink ref="F24" r:id="rId17" tooltip="Supplier" display="'PTS645SH50SMTR92LFS" xr:uid="{BBEEC495-B5E6-482E-A8C2-4D299F8BD732}"/>
    <hyperlink ref="F25" r:id="rId18" tooltip="Supplier" display="'RC0402FR-0749R9P" xr:uid="{FEFB9923-09BC-46C1-8A55-E4E0FF9CD119}"/>
    <hyperlink ref="F26" r:id="rId19" tooltip="Supplier" display="'RC0402FR-0756R2L" xr:uid="{A63B690F-75B3-4013-A64F-2340D663D05E}"/>
    <hyperlink ref="F27" r:id="rId20" tooltip="Supplier" display="'RC0402FR-0763R4L" xr:uid="{A1161924-35B6-40FE-A4E8-1391A601739C}"/>
    <hyperlink ref="F28" r:id="rId21" tooltip="Supplier" display="'RC0402FR-07205RL" xr:uid="{745AC172-6735-4948-ABFB-9D97C3C2CB39}"/>
    <hyperlink ref="F29" r:id="rId22" tooltip="Supplier" display="'SI7050-A20-IMR" xr:uid="{3D0FE0FB-87B4-4449-B282-AA34F6B9A0CA}"/>
    <hyperlink ref="F30" r:id="rId23" tooltip="Supplier" display="'SSQ-106-02-G-S" xr:uid="{E4C2816A-22F0-4205-B07E-F881F19147CF}"/>
    <hyperlink ref="F31" r:id="rId24" tooltip="Supplier" display="'SSQ-108-03-G-S" xr:uid="{9E38DD95-D3D2-4DB0-977D-5CB3233933B7}"/>
    <hyperlink ref="F32" r:id="rId25" tooltip="Supplier" display="'SSQ-108-03-G-S" xr:uid="{5F41B446-87E1-408C-A05A-3B1E270E7431}"/>
    <hyperlink ref="F33" r:id="rId26" tooltip="Supplier" display="'SSQ-110-03-F-S" xr:uid="{2AE48A91-1496-4A23-8A87-D540D686C4D2}"/>
    <hyperlink ref="F34" r:id="rId27" tooltip="Supplier" display="'VAOL-S8GT4" xr:uid="{38CA0F44-10D2-4C03-B3EA-BCDEE5F74437}"/>
    <hyperlink ref="F35" r:id="rId28" tooltip="Supplier" display="'VAOL-S8RP4" xr:uid="{E6AD6BC1-575D-4B59-A3B7-3DB5B56D4EE7}"/>
    <hyperlink ref="F36" r:id="rId29" tooltip="Supplier" display="'VAOL-S8SB4" xr:uid="{6AE54CBF-AEEF-4101-83A3-9D86501C8651}"/>
    <hyperlink ref="F37" r:id="rId30" tooltip="Supplier" display="'VAOL-S8WR4" xr:uid="{E647B2D0-4740-4CAC-A01E-08E57B68C86F}"/>
    <hyperlink ref="F38" r:id="rId31" tooltip="Supplier" display="'VEML6030" xr:uid="{3D770B92-A8E2-4CF6-9022-719698892CEF}"/>
    <hyperlink ref="F39" r:id="rId32" tooltip="Supplier" display="'VLMB1500-GS08" xr:uid="{A464C827-27C4-4F6A-9C69-52BFE4022007}"/>
    <hyperlink ref="F40" r:id="rId33" tooltip="Supplier" display="'VLMS1500-GS08" xr:uid="{1BD79353-0F09-4C1B-9005-295ACEBA8906}"/>
    <hyperlink ref="E6" r:id="rId34" tooltip="Supplier" display="'BGX13S" xr:uid="{2290B16E-639A-47CA-B116-C6B3C97FFC51}"/>
    <hyperlink ref="D6" r:id="rId35" tooltip="Supplier" display="'BGX13S" xr:uid="{F1AE4281-4725-45DE-8921-386497FB3ED4}"/>
    <hyperlink ref="E30" r:id="rId36" tooltip="Supplier" display="'SSQ-106-02-G-S" xr:uid="{EAB2A9B0-9CF1-494C-B911-1AD4A41D6F26}"/>
    <hyperlink ref="E32" r:id="rId37" tooltip="Supplier" display="'SSQ-108-03-G-S" xr:uid="{3C3D235F-6F32-41F7-A43F-DCE9998C1B8D}"/>
    <hyperlink ref="E33" r:id="rId38" tooltip="Supplier" display="'SSQ-110-03-F-S" xr:uid="{9B1B5322-F4FC-433E-B2DD-0DC493175FD5}"/>
    <hyperlink ref="D31" r:id="rId39" tooltip="Supplier" display="'SSQ-108-03-G-S" xr:uid="{5B4F8B96-9882-417F-A061-DCFCE41AEEA9}"/>
    <hyperlink ref="D32" r:id="rId40" tooltip="Supplier" display="'SSQ-108-03-G-S" xr:uid="{8480A6BB-E1D0-423A-9116-3CA43E757C4B}"/>
    <hyperlink ref="D33" r:id="rId41" tooltip="Supplier" display="'SSQ-110-03-F-S" xr:uid="{771F68D2-F793-457D-A1DF-E60721ECAE07}"/>
    <hyperlink ref="E31" r:id="rId42" tooltip="Supplier" display="'SSQ-106-02-G-S" xr:uid="{0B94AE20-0495-424D-8BBC-6C8753AC1DB1}"/>
  </hyperlinks>
  <pageMargins left="0.7" right="0.7" top="0.75" bottom="0.75" header="0.3" footer="0.3"/>
  <pageSetup orientation="portrait" r:id="rId4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F45150FB9AA149B21776183BFFE520" ma:contentTypeVersion="16" ma:contentTypeDescription="Create a new document." ma:contentTypeScope="" ma:versionID="ce479f94974a7f2d83fff1061f5b62a3">
  <xsd:schema xmlns:xsd="http://www.w3.org/2001/XMLSchema" xmlns:xs="http://www.w3.org/2001/XMLSchema" xmlns:p="http://schemas.microsoft.com/office/2006/metadata/properties" xmlns:ns1="http://schemas.microsoft.com/sharepoint/v3" xmlns:ns2="27628e61-09a0-4e14-a4ea-ad65cc74d12f" xmlns:ns3="8d4f6b4c-9102-4b96-9c27-d1c74afc2b51" targetNamespace="http://schemas.microsoft.com/office/2006/metadata/properties" ma:root="true" ma:fieldsID="ff461474171be06da97b1d1897629ddf" ns1:_="" ns2:_="" ns3:_="">
    <xsd:import namespace="http://schemas.microsoft.com/sharepoint/v3"/>
    <xsd:import namespace="27628e61-09a0-4e14-a4ea-ad65cc74d12f"/>
    <xsd:import namespace="8d4f6b4c-9102-4b96-9c27-d1c74afc2b5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  <xsd:element ref="ns2:SharedWithDetails" minOccurs="0"/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Unique_x0020_view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628e61-09a0-4e14-a4ea-ad65cc74d12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_dlc_DocId" ma:index="1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4f6b4c-9102-4b96-9c27-d1c74afc2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8" nillable="true" ma:displayName="MediaServiceAutoTags" ma:internalName="MediaServiceAutoTags" ma:readOnly="true">
      <xsd:simpleType>
        <xsd:restriction base="dms:Text"/>
      </xsd:simpleType>
    </xsd:element>
    <xsd:element name="MediaServiceOCR" ma:index="1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Unique_x0020_views" ma:index="22" nillable="true" ma:displayName="Unique views" ma:internalName="Unique_x0020_views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nique_x0020_views xmlns="8d4f6b4c-9102-4b96-9c27-d1c74afc2b51" xsi:nil="true"/>
    <PublishingExpirationDate xmlns="http://schemas.microsoft.com/sharepoint/v3" xsi:nil="true"/>
    <PublishingStartDate xmlns="http://schemas.microsoft.com/sharepoint/v3" xsi:nil="true"/>
    <_dlc_DocId xmlns="27628e61-09a0-4e14-a4ea-ad65cc74d12f">AF5NPJJPRX4V-438175561-31033</_dlc_DocId>
    <_dlc_DocIdUrl xmlns="27628e61-09a0-4e14-a4ea-ad65cc74d12f">
      <Url>https://arrowelectronics.sharepoint.com/sites/ArrowEngineering/_layouts/15/DocIdRedir.aspx?ID=AF5NPJJPRX4V-438175561-31033</Url>
      <Description>AF5NPJJPRX4V-438175561-31033</Description>
    </_dlc_DocIdUrl>
  </documentManagement>
</p:properties>
</file>

<file path=customXml/itemProps1.xml><?xml version="1.0" encoding="utf-8"?>
<ds:datastoreItem xmlns:ds="http://schemas.openxmlformats.org/officeDocument/2006/customXml" ds:itemID="{13647FED-A99F-40CE-B697-E3659C2B2F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7628e61-09a0-4e14-a4ea-ad65cc74d12f"/>
    <ds:schemaRef ds:uri="8d4f6b4c-9102-4b96-9c27-d1c74afc2b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A14E34-6E98-41FB-8CBD-87B82ABC42F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C1561955-D5FF-4155-9691-E1FAADD68C0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2BC30C6-DB9C-4351-A15F-E1F11CDF5B02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8d4f6b4c-9102-4b96-9c27-d1c74afc2b51"/>
    <ds:schemaRef ds:uri="27628e61-09a0-4e14-a4ea-ad65cc74d1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PBOM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Brenden Sleeman</dc:creator>
  <cp:lastModifiedBy>Eric Beppler</cp:lastModifiedBy>
  <dcterms:created xsi:type="dcterms:W3CDTF">2018-11-28T21:02:04Z</dcterms:created>
  <dcterms:modified xsi:type="dcterms:W3CDTF">2019-01-30T16:20:25Z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9e395e-e3b5-421f-8616-70a10f9451af_Enabled">
    <vt:lpwstr>True</vt:lpwstr>
  </property>
  <property fmtid="{D5CDD505-2E9C-101B-9397-08002B2CF9AE}" pid="3" name="MSIP_Label_879e395e-e3b5-421f-8616-70a10f9451af_SiteId">
    <vt:lpwstr>0beb0c35-9cbb-4feb-99e5-589e415c7944</vt:lpwstr>
  </property>
  <property fmtid="{D5CDD505-2E9C-101B-9397-08002B2CF9AE}" pid="4" name="MSIP_Label_879e395e-e3b5-421f-8616-70a10f9451af_Owner">
    <vt:lpwstr>eric.beppler@arrow.com</vt:lpwstr>
  </property>
  <property fmtid="{D5CDD505-2E9C-101B-9397-08002B2CF9AE}" pid="5" name="MSIP_Label_879e395e-e3b5-421f-8616-70a10f9451af_SetDate">
    <vt:lpwstr>2019-01-30T16:19:47.3968943Z</vt:lpwstr>
  </property>
  <property fmtid="{D5CDD505-2E9C-101B-9397-08002B2CF9AE}" pid="6" name="MSIP_Label_879e395e-e3b5-421f-8616-70a10f9451af_Name">
    <vt:lpwstr>Public</vt:lpwstr>
  </property>
  <property fmtid="{D5CDD505-2E9C-101B-9397-08002B2CF9AE}" pid="7" name="MSIP_Label_879e395e-e3b5-421f-8616-70a10f9451af_Application">
    <vt:lpwstr>Microsoft Azure Information Protection</vt:lpwstr>
  </property>
  <property fmtid="{D5CDD505-2E9C-101B-9397-08002B2CF9AE}" pid="8" name="MSIP_Label_879e395e-e3b5-421f-8616-70a10f9451af_Extended_MSFT_Method">
    <vt:lpwstr>Automatic</vt:lpwstr>
  </property>
  <property fmtid="{D5CDD505-2E9C-101B-9397-08002B2CF9AE}" pid="9" name="Sensitivity">
    <vt:lpwstr>Public</vt:lpwstr>
  </property>
  <property fmtid="{D5CDD505-2E9C-101B-9397-08002B2CF9AE}" pid="10" name="ContentTypeId">
    <vt:lpwstr>0x01010033F45150FB9AA149B21776183BFFE520</vt:lpwstr>
  </property>
  <property fmtid="{D5CDD505-2E9C-101B-9397-08002B2CF9AE}" pid="11" name="AuthorIds_UIVersion_512">
    <vt:lpwstr>1280</vt:lpwstr>
  </property>
  <property fmtid="{D5CDD505-2E9C-101B-9397-08002B2CF9AE}" pid="12" name="_dlc_DocIdItemGuid">
    <vt:lpwstr>450bcc79-5746-46dd-8db1-02d437cd6129</vt:lpwstr>
  </property>
</Properties>
</file>