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5.xml" ContentType="application/vnd.openxmlformats-officedocument.drawing+xml"/>
  <Override PartName="/xl/tables/table14.xml" ContentType="application/vnd.openxmlformats-officedocument.spreadsheetml.table+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arrowstreamanalytics-my.sharepoint.com/personal/andrew_arrowstream_co_uk/Documents/Projects/PyExcel/"/>
    </mc:Choice>
  </mc:AlternateContent>
  <xr:revisionPtr revIDLastSave="22" documentId="14_{14F945F6-468E-481E-83A5-10C75D791822}" xr6:coauthVersionLast="47" xr6:coauthVersionMax="47" xr10:uidLastSave="{357A0C8A-1045-4520-8C27-CC4930BE7D7D}"/>
  <bookViews>
    <workbookView xWindow="28680" yWindow="-105" windowWidth="29040" windowHeight="16440" tabRatio="783" xr2:uid="{51658058-8315-A640-B733-1DFC39D6EEC8}"/>
  </bookViews>
  <sheets>
    <sheet name="Wordcloud" sheetId="4" r:id="rId1"/>
    <sheet name="Dynamic charts" sheetId="7" r:id="rId2"/>
    <sheet name="Radar plots" sheetId="11" r:id="rId3"/>
    <sheet name="Polar Histograms" sheetId="6" r:id="rId4"/>
    <sheet name="Fuzzy Logic" sheetId="3" r:id="rId5"/>
    <sheet name="Weighting" sheetId="9" r:id="rId6"/>
    <sheet name="Faker" sheetId="1" r:id="rId7"/>
    <sheet name="Synthetic data" sheetId="10" r:id="rId8"/>
    <sheet name="Pair plot" sheetId="13" r:id="rId9"/>
    <sheet name="QR Code Generator" sheetId="18" r:id="rId10"/>
  </sheets>
  <definedNames>
    <definedName name="ColorOptions" localSheetId="9">'QR Code Generator'!$A$35:$A$43</definedName>
    <definedName name="ColorOptions">'QR Code Generator'!$A$35:$A$43</definedName>
    <definedName name="Slicer_Gender">#N/A</definedName>
    <definedName name="threshold">'Fuzzy Logic'!$C$35</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1" i="1" l="1" a="1"/>
  <c r="H11" i="1" s="1"/>
  <c r="I11" i="1" a="1"/>
  <c r="I11" i="1" s="1"/>
  <c r="J11" i="1" a="1"/>
  <c r="J11" i="1" s="1"/>
  <c r="K11" i="1" a="1"/>
  <c r="K11" i="1" s="1"/>
  <c r="H12" i="1" a="1"/>
  <c r="H12" i="1" s="1"/>
  <c r="I12" i="1" a="1"/>
  <c r="I12" i="1" s="1"/>
  <c r="J12" i="1" a="1"/>
  <c r="J12" i="1"/>
  <c r="K12" i="1" a="1"/>
  <c r="K12" i="1" s="1"/>
  <c r="H13" i="1" a="1"/>
  <c r="H13" i="1"/>
  <c r="I13" i="1" a="1"/>
  <c r="I13" i="1" s="1"/>
  <c r="J13" i="1" a="1"/>
  <c r="J13" i="1"/>
  <c r="K13" i="1" a="1"/>
  <c r="K13" i="1" s="1"/>
  <c r="H14" i="1" a="1"/>
  <c r="H14" i="1" s="1"/>
  <c r="I14" i="1" a="1"/>
  <c r="I14" i="1"/>
  <c r="J14" i="1" a="1"/>
  <c r="J14" i="1" s="1"/>
  <c r="K14" i="1" a="1"/>
  <c r="K14" i="1"/>
  <c r="H15" i="1" a="1"/>
  <c r="H15" i="1" s="1"/>
  <c r="I15" i="1" a="1"/>
  <c r="I15" i="1" s="1"/>
  <c r="J15" i="1" a="1"/>
  <c r="J15" i="1" s="1"/>
  <c r="K15" i="1" a="1"/>
  <c r="K15" i="1" s="1"/>
  <c r="H16" i="1" a="1"/>
  <c r="H16" i="1" s="1"/>
  <c r="I16" i="1" a="1"/>
  <c r="I16" i="1" s="1"/>
  <c r="J16" i="1" a="1"/>
  <c r="J16" i="1" s="1"/>
  <c r="K16" i="1" a="1"/>
  <c r="K16" i="1" s="1"/>
  <c r="H17" i="1" a="1"/>
  <c r="H17" i="1" s="1"/>
  <c r="I17" i="1" a="1"/>
  <c r="I17" i="1" s="1"/>
  <c r="J17" i="1" a="1"/>
  <c r="J17" i="1"/>
  <c r="K17" i="1" a="1"/>
  <c r="K17" i="1"/>
  <c r="H18" i="1" a="1"/>
  <c r="H18" i="1" s="1"/>
  <c r="I18" i="1" a="1"/>
  <c r="I18" i="1"/>
  <c r="J18" i="1" a="1"/>
  <c r="J18" i="1" s="1"/>
  <c r="K18" i="1" a="1"/>
  <c r="K18" i="1" s="1"/>
  <c r="G12" i="1" a="1"/>
  <c r="G12" i="1" s="1"/>
  <c r="G13" i="1" a="1"/>
  <c r="G13" i="1" s="1"/>
  <c r="G14" i="1" a="1"/>
  <c r="G14" i="1" s="1"/>
  <c r="G15" i="1" a="1"/>
  <c r="G15" i="1" s="1"/>
  <c r="G16" i="1" a="1"/>
  <c r="G16" i="1" s="1"/>
  <c r="G17" i="1" a="1"/>
  <c r="G17" i="1" s="1"/>
  <c r="G18" i="1" a="1"/>
  <c r="G18" i="1" s="1"/>
  <c r="H21" i="1" a="1"/>
  <c r="H21" i="1" s="1"/>
  <c r="I21" i="1" a="1"/>
  <c r="I21" i="1" s="1"/>
  <c r="H22" i="1" a="1"/>
  <c r="H22" i="1" s="1"/>
  <c r="I22" i="1" a="1"/>
  <c r="I22" i="1" s="1"/>
  <c r="H23" i="1" a="1"/>
  <c r="H23" i="1"/>
  <c r="I23" i="1" a="1"/>
  <c r="I23" i="1" s="1"/>
  <c r="H24" i="1" a="1"/>
  <c r="H24" i="1" s="1"/>
  <c r="I24" i="1" a="1"/>
  <c r="I24" i="1"/>
  <c r="H25" i="1" a="1"/>
  <c r="H25" i="1"/>
  <c r="I25" i="1" a="1"/>
  <c r="I25" i="1" s="1"/>
  <c r="G22" i="1" a="1"/>
  <c r="G22" i="1" s="1"/>
  <c r="G23" i="1" a="1"/>
  <c r="G23" i="1" s="1"/>
  <c r="G24" i="1" a="1"/>
  <c r="G24" i="1"/>
  <c r="G25" i="1" a="1"/>
  <c r="G25" i="1"/>
  <c r="G21" i="1" a="1"/>
  <c r="G21" i="1" s="1"/>
  <c r="J21" i="1" a="1"/>
  <c r="J21" i="1" s="1"/>
  <c r="K21" i="1" a="1"/>
  <c r="K21" i="1" s="1"/>
  <c r="J22" i="1" a="1"/>
  <c r="J22" i="1"/>
  <c r="K22" i="1" a="1"/>
  <c r="K22" i="1" s="1"/>
  <c r="J23" i="1" a="1"/>
  <c r="J23" i="1" s="1"/>
  <c r="K23" i="1" a="1"/>
  <c r="K23" i="1" s="1"/>
  <c r="J24" i="1" a="1"/>
  <c r="J24" i="1" s="1"/>
  <c r="K24" i="1" a="1"/>
  <c r="K24" i="1" s="1"/>
  <c r="J25" i="1" a="1"/>
  <c r="J25" i="1" s="1"/>
  <c r="K25" i="1" a="1"/>
  <c r="K25" i="1" s="1"/>
  <c r="G11" i="1" a="1"/>
  <c r="G11" i="1" s="1"/>
  <c r="G10" i="4" a="1"/>
  <c r="G12" i="4" a="1"/>
  <c r="G12" i="4" l="1"/>
  <c r="G10" i="4"/>
  <c r="B24" i="7" a="1"/>
  <c r="A8" i="11" a="1"/>
  <c r="B24" i="7" l="1"/>
  <c r="A8" i="11"/>
  <c r="G162" i="6" a="1"/>
  <c r="G162" i="6" l="1"/>
  <c r="G164" i="6" a="1"/>
  <c r="G164" i="6" l="1"/>
  <c r="G166" i="6" a="1"/>
  <c r="G166" i="6" l="1"/>
  <c r="G168" i="6" a="1"/>
  <c r="G168" i="6" l="1"/>
  <c r="G170" i="6" a="1"/>
  <c r="G170" i="6" l="1"/>
  <c r="G172" i="6" a="1"/>
  <c r="G172" i="6" l="1"/>
  <c r="G174" i="6" a="1"/>
  <c r="G174" i="6" l="1"/>
  <c r="G176" i="6" a="1"/>
  <c r="G176" i="6" l="1"/>
  <c r="G178" i="6" a="1"/>
  <c r="G178" i="6" l="1"/>
  <c r="G180" i="6" a="1"/>
  <c r="G180" i="6" l="1"/>
  <c r="G182" i="6" a="1"/>
  <c r="G182" i="6" l="1"/>
  <c r="G184" i="6" a="1"/>
  <c r="G184" i="6" l="1"/>
  <c r="C10" i="3" a="1"/>
  <c r="C10" i="3" l="1"/>
  <c r="C11" i="3" a="1"/>
  <c r="C11" i="3" l="1"/>
  <c r="C13" i="3" a="1"/>
  <c r="C13" i="3" l="1"/>
  <c r="C14" i="3" a="1"/>
  <c r="C14" i="3" l="1"/>
  <c r="B39" i="3" a="1"/>
  <c r="B39" i="3" l="1"/>
  <c r="J9" i="9" a="1"/>
  <c r="J9" i="9" l="1"/>
  <c r="J10" i="9" a="1"/>
  <c r="J10" i="9" l="1"/>
  <c r="L11" i="9" a="1"/>
  <c r="L11" i="9" l="1"/>
  <c r="C22" i="1" a="1"/>
  <c r="C22" i="1" l="1"/>
  <c r="C23" i="1" a="1"/>
  <c r="C23" i="1" l="1"/>
  <c r="C24" i="1" a="1"/>
  <c r="C24" i="1" l="1"/>
  <c r="C25" i="1" a="1"/>
  <c r="C25" i="1" l="1"/>
  <c r="B28" i="1" a="1"/>
  <c r="B28" i="1" l="1"/>
  <c r="A10" i="10" a="1"/>
  <c r="A10" i="10" l="1"/>
  <c r="G12" i="10" a="1"/>
  <c r="G12" i="10" l="1"/>
  <c r="G10" i="13" a="1"/>
  <c r="G10" i="13" l="1"/>
  <c r="Y10" i="13" a="1"/>
  <c r="Y10" i="13" l="1"/>
  <c r="B17" i="18" l="1" a="1"/>
  <c r="B18" i="18" a="1"/>
  <c r="B19" i="18" a="1"/>
  <c r="B20" i="18" a="1"/>
  <c r="B21" i="18" a="1"/>
  <c r="B22" i="18" a="1"/>
  <c r="B23" i="18" a="1"/>
  <c r="B24" i="18" a="1"/>
  <c r="B24" i="18" l="1"/>
  <c r="B23" i="18"/>
  <c r="B22" i="18"/>
  <c r="B21" i="18"/>
  <c r="B20" i="18"/>
  <c r="B19" i="18"/>
  <c r="B18" i="18"/>
  <c r="B17" i="1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
    <bk>
      <extLst>
        <ext uri="{3e2802c4-a4d2-4d8b-9148-e3be6c30e623}">
          <xlrd:rvb i="0"/>
        </ext>
      </extLst>
    </bk>
    <bk>
      <extLst>
        <ext uri="{3e2802c4-a4d2-4d8b-9148-e3be6c30e623}">
          <xlrd:rvb i="3"/>
        </ext>
      </extLst>
    </bk>
    <bk>
      <extLst>
        <ext uri="{3e2802c4-a4d2-4d8b-9148-e3be6c30e623}">
          <xlrd:rvb i="4"/>
        </ext>
      </extLst>
    </bk>
    <bk>
      <extLst>
        <ext uri="{3e2802c4-a4d2-4d8b-9148-e3be6c30e623}">
          <xlrd:rvb i="8"/>
        </ext>
      </extLst>
    </bk>
    <bk>
      <extLst>
        <ext uri="{3e2802c4-a4d2-4d8b-9148-e3be6c30e623}">
          <xlrd:rvb i="9"/>
        </ext>
      </extLst>
    </bk>
    <bk>
      <extLst>
        <ext uri="{3e2802c4-a4d2-4d8b-9148-e3be6c30e623}">
          <xlrd:rvb i="11"/>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2"/>
        </ext>
      </extLst>
    </bk>
    <bk>
      <extLst>
        <ext uri="{3e2802c4-a4d2-4d8b-9148-e3be6c30e623}">
          <xlrd:rvb i="23"/>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5"/>
        </ext>
      </extLst>
    </bk>
    <bk>
      <extLst>
        <ext uri="{3e2802c4-a4d2-4d8b-9148-e3be6c30e623}">
          <xlrd:rvb i="37"/>
        </ext>
      </extLst>
    </bk>
    <bk>
      <extLst>
        <ext uri="{3e2802c4-a4d2-4d8b-9148-e3be6c30e623}">
          <xlrd:rvb i="39"/>
        </ext>
      </extLst>
    </bk>
    <bk>
      <extLst>
        <ext uri="{3e2802c4-a4d2-4d8b-9148-e3be6c30e623}">
          <xlrd:rvb i="43"/>
        </ext>
      </extLst>
    </bk>
  </futureMetadata>
  <cellMetadata count="1">
    <bk>
      <rc t="1" v="0"/>
    </bk>
  </cellMetadata>
  <valueMetadata count="2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 xml:space="preserve">df_stopwords = xl(%P2%, headers=True)
list_stopwords = df_stopwords['Stop words'].dropna().tolist()
list_stopwords
df_comments = xl(%P3%, headers=True)
list_comments = df_comments['Comments'].dropna().tolist()
list_comments
</code>
    </pythonScript>
    <pythonScript>
      <code xml:space="preserve">import matplotlib.pyplot as plt
from wordcloud import WordCloud, STOPWORDS
# List of text objects
text_list = list_comments
# Define additional stopwords
custom_stopwords = set(STOPWORDS)
custom_stopwords.update(list_stopwords)  # Add words to exclude
# Combine list of text objects into a single string
combined_text = " ".join(text_list)
# Create the word cloud
wordcloud = WordCloud(width=800, height=400, background_color="white",
                      stopwords=custom_stopwords).generate(combined_text)
# Display the word cloud
plt.figure(figsize=(10, 5))
plt.imshow(wordcloud, interpolation="bilinear")
plt.axis("off")  # Hide axes
plt.show()
</code>
    </pythonScript>
    <pythonScript>
      <code xml:space="preserve">import pandas as pd
import matplotlib.pyplot as plt
from matplotlib.lines import Line2D
from matplotlib.ticker import PercentFormatter
from matplotlib import font_manager as fm
df = xl(%P2%, headers = True)
base_colour = xl(%P3%)
colour = ['grey' if cond == 1 else base_colour for cond in df['Low base']]
# Plot the data
plt.figure(figsize=(8,7))
bars = plt.bar(df['Month'], df['Awareness'], color=colour)
plt.gca().yaxis.set_major_formatter(PercentFormatter(1))
plt.ylim(0, 1)
for i, bar in enumerate(bars):
    direction = df['Significance'][i]
    sales_value = df['Awareness'][i]
    if direction == 1:
        arrow = '▲'  # Up arrow
        color_arrow = 'green'
    elif direction == -1:
        arrow = '▼'  # Down arrow
        color_arrow = 'red'
    else:
        arrow = '' # No arrow for 0
        color_arrow='black'
    # Add the arrow annotation in colored text above the bar
    if arrow:
        plt.text(bar.get_x() + bar.get_width() / 2, 
                 bar.get_height() + 0.04, 
                 arrow, 
                 ha='center', va='bottom', color=color_arrow, fontsize=14)
    # Add the sales value annotation in black text above the bar
    plt.text(bar.get_x() + bar.get_width() / 2, 
             bar.get_height() + 0.01,  # Slightly lower than the arrow
             f'{sales_value*100:.0f}%%', 
             ha='center', va='bottom', color='black', fontsize=12)
plt.title(xl(%P4%))
plt.xlabel('Month')
plt.ylabel('Awareness')
plt.grid(axis='y')
ax = plt.gca()
# Remove the top, right, left, and bottom spines (borders)
ax.spines['top'].set_visible(False)
ax.spines['right'].set_visible(False)
ax.spines['left'].set_visible(False)
ax.spines['bottom'].set_visible(False)
grey_patch = plt.Line2D([0], [0], color='grey', lw=4, label='Low base size')
blue_patch = plt.Line2D([0], [0], color='blue', lw=4, label='Condition 0 (Blue)')
up_arrow = Line2D([0], [0], marker='^', color='green', lw=0, label='Significantly higher than previous month', markersize=10)
down_arrow = Line2D([0], [0], marker='v', color='red', lw=0, label='Significantly lower than previous month', markersize=10)
plt.legend(handles=[grey_patch, up_arrow, down_arrow], loc='upper left')
# Show the plot
plt.show()
</code>
    </pythonScript>
    <pythonScript>
      <code>import matplotlib.pyplot as plt
import numpy as np
# Define data
dfradar = xl(%P2%, headers=True)
categories = dfradar['Categories'].to_list()
values = dfradar['values'].to_list()
values2 = dfradar['values 2'].to_list()
# Add the first value to close the radial plot
values += values[:1]  # Duplicate the first value for closure
values2 += values2[:1]  # Duplicate the first value for closure
# Calculate angles for each category
angles = np.linspace(0, 2 * np.pi, len(categories), endpoint=False).tolist()
angles += angles[:1]  # Close the plot by adding the first angle
# Create polar plot
fig, ax = plt.subplots(figsize=(6, 6), subplot_kw=dict(polar=True))
# Plot data
ax.plot(angles, values, linewidth=2, linestyle='solid', label='Athlete A')
ax.fill(angles, values, alpha=0.4)
ax.plot(angles, values2, linewidth=2, linestyle='solid', label='Athlete B')
ax.fill(angles, values2, alpha=0.4)
# Add category labels
ax.set_xticks(angles[:-1])  # Use only the original number of ticks
ax.set_xticklabels(categories)  # Original labels without duplication
# Set the range of the radial axes
ax.set_yticks([20, 40, 60, 80, 100])
ax.set_yticklabels(['20', '40', '60', '80', '100'], color='grey', size=10)
# Add title and legend
plt.title('Athlete Performance Radar Chart', size=14)
plt.legend(loc='upper right', bbox_to_anchor=(0.1, 0.1))
# Save your plots
plt.savefig('Radial_Plot.png', dpi=300)
# Show the plot
plt.show()</code>
    </pythonScript>
    <pythonScript>
      <code xml:space="preserve">import math
import numpy as np
import pandas as pd
import seaborn as sns
import matplotlib.pyplot as plt
from PIL import Image
from matplotlib.lines import Line2D
from matplotlib.patches import Wedge
from matplotlib.offsetbox import OffsetImage, AnnotationBbox
</code>
    </pythonScript>
    <pythonScript>
      <code>df = xl(%P2%, headers=True)
df = df.sort_values("score").reset_index(drop=True)</code>
    </pythonScript>
    <pythonScript>
      <code xml:space="preserve">font_family = "PT Mono"
background_color = "#F8F1F1"
text_color = "#040303"
sns.set_style({
    "axes.facecolor": background_color,
    "figure.facecolor": background_color,
    "font.family": font_family,
    "text.color": text_color,
})
</code>
    </pythonScript>
    <pythonScript>
      <code>START_ANGLE = 100 # At what angle to start drawing the first wedge
END_ANGLE = 450 # At what angle to finish drawing the last wedge
SIZE = (END_ANGLE - START_ANGLE) / len(df) # The size of each wedge
PAD = 0.2 * SIZE # The padding between wedges
INNER_PADDING = 2 * df.score.min() # 
LIMIT = (INNER_PADDING + df.score.max()) * 1.3 # Limit of the axes</code>
    </pythonScript>
    <pythonScript>
      <code xml:space="preserve">def draw_wedge(ax, start, end, length, width, color):
    ax.add_artist(Wedge((0, 0), length, start, end, color=color, width=width))
    </code>
    </pythonScript>
    <pythonScript>
      <code xml:space="preserve">def color(income_group=""):
    if income_group == "High income":
        return "#468FA8"
    elif income_group == "Lower middle income":
        return "#E5625E"
    elif income_group == "Upper middle income":
        return "#62466B"
    elif income_group == "Low income":
        return "#6B0F1A"
    else:
        return "#909090"
#     return "#000"
</code>
    </pythonScript>
    <pythonScript>
      <code xml:space="preserve">def add_text(ax, x, y, country, score, angle):
    if angle &lt; 270:
        text = "{} ({})".format(country, score)
        ax.text(x, y, text, fontsize=13, rotation=angle-180, ha="right", va="center", rotation_mode="anchor")
    else:
        text = "({}) {}".format(score, country)
        ax.text(x, y, text, fontsize=13, rotation=angle, ha="left", va="center", rotation_mode="anchor")
        </code>
    </pythonScript>
    <pythonScript>
      <code xml:space="preserve">def add_flag(ax, x, y, name, zoom, rotation):
    flag = Image.open("../../data/country-flags/png/{}.png".format(name.lower()))
    flag = flag.rotate(rotation if rotation &gt; 270 else rotation - 180)
    im = OffsetImage(flag, zoom=zoom, interpolation="lanczos", resample=True, visible=True)
    ax.add_artist(AnnotationBbox(
        im, (x, y), frameon=False,
        xycoords="data",
    ))
    </code>
    </pythonScript>
    <pythonScript>
      <code xml:space="preserve">def add_legend(labels, colors, title):
    lines = [Line2D([], [], marker='o', markersize=24, linewidth=0, color=c) for c in colors]
    plt.legend(
        lines, labels,
        fontsize=18, loc="upper left", alignment="left", borderpad=1.3, edgecolor="#E4C9C9", labelspacing=1,
        facecolor="#F1E4E4", framealpha=1, borderaxespad=1,
        title=title,
        title_fontsize=20,
    )
    </code>
    </pythonScript>
    <pythonScript>
      <code>def draw_reference_line(ax, point, size, padding, fontsize=18):
    draw_wedge(ax, 0, 360, point+padding+size/2, size, background_color)
    ax.text(-0.7, padding + point, point, va="center", rotation=1, fontsize=fontsize)</code>
    </pythonScript>
    <pythonScript>
      <code>def get_xy_with_padding(length, angle, padding):
    x = math.cos(math.radians(angle)) * (length + padding)
    y = math.sin(math.radians(angle)) * (length + padding)
    return x, y</code>
    </pythonScript>
    <pythonScript>
      <code xml:space="preserve">fig, ax = plt.subplots(nrows=1, ncols=1, figsize=(30, 30))
ax.set(xlim=(-LIMIT, LIMIT), ylim=(-LIMIT, LIMIT))
for i, row in df.iterrows():
    bar_length = row.score
    length = bar_length + INNER_PADDING
    start = START_ANGLE + i*SIZE + PAD
    end = START_ANGLE + (i+1)*SIZE
    angle = (end + start) / 2
    # Add variables here
    flag_zoom = 0.004 * length
    flag_x, flag_y = get_xy_with_padding(length, angle, 8*flag_zoom)
    text_x, text_y = get_xy_with_padding(length, angle, 16*flag_zoom)
    # Add functions here
    draw_wedge(ax, start, end, length, bar_length, color(row.income))
    # add_flag(ax, flag_x, flag_y, row.country, flag_zoom, angle)
    add_text(ax, text_x, text_y, row.country, bar_length, angle)
ax.text(1-LIMIT, LIMIT-2, "+ main title", fontsize=58)
# Add general functions here
draw_reference_line(ax, 2.0, 0.06, INNER_PADDING)
draw_reference_line(ax, 4.0, 0.06, INNER_PADDING)
draw_reference_line(ax, 6.0, 0.06, INNER_PADDING)
plt.title("World Happiness Report".replace(" ", "\n"), x=0.5, y=0.5, va="center", ha="center", fontsize=64, linespacing=1.5)
add_legend(
    labels=["High income", "Upper middle income", "Lower middle income", "Low income", "Unknown"],
    colors=["#468FA8", "#62466B", "#E5625E", "#6B0F1A", "#909090"],
    title="Income level according to the World Bank\n"
)
plt.axis("off")
plt.tight_layout()
plt.show()
</code>
    </pythonScript>
    <pythonScript>
      <code>import pandas as pd
from thefuzz import process
msg = 'import pandas and thefuzz'</code>
    </pythonScript>
    <pythonScript>
      <code xml:space="preserve">   
def fuzzy_top_matches(name, reference_df, threshold=70):
    name_list = reference_df['Lookup'].tolist()
    results = process.extract(name, name_list, limit=2)
    def get_match_details(result):
        if result and result[1] &gt;= threshold:
            matched_name = result[0]
            matched_id = reference_df.loc[reference_df['Lookup'] == matched_name, 'id'].values[0]
            return matched_id, matched_name, result[1]
        return "", "", ""
    best_id, best_name, best_score = get_match_details(results[0]) if len(results) &gt; 0 else ("", "", "")
    second_id, second_name, second_score = get_match_details(results[1]) if len(results) &gt; 1 else ("", "", "")
    return pd.Series([best_id, best_name, best_score, second_id, second_name, second_score])
msg = 'create fuzzy logic functions'
</code>
    </pythonScript>
    <pythonScript>
      <code xml:space="preserve">codeframe = xl(%P2%, headers=True)
data =xl(%P3%, headers=True)
threshold = xl(%P4%)
msg = 'Declare variables and dataframes'
</code>
    </pythonScript>
    <pythonScript>
      <code xml:space="preserve">data[['Best match id', 'Best match', 'Score', 'Second match id', 'Second Match', 'Second Score']] = data['q1'].apply(lambda x:fuzzy_top_matches(x, codeframe, threshold = threshold))
data = data.fillna("")
data
</code>
    </pythonScript>
    <pythonScript>
      <code xml:space="preserve">data
</code>
    </pythonScript>
    <pythonScript>
      <code>import pandas as pd
import numpy as np
df = xl(%P2%, headers=True)
gender_targets_df = xl(%P3%, headers=True)
gender_targets = gender_targets_df.set_index('Group')['Proportion'].to_dict()
age_targets_df = xl(%P4%, headers=True)
age_targets = age_targets_df.set_index('Group')['Proportion'].to_dict()</code>
    </pythonScript>
    <pythonScript>
      <code>def rake_weights(df, var_targets, max_iterations=50, tolerance=1e-6):
    weights = np.ones(len(df))
    for iteration in range(max_iterations):
        old_weights = weights.copy()
        for var, targets in var_targets.items():
            # Calculate current weighted distribution
            weighted_dist = df.groupby(var).apply(lambda g: weights[g.index].sum())
            weighted_dist /= weighted_dist.sum()
            # Calculate adjustment factors
            factors = {cat: targets[cat] / weighted_dist[cat] for cat in targets}
            # Apply adjustment
            weights *= df[var].map(factors)
        # Convergence check
        if np.max(np.abs(weights - old_weights)) &lt; tolerance:
            break
    return weights</code>
    </pythonScript>
    <pythonScript>
      <code>targets = {'gender': gender_targets, 'age_group': age_targets}
df['rim_weight'] = rake_weights(df, targets)
df</code>
    </pythonScript>
    <pythonScript>
      <code>import pandas as pd
from faker import Faker
msg = 'import pandas and faker library'</code>
    </pythonScript>
    <pythonScript>
      <code xml:space="preserve">def generate_fake_data(fields, num_rows, locale='en_US'):
    """
    Generate a DataFrame with fake data.
    :param fields: List of fake data types (e.g., ['name', 'email', 'address'])
    :param num_rows: Number of rows to generate
    :param locale: Locale for the fake data (default: 'en_US')
    :return: Pandas DataFrame with generated fake data
    """
    fake = Faker(locale)
    data = {field: [getattr(fake, field)() for _ in range(num_rows)] for field in fields}
    df = pd.DataFrame(data)
    return df
msg = 'create generate_fake_data function'
</code>
    </pythonScript>
    <pythonScript>
      <code xml:space="preserve">fields = xl(%P2%, headers=True)
list_fields = fields['List of fields'].dropna().tolist()
number_of_rows = xl(%P3%)
locale = xl(%P4%)
msg = 'get inputs list_fields, number_of_rows, locale'
</code>
    </pythonScript>
    <pythonScript>
      <code>data = generate_fake_data(list_fields,num_rows=number_of_rows,locale=locale)</code>
    </pythonScript>
    <pythonScript>
      <code xml:space="preserve">import pandas as pd
import numpy as np
from sklearn.model_selection import train_test_split
from sklearn.ensemble import RandomForestClassifier
from sklearn.preprocessing import OneHotEncoder
from sklearn.impute import SimpleImputer
from sklearn.pipeline import Pipeline
from sklearn.compose import ColumnTransformer
# Create mock survey data
df = xl(%P2%, headers=True)
# Separate features and target
X = df.drop(columns='q3_likert')
y = df['q3_likert']
# Create preprocessing for numeric and categorical features
numeric_features = ['age', 'q1', 'q2']
categorical_features = ['gender']
numeric_transformer = SimpleImputer(strategy='mean')
categorical_transformer = Pipeline(steps=[
    ('imputer', SimpleImputer(strategy='most_frequent')),
    ('encoder', OneHotEncoder(handle_unknown='ignore'))
])
preprocessor = ColumnTransformer(
    transformers=[
        ('num', numeric_transformer, numeric_features),
        ('cat', categorical_transformer, categorical_features)
    ])
# Create pipeline with preprocessor and classifier
clf = Pipeline(steps=[
    ('preprocessor', preprocessor),
    ('classifier', RandomForestClassifier(random_state=42))
])
# Fit only on non-missing data
clf.fit(X[~y.isna()], y[~y.isna()])
# Predict missing values
y_pred = clf.predict(X[y.isna()])
# Fill in the missing values
df.loc[y.isna(), 'q3_likert'] = y_pred
</code>
    </pythonScript>
    <pythonScript>
      <code>df</code>
    </pythonScript>
    <pythonScript>
      <code>import seaborn as sns
import matplotlib.pyplot as plt
# Assuming you already have a DataFrame named df
df = xl(%P2%, headers=True)
# Create a pair plot
sns.pairplot(df, hue="species", diag_kind="kde", markers=["o", "s", "D"])
# Show the plot
plt.show()</code>
    </pythonScript>
    <pythonScript>
      <code>from sklearn.tree import DecisionTreeClassifier, plot_tree
from sklearn.model_selection import train_test_split
import matplotlib.pyplot as plt
# Assuming you already have this
df = xl(%P2%, headers=True)
X = df.drop(columns=["species"])
y = df["species"]
X_train, X_test, y_train, y_test = train_test_split(X, y, stratify=y, random_state=42)
clf = DecisionTreeClassifier(max_depth=3, random_state=42)
clf.fit(X_train, y_train)
# Plot using matplotlib
plt.figure(figsize=(12, 6))
plot_tree(
    clf,
    feature_names=X.columns,
    class_names=clf.classes_,
    filled=True,
    rounded=True
)
plt.show()</code>
    </pythonScript>
    <pythonScript>
      <code>#Imports
import qrcode
from qrcode.image.styledpil import StyledPilImage
from qrcode.image.styles.moduledrawers import (
    SquareModuleDrawer,
    GappedSquareModuleDrawer,
    CircleModuleDrawer,
    RoundedModuleDrawer,
    VerticalBarsDrawer,
    HorizontalBarsDrawer
)
from qrcode.image.styles.colormasks import (
    SolidFillColorMask,
    RadialGradiantColorMask,
    SquareGradiantColorMask,
    HorizontalGradiantColorMask,
    VerticalGradiantColorMask,
    ImageColorMask
)</code>
    </pythonScript>
    <pythonScript>
      <code># Predefined color dictionary to convert text color to tuples needed for QR code function
COLOR_DICT = {
    "black": (0, 0, 0),
    "blue": (0, 0, 255),
    "gray": (128, 128, 128),
    "green": (0, 255, 0),
    "orange": (255, 165, 0),
    "purple": (128, 0, 128),
    "red": (255, 0, 0),
    "white": (255, 255, 255),
    "yellow": (255, 255, 0),
    "transparent": None  # Handle transparency separately
}</code>
    </pythonScript>
    <pythonScript>
      <code># Predefined style dictionary to convert text style to style function needed for code
STYLE_DICT = {
    "Square": SquareModuleDrawer,
    "Gapped Square": GappedSquareModuleDrawer,
    "Circle": CircleModuleDrawer,
    "Rounded": RoundedModuleDrawer,
    "Vertical Bars": VerticalBarsDrawer,
    "Horizontal Bars": HorizontalBarsDrawer,
}</code>
    </pythonScript>
    <pythonScript>
      <code># Predefined color mask dictionary to convert gradient style user chooses to color mask function needed for code
COLOR_MASK_DICT = {
    "Solid Fill": SolidFillColorMask,
    "Radial": RadialGradiantColorMask,
    "Square": SquareGradiantColorMask,
    "Horizontal": HorizontalGradiantColorMask,
    "Vertical": VerticalGradiantColorMask,
}</code>
    </pythonScript>
    <pythonScript>
      <code># Function to convert color string from text to tuple needed for qr code generation
def color_name_to_rgb(color_name):
    return COLOR_DICT.get(color_name.lower(), (0, 0, 0))  # Default to black if color not found</code>
    </pythonScript>
    <pythonScript>
      <code># Function to set up color mask functions with the correct parameters
def create_color_mask(color_mask_choice, back_color, fill_color1, fill_color2=None, color_mask_path=None):
    if color_mask_choice == SolidFillColorMask:
        return color_mask_choice(back_color=back_color, front_color=fill_color1)
    elif color_mask_choice == RadialGradiantColorMask:
        return color_mask_choice(center_color=fill_color1, edge_color=fill_color2, back_color=back_color)
    elif color_mask_choice == SquareGradiantColorMask:
        return color_mask_choice(center_color=fill_color1, edge_color=fill_color2, back_color=back_color)
    elif color_mask_choice == HorizontalGradiantColorMask:
        return color_mask_choice(left_color=fill_color1, right_color=fill_color2, back_color=back_color)
    elif color_mask_choice == VerticalGradiantColorMask:
        return color_mask_choice(top_color=fill_color1, bottom_color=fill_color2, back_color=back_color)
    elif color_mask_choice == ImageColorMask:
        if color_mask_path:
            return color_mask_choice(color_mask_path)
        else:
            raise ValueError("color_mask_path is required for ImageColorMask")
    else:
        return SolidFillColorMask(back_color=back_color, front_color=fill_color1)</code>
    </pythonScript>
    <pythonScript>
      <code># Function to generate and return QR code
def generate_qr(data, module_drawer, color_mask_choice, back_color, fill_color1, fill_color2=None, color_mask_path=None):
    qr = qrcode.QRCode(
        version=1,
        error_correction=qrcode.constants.ERROR_CORRECT_L,
        box_size=10,
        border=4,
    )
    qr.add_data(data)
    qr.make(fit=True)
    color_mask = create_color_mask(color_mask_choice, back_color, fill_color1, fill_color2, color_mask_path)
    img = qr.make_image(
        image_factory=StyledPilImage,
        module_drawer=module_drawer(),
        color_mask=color_mask
    ).convert("RGBA")
    return img</code>
    </pythonScript>
    <pythonScript>
      <code>#QR code function
url = xl(%P2%)
module_drawer_choice = STYLE_DICT[xl(%P3%)] # Desired module drawer
color_mask_choice = COLOR_MASK_DICT[xl(%P4%)] # Desired color mask
back_color_name = xl(%P5%) # Color name for the background
fill_color1_name = xl(%P6%) # Color name for fill 1
if xl(%P7%) == None:
    fill_color2_name = "white"  # Default color name for fill 2 for solid fill, not applicable but needed for function to run
else:   
    fill_color2_name = xl(%P8%) # Color name for fill 2 if user selects
# Convert color names to RGB tuples
back_color = color_name_to_rgb(back_color_name)
fill_color1 = color_name_to_rgb(fill_color1_name)
fill_color2 =color_name_to_rgb(fill_color2_name)
# Generate and save QR code
img = generate_qr(url, module_drawer_choice, color_mask_choice, back_color, fill_color1,fill_color2).show()</code>
    </pythonScript>
  </pythonScripts>
</python>
</file>

<file path=xl/sharedStrings.xml><?xml version="1.0" encoding="utf-8"?>
<sst xmlns="http://schemas.openxmlformats.org/spreadsheetml/2006/main" count="1244" uniqueCount="481">
  <si>
    <t>Locale Code</t>
  </si>
  <si>
    <t>Country / Language</t>
  </si>
  <si>
    <t>en_US</t>
  </si>
  <si>
    <t>English (United States)</t>
  </si>
  <si>
    <t>en_GB</t>
  </si>
  <si>
    <t>English (United Kingdom)</t>
  </si>
  <si>
    <t>fr_FR</t>
  </si>
  <si>
    <t>French (France)</t>
  </si>
  <si>
    <t>de_DE</t>
  </si>
  <si>
    <t>German (Germany)</t>
  </si>
  <si>
    <t>es_ES</t>
  </si>
  <si>
    <t>Spanish (Spain)</t>
  </si>
  <si>
    <t>it_IT</t>
  </si>
  <si>
    <t>Italian (Italy)</t>
  </si>
  <si>
    <t>nl_NL</t>
  </si>
  <si>
    <t>Dutch (Netherlands)</t>
  </si>
  <si>
    <t>zh_CN</t>
  </si>
  <si>
    <t>Chinese (Simplified, China)</t>
  </si>
  <si>
    <t>ja_JP</t>
  </si>
  <si>
    <t>Japanese (Japan)</t>
  </si>
  <si>
    <t>ru_RU</t>
  </si>
  <si>
    <t>Russian (Russia)</t>
  </si>
  <si>
    <t>pt_BR</t>
  </si>
  <si>
    <t>Portuguese (Brazil)</t>
  </si>
  <si>
    <t>ar_EG</t>
  </si>
  <si>
    <t>Arabic (Egypt)</t>
  </si>
  <si>
    <t>hi_IN</t>
  </si>
  <si>
    <t>Hindi (India)</t>
  </si>
  <si>
    <t>ko_KR</t>
  </si>
  <si>
    <t>Korean (South Korea)</t>
  </si>
  <si>
    <t>Basic Fields</t>
  </si>
  <si>
    <t>Financial Data</t>
  </si>
  <si>
    <t>Web &amp; Internet</t>
  </si>
  <si>
    <t>Date &amp; Time</t>
  </si>
  <si>
    <t>Miscellaneous</t>
  </si>
  <si>
    <t>name</t>
  </si>
  <si>
    <t>Full name</t>
  </si>
  <si>
    <t>first_name</t>
  </si>
  <si>
    <t>First name</t>
  </si>
  <si>
    <t>last_name</t>
  </si>
  <si>
    <t>Last name</t>
  </si>
  <si>
    <t>job</t>
  </si>
  <si>
    <t>Job title</t>
  </si>
  <si>
    <t>email</t>
  </si>
  <si>
    <t>Email address</t>
  </si>
  <si>
    <t>phone_number</t>
  </si>
  <si>
    <t>Phone number</t>
  </si>
  <si>
    <t>address</t>
  </si>
  <si>
    <t>Full address</t>
  </si>
  <si>
    <t>city</t>
  </si>
  <si>
    <t>City name</t>
  </si>
  <si>
    <t>country</t>
  </si>
  <si>
    <t>Country name</t>
  </si>
  <si>
    <t>postcode</t>
  </si>
  <si>
    <t>Postal code</t>
  </si>
  <si>
    <t>company</t>
  </si>
  <si>
    <t>Company name</t>
  </si>
  <si>
    <t>bs</t>
  </si>
  <si>
    <t>Business catchphrase</t>
  </si>
  <si>
    <t>catch_phrase</t>
  </si>
  <si>
    <t>date_of_birth</t>
  </si>
  <si>
    <t>Random date of birth</t>
  </si>
  <si>
    <t>text</t>
  </si>
  <si>
    <t>Random text paragraph</t>
  </si>
  <si>
    <t>sentence</t>
  </si>
  <si>
    <t>Random sentence</t>
  </si>
  <si>
    <t>word</t>
  </si>
  <si>
    <t>Random word</t>
  </si>
  <si>
    <t>random_int</t>
  </si>
  <si>
    <t>Random integer</t>
  </si>
  <si>
    <t>uuid4</t>
  </si>
  <si>
    <t>Random UUID</t>
  </si>
  <si>
    <t>iban</t>
  </si>
  <si>
    <t>International Bank Account Number</t>
  </si>
  <si>
    <t>swift8</t>
  </si>
  <si>
    <t>SWIFT/BIC Code</t>
  </si>
  <si>
    <t>credit_card_number</t>
  </si>
  <si>
    <t>Credit card number</t>
  </si>
  <si>
    <t>credit_card_provider</t>
  </si>
  <si>
    <t>Credit card provider</t>
  </si>
  <si>
    <t>currency_code</t>
  </si>
  <si>
    <t>ISO 4217 currency code</t>
  </si>
  <si>
    <t>url</t>
  </si>
  <si>
    <t>Random URL</t>
  </si>
  <si>
    <t>domain_name</t>
  </si>
  <si>
    <t>Random domain name</t>
  </si>
  <si>
    <t>ipv4</t>
  </si>
  <si>
    <t>IPv4 address</t>
  </si>
  <si>
    <t>ipv6</t>
  </si>
  <si>
    <t>IPv6 address</t>
  </si>
  <si>
    <t>mac_address</t>
  </si>
  <si>
    <t>MAC address</t>
  </si>
  <si>
    <t>user_name</t>
  </si>
  <si>
    <t>Random username</t>
  </si>
  <si>
    <t>password</t>
  </si>
  <si>
    <t>Random password</t>
  </si>
  <si>
    <t>date</t>
  </si>
  <si>
    <t>Random date (YYYY-MM-DD)</t>
  </si>
  <si>
    <t>time</t>
  </si>
  <si>
    <t>Random time (HH:MM:SS)</t>
  </si>
  <si>
    <t>date_time_this_century</t>
  </si>
  <si>
    <t>Random datetime within this century</t>
  </si>
  <si>
    <t>timezone</t>
  </si>
  <si>
    <t>Time zone</t>
  </si>
  <si>
    <t>color_name</t>
  </si>
  <si>
    <t>Color name (e.g., "red")</t>
  </si>
  <si>
    <t>hex_color</t>
  </si>
  <si>
    <t>Hex color code (e.g., "#a3e1d4")</t>
  </si>
  <si>
    <t>file_name</t>
  </si>
  <si>
    <t>Random file name</t>
  </si>
  <si>
    <t>mime_type</t>
  </si>
  <si>
    <t>Random MIME type</t>
  </si>
  <si>
    <t>Group</t>
  </si>
  <si>
    <t>Field</t>
  </si>
  <si>
    <t>Description</t>
  </si>
  <si>
    <t>List of fields</t>
  </si>
  <si>
    <t>number of rows</t>
  </si>
  <si>
    <t>locale</t>
  </si>
  <si>
    <t>Import libraries</t>
  </si>
  <si>
    <t>Get inputs</t>
  </si>
  <si>
    <t>Run function</t>
  </si>
  <si>
    <t>Create Fake Data in Excel using Python</t>
  </si>
  <si>
    <t>Reminder of available fake data fields</t>
  </si>
  <si>
    <t>Reminder of locales</t>
  </si>
  <si>
    <t>This Excel is an example of the Faker Library for full documentation on Faker please check out their documentation</t>
  </si>
  <si>
    <t>Welcome to Faker’s documentation! — Faker 37.1.0 documentation</t>
  </si>
  <si>
    <t>Python functions</t>
  </si>
  <si>
    <t>Create functions</t>
  </si>
  <si>
    <r>
      <rPr>
        <sz val="11"/>
        <color rgb="FF7F7F7F"/>
        <rFont val="Wingdings"/>
        <charset val="2"/>
      </rPr>
      <t>ê</t>
    </r>
    <r>
      <rPr>
        <i/>
        <sz val="11"/>
        <color rgb="FF7F7F7F"/>
        <rFont val="Calibri"/>
        <family val="2"/>
        <scheme val="minor"/>
      </rPr>
      <t xml:space="preserve"> Python to display table is in cell below</t>
    </r>
  </si>
  <si>
    <t>Fuzzy logic matching using Python for Excel</t>
  </si>
  <si>
    <t>Automating Text Response Coding with Fuzzy Matching</t>
  </si>
  <si>
    <t>In survey research, open-ended questions often yield a wide variety of textual responses. While these are rich in insight, they require time-consuming cleaning and manual coding to analyse consistently — especially when respondents use different spellings, abbreviations, or formats to describe the same concept.
Using fuzzy matching algorithms, we can automatically compare each free-text response to a predefined reference list of known values (e.g., names, categories, standard answers). This process identifies the closest matches based on text similarity, even when the input contains typos or alternate phrasings.
By returning not only the best match but also the second-best, and their similarity scores, we create a semi-automated pipeline:
Responses that match confidently (above a threshold) can be automatically coded.
Responses with lower or ambiguous scores can be flagged for manual review, reducing workload while maintaining accuracy.
This approach supports transparent, reproducible data processing and allows researchers to focus their judgment only where it’s really needed. Over time, expanding the reference set and tuning thresholds can make the coding process even more efficient.</t>
  </si>
  <si>
    <t>Python code</t>
  </si>
  <si>
    <t>import python libraries</t>
  </si>
  <si>
    <t>create function</t>
  </si>
  <si>
    <t>set threshold</t>
  </si>
  <si>
    <t>declare dataframes</t>
  </si>
  <si>
    <t>create the output table</t>
  </si>
  <si>
    <t>Codeframe</t>
  </si>
  <si>
    <t xml:space="preserve">The Codeframe is an agreed set of codes to assign </t>
  </si>
  <si>
    <t>id</t>
  </si>
  <si>
    <t>Lookup</t>
  </si>
  <si>
    <t>Andrew Smith</t>
  </si>
  <si>
    <t>Beatrice Jones</t>
  </si>
  <si>
    <t>Charlotte King</t>
  </si>
  <si>
    <t>Daniel Brown</t>
  </si>
  <si>
    <t>Andrew Smithson</t>
  </si>
  <si>
    <t>Example Survey Data</t>
  </si>
  <si>
    <t>Survey data is messy and users may put in poor quality text</t>
  </si>
  <si>
    <t>q1</t>
  </si>
  <si>
    <t>Andy Smiths</t>
  </si>
  <si>
    <t>Beatrice Jonz</t>
  </si>
  <si>
    <t>charlote kng</t>
  </si>
  <si>
    <t>D Brown</t>
  </si>
  <si>
    <t>Output</t>
  </si>
  <si>
    <t xml:space="preserve">Set Threshold </t>
  </si>
  <si>
    <t>Word clouds in Excel using Python</t>
  </si>
  <si>
    <t>Update the data in Comments table and add any exclude words to the Stop word table</t>
  </si>
  <si>
    <t>Comments table</t>
  </si>
  <si>
    <t>Stop Word Table</t>
  </si>
  <si>
    <t>Respondent</t>
  </si>
  <si>
    <t>Comments</t>
  </si>
  <si>
    <t>Stop words</t>
  </si>
  <si>
    <t>Absolutely love this coffee shop! The espresso is rich and smooth, and the ambiance is perfect for working or relaxing.</t>
  </si>
  <si>
    <t xml:space="preserve"> </t>
  </si>
  <si>
    <t>coffee</t>
  </si>
  <si>
    <t>load tables &gt;</t>
  </si>
  <si>
    <t>The baristas are incredibly friendly and knowledgeable—they make the best flat white in town!</t>
  </si>
  <si>
    <t>make</t>
  </si>
  <si>
    <t>A cozy little gem with fantastic pastries and the most aromatic coffee I've had in ages.</t>
  </si>
  <si>
    <t>python code &gt;</t>
  </si>
  <si>
    <t>I keep coming back for their pour-over coffee—so well-balanced and flavorful!</t>
  </si>
  <si>
    <t>The decor is stylish, the seats are comfortable, and the music is just the right volume.</t>
  </si>
  <si>
    <t>Their homemade syrups add such a unique twist to classic drinks—try the vanilla bean latte!</t>
  </si>
  <si>
    <t>Fast service, great coffee, and an overall welcoming vibe. A must-visit!</t>
  </si>
  <si>
    <t>A bit pricey, but the quality of the coffee and the experience make it worth every penny.</t>
  </si>
  <si>
    <t>This place is my go-to for a quiet morning coffee before work. Always consistent and delicious!</t>
  </si>
  <si>
    <t>Tried their cold brew, and it was phenomenal—strong, smooth, and not bitter at all.</t>
  </si>
  <si>
    <t>Great selection of alternative milks, making it super vegan-friendly.</t>
  </si>
  <si>
    <t>The latte art here is next-level. Almost too pretty to drink… but I do, and it’s always perfect!</t>
  </si>
  <si>
    <t>The staff remembers my name and order—feels like my second home!</t>
  </si>
  <si>
    <t>Their seasonal specials are always creative and delicious—I wish they kept them year-round!</t>
  </si>
  <si>
    <t>Love the community feel here. Great place to meet friends or even network with locals.</t>
  </si>
  <si>
    <t>I appreciate that they use ethically sourced beans. Makes me enjoy my coffee even more!</t>
  </si>
  <si>
    <t>Super fast WiFi, plenty of plugs, and comfortable seating make it a great spot to work remotely.</t>
  </si>
  <si>
    <t>The outdoor seating is a huge plus, especially on a sunny day!</t>
  </si>
  <si>
    <t>The croissants are buttery and flaky—pairs perfectly with their cappuccino!</t>
  </si>
  <si>
    <t>Sometimes the wait can be long, but it's worth it for the quality and care they put into each drink.</t>
  </si>
  <si>
    <t>Such a warm and inviting space! The rustic design and soft lighting make it so cozy.</t>
  </si>
  <si>
    <t>Their mocha is the perfect blend of rich chocolate and bold espresso—my new favorite treat!</t>
  </si>
  <si>
    <t>Friendly service, delicious drinks, and a laid-back atmosphere. What more could you ask for?</t>
  </si>
  <si>
    <t>Tried their espresso flight—such a fun way to experience different roasts and flavors!</t>
  </si>
  <si>
    <t>A true coffee lover's paradise. Every sip is pure perfection!</t>
  </si>
  <si>
    <t>Python code for the Polar Histogram</t>
  </si>
  <si>
    <t>It is a direct copy of the origianal post with the exception of the flags which have been ommitted and also the table of data is referenced from the Excel spreadsheet rather than an external csv</t>
  </si>
  <si>
    <t>Text of the function</t>
  </si>
  <si>
    <t>import math
import numpy as np
import pandas as pd
import seaborn as sns
import matplotlib.pyplot as plt
from PIL import Image
from matplotlib.lines import Line2D
from matplotlib.patches import Wedge
from matplotlib.offsetbox import OffsetImage, AnnotationBbox</t>
  </si>
  <si>
    <t>df = pd.read_csv("./data/hapiness_report_2022.csv", index_col=None)
df = df.sort_values("score").reset_index(drop=True)</t>
  </si>
  <si>
    <t>font_family = "PT Mono"
background_color = "#F8F1F1"
text_color = "#040303"
sns.set_style({
    "axes.facecolor": background_color,
    "figure.facecolor": background_color,
    "font.family": font_family,
    "text.color": text_color,
})</t>
  </si>
  <si>
    <t>START_ANGLE = 100 # At what angle to start drawing the first wedge
END_ANGLE = 450 # At what angle to finish drawing the last wedge
SIZE = (END_ANGLE - START_ANGLE) / len(df) # The size of each wedge
PAD = 0.2 * SIZE # The padding between wedges
INNER_PADDING = 2 * df.score.min() # 
LIMIT = (INNER_PADDING + df.score.max()) * 1.3 # Limit of the axes</t>
  </si>
  <si>
    <t>def draw_wedge(ax, start, end, length, width, color):
    ax.add_artist(Wedge((0, 0), length, start, end, color=color, width=width))</t>
  </si>
  <si>
    <t>def color(income_group=""):
    if income_group == "High income":
        return "#468FA8"
    elif income_group == "Lower middle income":
        return "#E5625E"
    elif income_group == "Upper middle income":
        return "#62466B"
    elif income_group == "Low income":
        return "#6B0F1A"
    else:
        return "#909090"
#     return "#000"</t>
  </si>
  <si>
    <t>def add_text(ax, x, y, country, score, angle):
    if angle &lt; 270:
        text = "{} ({})".format(country, score)
        ax.text(x, y, text, fontsize=13, rotation=angle-180, ha="right", va="center", rotation_mode="anchor")
    else:
        text = "({}) {}".format(score, country)
        ax.text(x, y, text, fontsize=13, rotation=angle, ha="left", va="center", rotation_mode="anchor")</t>
  </si>
  <si>
    <t>def add_flag(ax, x, y, name, zoom, rotation):
    flag = Image.open("../../data/country-flags/png/{}.png".format(name.lower()))
    flag = flag.rotate(rotation if rotation &gt; 270 else rotation - 180)
    im = OffsetImage(flag, zoom=zoom, interpolation="lanczos", resample=True, visible=True)
    ax.add_artist(AnnotationBbox(
        im, (x, y), frameon=False,
        xycoords="data",
    ))</t>
  </si>
  <si>
    <t>def add_legend(labels, colors, title):
    lines = [Line2D([], [], marker='o', markersize=24, linewidth=0, color=c) for c in colors]
    plt.legend(
        lines, labels,
        fontsize=18, loc="upper left", alignment="left", borderpad=1.3, edgecolor="#E4C9C9", labelspacing=1,
        facecolor="#F1E4E4", framealpha=1, borderaxespad=1,
        title=title,
        title_fontsize=20,
    )</t>
  </si>
  <si>
    <t>def draw_reference_line(ax, point, size, padding, fontsize=18):
    draw_wedge(ax, 0, 360, point+padding+size/2, size, background_color)
    ax.text(-0.7, padding + point, point, va="center", rotation=1, fontsize=fontsize)</t>
  </si>
  <si>
    <t>def get_xy_with_padding(length, angle, padding):
    x = math.cos(math.radians(angle)) * (length + padding)
    y = math.sin(math.radians(angle)) * (length + padding)
    return x, y</t>
  </si>
  <si>
    <t>fig, ax = plt.subplots(nrows=1, ncols=1, figsize=(30, 30))
ax.set(xlim=(-LIMIT, LIMIT), ylim=(-LIMIT, LIMIT))
for i, row in df.iterrows():
    bar_length = row.score
    length = bar_length + INNER_PADDING
    start = START_ANGLE + i*SIZE + PAD
    end = START_ANGLE + (i+1)*SIZE
    angle = (end + start) / 2
    # Add variables here
    flag_zoom = 0.004 * length
    flag_x, flag_y = get_xy_with_padding(length, angle, 8*flag_zoom)
    text_x, text_y = get_xy_with_padding(length, angle, 16*flag_zoom)
    # Add functions here
    draw_wedge(ax, start, end, length, bar_length, color(row.income))
    add_flag(ax, flag_x, flag_y, row.country, flag_zoom, angle)
    add_text(ax, text_x, text_y, row.country, bar_length, angle)
ax.text(1-LIMIT, LIMIT-2, "+ main title", fontsize=58)
# Add general functions here
draw_reference_line(ax, 2.0, 0.06, INNER_PADDING)
draw_reference_line(ax, 4.0, 0.06, INNER_PADDING)
draw_reference_line(ax, 6.0, 0.06, INNER_PADDING)
plt.title("World Happiness Report".replace(" ", "\n"), x=0.5, y=0.5, va="center", ha="center", fontsize=64, linespacing=1.5)
add_legend(
    labels=["High income", "Upper middle income", "Lower middle income", "Low income", "Unknown"],
    colors=["#468FA8", "#62466B", "#E5625E", "#6B0F1A", "#909090"],
    title="Income level according to the World Bank\n"
)
plt.axis("off")
plt.tight_layout()
plt.show()</t>
  </si>
  <si>
    <t>Polar Histograms in Excel</t>
  </si>
  <si>
    <t>score</t>
  </si>
  <si>
    <t>income</t>
  </si>
  <si>
    <t xml:space="preserve">Based on the post by Oscar Leo </t>
  </si>
  <si>
    <t>Finland</t>
  </si>
  <si>
    <t>High income</t>
  </si>
  <si>
    <t>How to Create a Polar Histogram With Python and Matplotlib | by Oscar Leo | TDS Archive | Medium</t>
  </si>
  <si>
    <t>Denmark</t>
  </si>
  <si>
    <t>Iceland</t>
  </si>
  <si>
    <t>See the Python tab for details of the code</t>
  </si>
  <si>
    <t>Switzerland</t>
  </si>
  <si>
    <t>Netherlands</t>
  </si>
  <si>
    <t>Luxembourg</t>
  </si>
  <si>
    <t>Sweden</t>
  </si>
  <si>
    <t>Norway</t>
  </si>
  <si>
    <t>Israel</t>
  </si>
  <si>
    <t>New Zealand</t>
  </si>
  <si>
    <t>Austria</t>
  </si>
  <si>
    <t>Australia</t>
  </si>
  <si>
    <t>Ireland</t>
  </si>
  <si>
    <t>Germany</t>
  </si>
  <si>
    <t>Canada</t>
  </si>
  <si>
    <t>United States</t>
  </si>
  <si>
    <t>United Kingdom</t>
  </si>
  <si>
    <t>Czechia</t>
  </si>
  <si>
    <t>Belgium</t>
  </si>
  <si>
    <t>France</t>
  </si>
  <si>
    <t>Bahrain</t>
  </si>
  <si>
    <t>Slovenia</t>
  </si>
  <si>
    <t>Costa Rica</t>
  </si>
  <si>
    <t>Upper middle income</t>
  </si>
  <si>
    <t>United Arab Emirates</t>
  </si>
  <si>
    <t>Saudi Arabia</t>
  </si>
  <si>
    <t>Taiwan</t>
  </si>
  <si>
    <t>Singapore</t>
  </si>
  <si>
    <t>Romania</t>
  </si>
  <si>
    <t>Spain</t>
  </si>
  <si>
    <t>Uruguay</t>
  </si>
  <si>
    <t>Italy</t>
  </si>
  <si>
    <t>Kosovo</t>
  </si>
  <si>
    <t>Malta</t>
  </si>
  <si>
    <t>Lithuania</t>
  </si>
  <si>
    <t>Slovakia</t>
  </si>
  <si>
    <t>Estonia</t>
  </si>
  <si>
    <t>Panama</t>
  </si>
  <si>
    <t>Brazil</t>
  </si>
  <si>
    <t>Guatemala</t>
  </si>
  <si>
    <t>Kazakhstan</t>
  </si>
  <si>
    <t>Cyprus</t>
  </si>
  <si>
    <t>Latvia</t>
  </si>
  <si>
    <t>Serbia</t>
  </si>
  <si>
    <t>Chile</t>
  </si>
  <si>
    <t>Nicaragua</t>
  </si>
  <si>
    <t>Lower middle income</t>
  </si>
  <si>
    <t>Mexico</t>
  </si>
  <si>
    <t>Croatia</t>
  </si>
  <si>
    <t>Poland</t>
  </si>
  <si>
    <t>El Salvador</t>
  </si>
  <si>
    <t>Kuwait</t>
  </si>
  <si>
    <t>Hungary</t>
  </si>
  <si>
    <t>Mauritius</t>
  </si>
  <si>
    <t>Uzbekistan</t>
  </si>
  <si>
    <t>Japan</t>
  </si>
  <si>
    <t>Honduras</t>
  </si>
  <si>
    <t>Portugal</t>
  </si>
  <si>
    <t>Argentina</t>
  </si>
  <si>
    <t>Greece</t>
  </si>
  <si>
    <t>South Korea</t>
  </si>
  <si>
    <t>Philippines</t>
  </si>
  <si>
    <t>Thailand</t>
  </si>
  <si>
    <t>Moldova</t>
  </si>
  <si>
    <t>Jamaica</t>
  </si>
  <si>
    <t>Kyrgyzstan</t>
  </si>
  <si>
    <t>Belarus</t>
  </si>
  <si>
    <t>Colombia</t>
  </si>
  <si>
    <t>Bosnia and Herzegovina</t>
  </si>
  <si>
    <t>Mongolia</t>
  </si>
  <si>
    <t>Dominican Republic</t>
  </si>
  <si>
    <t>Malaysia</t>
  </si>
  <si>
    <t>Bolivia</t>
  </si>
  <si>
    <t>China</t>
  </si>
  <si>
    <t>Paraguay</t>
  </si>
  <si>
    <t>Peru</t>
  </si>
  <si>
    <t>Montenegro</t>
  </si>
  <si>
    <t>Ecuador</t>
  </si>
  <si>
    <t>Vietnam</t>
  </si>
  <si>
    <t>Turkmenistan</t>
  </si>
  <si>
    <t>North Cyprus</t>
  </si>
  <si>
    <t>Russia</t>
  </si>
  <si>
    <t>Hong Kong</t>
  </si>
  <si>
    <t>Armenia</t>
  </si>
  <si>
    <t>Tajikistan</t>
  </si>
  <si>
    <t>Nepal</t>
  </si>
  <si>
    <t>Bulgaria</t>
  </si>
  <si>
    <t>Libya</t>
  </si>
  <si>
    <t>Indonesia</t>
  </si>
  <si>
    <t>Ivory Coast</t>
  </si>
  <si>
    <t>North Macedonia</t>
  </si>
  <si>
    <t>Albania</t>
  </si>
  <si>
    <t>South Africa</t>
  </si>
  <si>
    <t>Azerbaijan</t>
  </si>
  <si>
    <t>Gambia</t>
  </si>
  <si>
    <t>Low income</t>
  </si>
  <si>
    <t>Bangladesh</t>
  </si>
  <si>
    <t>Laos</t>
  </si>
  <si>
    <t>Algeria</t>
  </si>
  <si>
    <t>Liberia</t>
  </si>
  <si>
    <t>Ukraine</t>
  </si>
  <si>
    <t>Congo Kinshasa</t>
  </si>
  <si>
    <t>Morocco</t>
  </si>
  <si>
    <t>Mozambique</t>
  </si>
  <si>
    <t>Cameroon</t>
  </si>
  <si>
    <t>Senegal</t>
  </si>
  <si>
    <t>Niger</t>
  </si>
  <si>
    <t>Georgia</t>
  </si>
  <si>
    <t>Gabon</t>
  </si>
  <si>
    <t>Iraq</t>
  </si>
  <si>
    <t>Venezuela</t>
  </si>
  <si>
    <t>Guinea</t>
  </si>
  <si>
    <t>Iran</t>
  </si>
  <si>
    <t>Ghana</t>
  </si>
  <si>
    <t>Turkey</t>
  </si>
  <si>
    <t>Burkina Faso</t>
  </si>
  <si>
    <t>Cambodia</t>
  </si>
  <si>
    <t>Benin</t>
  </si>
  <si>
    <t>Comoros</t>
  </si>
  <si>
    <t>Uganda</t>
  </si>
  <si>
    <t>Nigeria</t>
  </si>
  <si>
    <t>Kenya</t>
  </si>
  <si>
    <t>Tunisia</t>
  </si>
  <si>
    <t>Pakistan</t>
  </si>
  <si>
    <t>Palestine</t>
  </si>
  <si>
    <t>Mali</t>
  </si>
  <si>
    <t>Namibia</t>
  </si>
  <si>
    <t>Eswatini</t>
  </si>
  <si>
    <t>Myanmar</t>
  </si>
  <si>
    <t>Sri Lanka</t>
  </si>
  <si>
    <t>Madagascar</t>
  </si>
  <si>
    <t>Egypt</t>
  </si>
  <si>
    <t>Chad</t>
  </si>
  <si>
    <t>Ethiopia</t>
  </si>
  <si>
    <t>Yemen</t>
  </si>
  <si>
    <t>Mauritania</t>
  </si>
  <si>
    <t>Jordan</t>
  </si>
  <si>
    <t>Togo</t>
  </si>
  <si>
    <t>India</t>
  </si>
  <si>
    <t>Zambia</t>
  </si>
  <si>
    <t>Malawi</t>
  </si>
  <si>
    <t>Tanzania</t>
  </si>
  <si>
    <t>Sierra Leone</t>
  </si>
  <si>
    <t>Lesotho</t>
  </si>
  <si>
    <t>Botswana</t>
  </si>
  <si>
    <t>Rwanda</t>
  </si>
  <si>
    <t>Zimbabwe</t>
  </si>
  <si>
    <t>Lebanon</t>
  </si>
  <si>
    <t>Afghanistan</t>
  </si>
  <si>
    <t>Charts in Excel using Python</t>
  </si>
  <si>
    <t>Color</t>
  </si>
  <si>
    <t>#44B300</t>
  </si>
  <si>
    <t>&lt;Adjust the colour using a hexcode to adjust the chart</t>
  </si>
  <si>
    <t>Title</t>
  </si>
  <si>
    <t>Awareness by month</t>
  </si>
  <si>
    <t>&lt; linked to chart via python</t>
  </si>
  <si>
    <t>Data</t>
  </si>
  <si>
    <t>The table below is referenced by the python code. Adjust it to update the chart</t>
  </si>
  <si>
    <t>Note: 1 = significantly higher, -1 Significantly lower, 0 not significant</t>
  </si>
  <si>
    <t xml:space="preserve">Note: Low base is indicated by a 1, 0 if it doesn't have a low base. </t>
  </si>
  <si>
    <t>Month</t>
  </si>
  <si>
    <t>Awareness</t>
  </si>
  <si>
    <t>Significance</t>
  </si>
  <si>
    <t>Low base</t>
  </si>
  <si>
    <t>January</t>
  </si>
  <si>
    <t>February</t>
  </si>
  <si>
    <t>March</t>
  </si>
  <si>
    <t>April</t>
  </si>
  <si>
    <t>May</t>
  </si>
  <si>
    <t>June</t>
  </si>
  <si>
    <t>&lt;-python code is in this cell</t>
  </si>
  <si>
    <t>Male</t>
  </si>
  <si>
    <t>Female</t>
  </si>
  <si>
    <t>18-34</t>
  </si>
  <si>
    <t>35-54</t>
  </si>
  <si>
    <t>55+</t>
  </si>
  <si>
    <t>Proportion</t>
  </si>
  <si>
    <t>gender</t>
  </si>
  <si>
    <t>age_group</t>
  </si>
  <si>
    <t>Survey data</t>
  </si>
  <si>
    <t>Target weights</t>
  </si>
  <si>
    <t>load data</t>
  </si>
  <si>
    <t>RIM weighting</t>
  </si>
  <si>
    <t>In this example data set there was an error in the surevey and some respondents did not see a question</t>
  </si>
  <si>
    <t xml:space="preserve">q3_likert has no data for 8 respondents. In this example we are using Machine learning to create the data for us. </t>
  </si>
  <si>
    <t>age</t>
  </si>
  <si>
    <t>q2</t>
  </si>
  <si>
    <t>q3_likert</t>
  </si>
  <si>
    <t>Other</t>
  </si>
  <si>
    <t>Mastering Data Visualization: Essential Plots in Python using Matplotlib | by Binayak Bhandari, PhD | Medium</t>
  </si>
  <si>
    <t>Radar plots</t>
  </si>
  <si>
    <t>sepal_length</t>
  </si>
  <si>
    <t>sepal_width</t>
  </si>
  <si>
    <t>petal_length</t>
  </si>
  <si>
    <t>petal_width</t>
  </si>
  <si>
    <t>species</t>
  </si>
  <si>
    <t>Iris-setosa</t>
  </si>
  <si>
    <t>Iris-versicolor</t>
  </si>
  <si>
    <t>Iris-virginica</t>
  </si>
  <si>
    <t>Gender</t>
  </si>
  <si>
    <t>categories = ['Speed', 'Agility', 'Strength', 'Endurance', 'Flexibility']</t>
  </si>
  <si>
    <t>values = [80, 75, 90, 85, 70]</t>
  </si>
  <si>
    <t>Categories</t>
  </si>
  <si>
    <t>Speed</t>
  </si>
  <si>
    <t>Agility</t>
  </si>
  <si>
    <t>Strength</t>
  </si>
  <si>
    <t>Endurance</t>
  </si>
  <si>
    <t>Flexability</t>
  </si>
  <si>
    <t>values</t>
  </si>
  <si>
    <t>values 2</t>
  </si>
  <si>
    <t>Generate synthetic data</t>
  </si>
  <si>
    <r>
      <t xml:space="preserve">QR </t>
    </r>
    <r>
      <rPr>
        <sz val="50"/>
        <color theme="8" tint="-0.499984740745262"/>
        <rFont val="Calibri Light"/>
        <family val="2"/>
        <scheme val="major"/>
      </rPr>
      <t>Code Generator</t>
    </r>
  </si>
  <si>
    <t>URL</t>
  </si>
  <si>
    <t>Style</t>
  </si>
  <si>
    <t>Square</t>
  </si>
  <si>
    <t>Color Gradient</t>
  </si>
  <si>
    <t>Solid Fill</t>
  </si>
  <si>
    <t>Background Color</t>
  </si>
  <si>
    <t>white</t>
  </si>
  <si>
    <t>Fill Color 1</t>
  </si>
  <si>
    <t>black</t>
  </si>
  <si>
    <t>Fill Color 2</t>
  </si>
  <si>
    <t>QR Code Function</t>
  </si>
  <si>
    <t>Color Mask Function</t>
  </si>
  <si>
    <t>Color Function</t>
  </si>
  <si>
    <t>Color Gradient Dictionary</t>
  </si>
  <si>
    <t>Style Dictionary</t>
  </si>
  <si>
    <t>Color Dictionary</t>
  </si>
  <si>
    <t>Imports</t>
  </si>
  <si>
    <t>Module (Style)</t>
  </si>
  <si>
    <t>Style for Code</t>
  </si>
  <si>
    <t>Color (Gradient)</t>
  </si>
  <si>
    <t>Gradient for Code</t>
  </si>
  <si>
    <t>SquareModuleDrawer</t>
  </si>
  <si>
    <t>SolidFillColorMask</t>
  </si>
  <si>
    <t>Gapped Square</t>
  </si>
  <si>
    <t>GappedSquareModuleDrawer</t>
  </si>
  <si>
    <t>Radial</t>
  </si>
  <si>
    <t>RadialGradiantColorMask</t>
  </si>
  <si>
    <t>Circle</t>
  </si>
  <si>
    <t>CircleModuleDrawer</t>
  </si>
  <si>
    <t>SquareGradiantColorMask</t>
  </si>
  <si>
    <t>Rounded</t>
  </si>
  <si>
    <t>RoundedModuleDrawer</t>
  </si>
  <si>
    <t>Horizontal</t>
  </si>
  <si>
    <t>HorizontalGradiantColorMask</t>
  </si>
  <si>
    <t>Vertical Bars</t>
  </si>
  <si>
    <t>VerticalBarsDrawer</t>
  </si>
  <si>
    <t>Vertical</t>
  </si>
  <si>
    <t>VerticalGradiantColorMask</t>
  </si>
  <si>
    <t>Horizontal Bars</t>
  </si>
  <si>
    <t>HorizontalBarsDrawer</t>
  </si>
  <si>
    <t>Colors</t>
  </si>
  <si>
    <t>blue</t>
  </si>
  <si>
    <t>gray</t>
  </si>
  <si>
    <t>green</t>
  </si>
  <si>
    <t>orange</t>
  </si>
  <si>
    <t>purple</t>
  </si>
  <si>
    <t>red</t>
  </si>
  <si>
    <t>yellow</t>
  </si>
  <si>
    <t xml:space="preserve">    </t>
  </si>
  <si>
    <t>Creating a Pair plot</t>
  </si>
  <si>
    <t>Image</t>
  </si>
  <si>
    <t>Calculating survey weights in python is a common task, RIM weighting is a way of calculating the weight through iterations of gradual improvement</t>
  </si>
  <si>
    <t>QR Code Generator is actually a free template provided by Microsoft. This version puts the python code in rows 16 onwards rather than a hidden sheet</t>
  </si>
  <si>
    <t>https://www.arrowstream.co.uk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</si>
</sst>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Arial Unicode MS"/>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b/>
      <sz val="11"/>
      <color rgb="FFFA7D00"/>
      <name val="Calibri"/>
      <family val="2"/>
      <scheme val="minor"/>
    </font>
    <font>
      <i/>
      <sz val="11"/>
      <color rgb="FF7F7F7F"/>
      <name val="Calibri"/>
      <family val="2"/>
      <scheme val="minor"/>
    </font>
    <font>
      <u/>
      <sz val="12"/>
      <color theme="10"/>
      <name val="Calibri"/>
      <family val="2"/>
      <scheme val="minor"/>
    </font>
    <font>
      <sz val="11"/>
      <color rgb="FF7F7F7F"/>
      <name val="Wingdings"/>
      <charset val="2"/>
    </font>
    <font>
      <i/>
      <sz val="11"/>
      <color rgb="FF7F7F7F"/>
      <name val="Calibri"/>
      <family val="2"/>
      <charset val="2"/>
      <scheme val="minor"/>
    </font>
    <font>
      <sz val="12"/>
      <color theme="1"/>
      <name val="Calibri"/>
      <family val="2"/>
      <scheme val="minor"/>
    </font>
    <font>
      <b/>
      <sz val="11"/>
      <color theme="4" tint="-0.249977111117893"/>
      <name val="Calibri"/>
      <family val="2"/>
      <scheme val="minor"/>
    </font>
    <font>
      <u/>
      <sz val="11"/>
      <color theme="10"/>
      <name val="Calibri"/>
      <family val="2"/>
      <scheme val="minor"/>
    </font>
    <font>
      <sz val="14"/>
      <color theme="1"/>
      <name val="Arial"/>
      <family val="2"/>
    </font>
    <font>
      <sz val="10"/>
      <color theme="1"/>
      <name val="Calibri"/>
      <family val="2"/>
      <scheme val="minor"/>
    </font>
    <font>
      <b/>
      <sz val="11"/>
      <color theme="1"/>
      <name val="Calibri"/>
      <family val="2"/>
      <scheme val="minor"/>
    </font>
    <font>
      <sz val="11"/>
      <color theme="8" tint="-0.499984740745262"/>
      <name val="Calibri"/>
      <family val="2"/>
      <scheme val="minor"/>
    </font>
    <font>
      <u/>
      <sz val="15"/>
      <color theme="10"/>
      <name val="Calibri"/>
      <family val="2"/>
      <scheme val="minor"/>
    </font>
    <font>
      <sz val="15"/>
      <color theme="8" tint="-0.499984740745262"/>
      <name val="Calibri"/>
      <family val="2"/>
      <scheme val="minor"/>
    </font>
    <font>
      <sz val="11"/>
      <color theme="8" tint="-0.499984740745262"/>
      <name val="Calibri Light"/>
      <family val="2"/>
      <scheme val="major"/>
    </font>
    <font>
      <b/>
      <sz val="50"/>
      <color theme="8" tint="-0.499984740745262"/>
      <name val="Calibri Light"/>
      <family val="2"/>
      <scheme val="major"/>
    </font>
    <font>
      <sz val="50"/>
      <color theme="8" tint="-0.499984740745262"/>
      <name val="Calibri Light"/>
      <family val="2"/>
      <scheme val="major"/>
    </font>
    <font>
      <sz val="11"/>
      <color theme="1"/>
      <name val="Calibri Light"/>
      <family val="2"/>
      <scheme val="major"/>
    </font>
    <font>
      <sz val="11"/>
      <color rgb="FF262626"/>
      <name val="Calibri"/>
      <family val="2"/>
      <scheme val="minor"/>
    </font>
    <font>
      <sz val="15"/>
      <color theme="1" tint="4.9989318521683403E-2"/>
      <name val="Calibri Light"/>
      <family val="2"/>
      <scheme val="major"/>
    </font>
    <font>
      <sz val="15"/>
      <color theme="1"/>
      <name val="Calibri"/>
      <family val="2"/>
      <scheme val="minor"/>
    </font>
    <font>
      <b/>
      <sz val="12"/>
      <color theme="8" tint="-0.499984740745262"/>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rgb="FFFFFF00"/>
        <bgColor indexed="64"/>
      </patternFill>
    </fill>
    <fill>
      <patternFill patternType="solid">
        <fgColor theme="8" tint="0.79998168889431442"/>
        <bgColor indexed="64"/>
      </patternFill>
    </fill>
    <fill>
      <patternFill patternType="solid">
        <fgColor theme="0" tint="-4.9989318521683403E-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style="medium">
        <color indexed="64"/>
      </left>
      <right/>
      <top/>
      <bottom style="medium">
        <color indexed="64"/>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medium">
        <color indexed="64"/>
      </bottom>
      <diagonal/>
    </border>
    <border>
      <left/>
      <right/>
      <top style="thin">
        <color theme="4"/>
      </top>
      <bottom style="thin">
        <color theme="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4"/>
      </right>
      <top style="thin">
        <color theme="4"/>
      </top>
      <bottom style="thin">
        <color theme="4"/>
      </bottom>
      <diagonal/>
    </border>
    <border>
      <left/>
      <right style="thin">
        <color theme="4"/>
      </right>
      <top/>
      <bottom/>
      <diagonal/>
    </border>
    <border>
      <left style="thin">
        <color theme="4"/>
      </left>
      <right style="thin">
        <color theme="4"/>
      </right>
      <top/>
      <bottom/>
      <diagonal/>
    </border>
  </borders>
  <cellStyleXfs count="15">
    <xf numFmtId="0" fontId="0" fillId="0" borderId="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4" applyNumberFormat="0" applyAlignment="0" applyProtection="0"/>
    <xf numFmtId="0" fontId="11" fillId="3" borderId="4"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9" fontId="16" fillId="0" borderId="0" applyFont="0" applyFill="0" applyBorder="0" applyAlignment="0" applyProtection="0"/>
    <xf numFmtId="0" fontId="4" fillId="0" borderId="0"/>
    <xf numFmtId="0" fontId="18" fillId="0" borderId="0" applyNumberFormat="0" applyFill="0" applyBorder="0" applyAlignment="0" applyProtection="0"/>
    <xf numFmtId="0" fontId="3" fillId="0" borderId="0"/>
    <xf numFmtId="0" fontId="2" fillId="0" borderId="0"/>
    <xf numFmtId="0" fontId="23" fillId="0" borderId="0" applyNumberFormat="0" applyFill="0" applyBorder="0" applyAlignment="0" applyProtection="0"/>
  </cellStyleXfs>
  <cellXfs count="61">
    <xf numFmtId="0" fontId="0" fillId="0" borderId="0" xfId="0"/>
    <xf numFmtId="0" fontId="0" fillId="0" borderId="0" xfId="0" applyAlignment="1">
      <alignment wrapText="1"/>
    </xf>
    <xf numFmtId="0" fontId="9" fillId="0" borderId="3" xfId="3"/>
    <xf numFmtId="0" fontId="8" fillId="0" borderId="2" xfId="2"/>
    <xf numFmtId="0" fontId="9" fillId="0" borderId="0" xfId="4"/>
    <xf numFmtId="0" fontId="9" fillId="0" borderId="5" xfId="4" applyBorder="1" applyAlignment="1">
      <alignment horizontal="right" indent="1"/>
    </xf>
    <xf numFmtId="0" fontId="9" fillId="0" borderId="6" xfId="4" applyBorder="1" applyAlignment="1">
      <alignment horizontal="right" indent="1"/>
    </xf>
    <xf numFmtId="0" fontId="7" fillId="0" borderId="1" xfId="1"/>
    <xf numFmtId="0" fontId="13" fillId="0" borderId="0" xfId="8"/>
    <xf numFmtId="0" fontId="12" fillId="0" borderId="0" xfId="7"/>
    <xf numFmtId="0" fontId="10" fillId="2" borderId="7" xfId="5" applyBorder="1" applyAlignment="1">
      <alignment horizontal="left" indent="1"/>
    </xf>
    <xf numFmtId="0" fontId="10" fillId="2" borderId="8" xfId="5" applyBorder="1" applyAlignment="1">
      <alignment horizontal="left" indent="1"/>
    </xf>
    <xf numFmtId="0" fontId="11" fillId="3" borderId="4" xfId="6"/>
    <xf numFmtId="0" fontId="15" fillId="0" borderId="0" xfId="7" applyFont="1"/>
    <xf numFmtId="0" fontId="4" fillId="0" borderId="0" xfId="10"/>
    <xf numFmtId="0" fontId="4" fillId="0" borderId="0" xfId="10" applyAlignment="1">
      <alignment wrapText="1"/>
    </xf>
    <xf numFmtId="0" fontId="17" fillId="0" borderId="9" xfId="10" applyFont="1" applyBorder="1" applyAlignment="1">
      <alignment wrapText="1"/>
    </xf>
    <xf numFmtId="0" fontId="7" fillId="0" borderId="1" xfId="1" applyAlignment="1">
      <alignment horizontal="left"/>
    </xf>
    <xf numFmtId="0" fontId="18" fillId="0" borderId="0" xfId="11"/>
    <xf numFmtId="0" fontId="10" fillId="2" borderId="4" xfId="5"/>
    <xf numFmtId="0" fontId="19" fillId="0" borderId="0" xfId="10" applyFont="1"/>
    <xf numFmtId="164" fontId="4" fillId="0" borderId="0" xfId="10" applyNumberFormat="1"/>
    <xf numFmtId="0" fontId="9" fillId="0" borderId="3" xfId="3" applyAlignment="1">
      <alignment horizontal="center" vertical="center" wrapText="1"/>
    </xf>
    <xf numFmtId="0" fontId="4" fillId="0" borderId="10" xfId="10" applyBorder="1" applyAlignment="1">
      <alignment vertical="center" wrapText="1"/>
    </xf>
    <xf numFmtId="9" fontId="4" fillId="0" borderId="10" xfId="10" applyNumberFormat="1" applyBorder="1" applyAlignment="1">
      <alignment vertical="center" wrapText="1"/>
    </xf>
    <xf numFmtId="0" fontId="4" fillId="0" borderId="10" xfId="10" applyBorder="1"/>
    <xf numFmtId="9" fontId="0" fillId="0" borderId="0" xfId="0" applyNumberFormat="1"/>
    <xf numFmtId="9" fontId="0" fillId="0" borderId="0" xfId="9" applyFont="1"/>
    <xf numFmtId="0" fontId="20" fillId="0" borderId="0" xfId="10" applyFont="1"/>
    <xf numFmtId="0" fontId="3" fillId="0" borderId="0" xfId="12"/>
    <xf numFmtId="0" fontId="3" fillId="0" borderId="0" xfId="12" applyAlignment="1">
      <alignment wrapText="1"/>
    </xf>
    <xf numFmtId="0" fontId="3" fillId="0" borderId="0" xfId="10" applyFont="1"/>
    <xf numFmtId="0" fontId="4" fillId="4" borderId="0" xfId="10" applyFill="1"/>
    <xf numFmtId="0" fontId="22" fillId="5" borderId="0" xfId="13" applyFont="1" applyFill="1"/>
    <xf numFmtId="0" fontId="2" fillId="0" borderId="0" xfId="13"/>
    <xf numFmtId="0" fontId="24" fillId="5" borderId="0" xfId="14" applyFont="1" applyFill="1" applyBorder="1" applyAlignment="1">
      <alignment horizontal="left" vertical="center"/>
    </xf>
    <xf numFmtId="0" fontId="25" fillId="5" borderId="0" xfId="13" applyFont="1" applyFill="1"/>
    <xf numFmtId="0" fontId="28" fillId="0" borderId="0" xfId="13" applyFont="1"/>
    <xf numFmtId="0" fontId="29" fillId="0" borderId="0" xfId="13" applyFont="1" applyAlignment="1">
      <alignment horizontal="center" vertical="center" wrapText="1"/>
    </xf>
    <xf numFmtId="0" fontId="30" fillId="0" borderId="0" xfId="13" applyFont="1" applyAlignment="1">
      <alignment horizontal="left" vertical="center" indent="2"/>
    </xf>
    <xf numFmtId="0" fontId="30" fillId="6" borderId="0" xfId="13" applyFont="1" applyFill="1" applyAlignment="1">
      <alignment horizontal="left" vertical="center" indent="2"/>
    </xf>
    <xf numFmtId="0" fontId="31" fillId="6" borderId="0" xfId="13" applyFont="1" applyFill="1" applyAlignment="1">
      <alignment horizontal="left" vertical="center"/>
    </xf>
    <xf numFmtId="0" fontId="31" fillId="0" borderId="0" xfId="13" applyFont="1" applyAlignment="1">
      <alignment horizontal="left" vertical="center"/>
    </xf>
    <xf numFmtId="0" fontId="2" fillId="5" borderId="0" xfId="13" applyFill="1"/>
    <xf numFmtId="0" fontId="29" fillId="5" borderId="0" xfId="13" applyFont="1" applyFill="1" applyAlignment="1">
      <alignment vertical="center" wrapText="1"/>
    </xf>
    <xf numFmtId="0" fontId="21" fillId="0" borderId="0" xfId="13" applyFont="1"/>
    <xf numFmtId="0" fontId="17" fillId="0" borderId="11" xfId="10" applyFont="1" applyBorder="1"/>
    <xf numFmtId="0" fontId="4" fillId="0" borderId="12" xfId="10" applyBorder="1"/>
    <xf numFmtId="0" fontId="17" fillId="0" borderId="11" xfId="10" applyFont="1" applyBorder="1" applyAlignment="1">
      <alignment wrapText="1"/>
    </xf>
    <xf numFmtId="0" fontId="4" fillId="0" borderId="13" xfId="10" applyBorder="1"/>
    <xf numFmtId="0" fontId="1" fillId="0" borderId="0" xfId="13" applyFont="1"/>
    <xf numFmtId="0" fontId="5" fillId="0" borderId="0" xfId="0" applyFont="1" applyAlignment="1">
      <alignment horizontal="center" vertical="center"/>
    </xf>
    <xf numFmtId="0" fontId="6" fillId="0" borderId="0" xfId="0" applyFont="1" applyAlignment="1">
      <alignment vertical="center"/>
    </xf>
    <xf numFmtId="0" fontId="0" fillId="0" borderId="0" xfId="0" applyAlignment="1">
      <alignment vertical="center"/>
    </xf>
    <xf numFmtId="0" fontId="13" fillId="0" borderId="0" xfId="8" applyBorder="1" applyAlignment="1">
      <alignment horizontal="left" vertical="center"/>
    </xf>
    <xf numFmtId="0" fontId="7" fillId="0" borderId="1" xfId="1" applyAlignment="1">
      <alignment horizontal="left"/>
    </xf>
    <xf numFmtId="0" fontId="4" fillId="0" borderId="0" xfId="10" applyAlignment="1">
      <alignment horizontal="left"/>
    </xf>
    <xf numFmtId="0" fontId="4" fillId="0" borderId="0" xfId="10" applyAlignment="1">
      <alignment horizontal="left" wrapText="1"/>
    </xf>
    <xf numFmtId="0" fontId="0" fillId="0" borderId="0" xfId="0" applyAlignment="1">
      <alignment horizontal="left" wrapText="1"/>
    </xf>
    <xf numFmtId="0" fontId="26" fillId="5" borderId="0" xfId="13" applyFont="1" applyFill="1" applyAlignment="1">
      <alignment horizontal="left"/>
    </xf>
    <xf numFmtId="0" fontId="32" fillId="5" borderId="0" xfId="13" applyFont="1" applyFill="1" applyAlignment="1">
      <alignment horizontal="left" vertical="top" wrapText="1"/>
    </xf>
  </cellXfs>
  <cellStyles count="15">
    <cellStyle name="Calculation" xfId="6" builtinId="22"/>
    <cellStyle name="Explanatory Text" xfId="7" builtinId="53"/>
    <cellStyle name="Heading 1" xfId="1" builtinId="16"/>
    <cellStyle name="Heading 2" xfId="2" builtinId="17"/>
    <cellStyle name="Heading 3" xfId="3" builtinId="18"/>
    <cellStyle name="Heading 4" xfId="4" builtinId="19"/>
    <cellStyle name="Hyperlink" xfId="8" builtinId="8"/>
    <cellStyle name="Hyperlink 2" xfId="11" xr:uid="{2A2A7173-B1D4-4D65-B910-861724137973}"/>
    <cellStyle name="Hyperlink 3" xfId="14" xr:uid="{C4982E6C-7A73-46F9-A3D0-403F11E35B2E}"/>
    <cellStyle name="Input" xfId="5" builtinId="20"/>
    <cellStyle name="Normal" xfId="0" builtinId="0"/>
    <cellStyle name="Normal 2" xfId="10" xr:uid="{95054557-084C-4454-AF7D-53F79A67B0C0}"/>
    <cellStyle name="Normal 3" xfId="12" xr:uid="{1BD746BB-A156-4C0F-BA39-25CA3447F67A}"/>
    <cellStyle name="Normal 4" xfId="13" xr:uid="{CD58FBB1-2D5C-4306-B2E4-E88AF925C76F}"/>
    <cellStyle name="Percent" xfId="9" builtinId="5"/>
  </cellStyles>
  <dxfs count="12">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s>
  <tableStyles count="0" defaultTableStyle="TableStyleMedium2" defaultPivotStyle="PivotStyleLight16"/>
  <colors>
    <mruColors>
      <color rgb="FF2173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2/10/relationships/richValueRel" Target="richData/richValueRel.xml"/><Relationship Id="rId20" Type="http://schemas.microsoft.com/office/2017/06/relationships/richStyles" Target="richData/richStyles.xml"/><Relationship Id="rId29" Type="http://schemas.microsoft.com/office/2023/09/relationships/Python" Target="pyth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13</xdr:row>
      <xdr:rowOff>152400</xdr:rowOff>
    </xdr:from>
    <xdr:to>
      <xdr:col>9</xdr:col>
      <xdr:colOff>1057101</xdr:colOff>
      <xdr:row>27</xdr:row>
      <xdr:rowOff>64777</xdr:rowOff>
    </xdr:to>
    <xdr:pic>
      <xdr:nvPicPr>
        <xdr:cNvPr id="2" name="Picture 1" descr="Image generated by Python">
          <a:extLst>
            <a:ext uri="{FF2B5EF4-FFF2-40B4-BE49-F238E27FC236}">
              <a16:creationId xmlns:a16="http://schemas.microsoft.com/office/drawing/2014/main" id="{7B0EE1AF-76A4-4203-9761-B0656318FDE2}"/>
            </a:ext>
          </a:extLst>
        </xdr:cNvPr>
        <xdr:cNvPicPr>
          <a:picLocks noChangeAspect="1"/>
          <a:extLst>
            <a:ext uri="{53484399-7A02-498B-ADA4-41CD10E50FAC}">
              <aif:imageFormula xmlns:aif="http://schemas.microsoft.com/office/drawing/2022/imageformula" formula="Wordcloud!G12"/>
            </a:ext>
          </a:extLst>
        </xdr:cNvPicPr>
      </xdr:nvPicPr>
      <xdr:blipFill>
        <a:blip xmlns:r="http://schemas.openxmlformats.org/officeDocument/2006/relationships" r:embed="rId1"/>
        <a:stretch>
          <a:fillRect/>
        </a:stretch>
      </xdr:blipFill>
      <xdr:spPr>
        <a:xfrm>
          <a:off x="7905750" y="3390900"/>
          <a:ext cx="5124276" cy="2627002"/>
        </a:xfrm>
        <a:prstGeom prst="rect">
          <a:avLst/>
        </a:prstGeom>
      </xdr:spPr>
    </xdr:pic>
    <xdr:clientData/>
  </xdr:twoCellAnchor>
  <xdr:twoCellAnchor editAs="absolute">
    <xdr:from>
      <xdr:col>2</xdr:col>
      <xdr:colOff>1533525</xdr:colOff>
      <xdr:row>6</xdr:row>
      <xdr:rowOff>38099</xdr:rowOff>
    </xdr:from>
    <xdr:to>
      <xdr:col>2</xdr:col>
      <xdr:colOff>3362325</xdr:colOff>
      <xdr:row>12</xdr:row>
      <xdr:rowOff>190499</xdr:rowOff>
    </xdr:to>
    <mc:AlternateContent xmlns:mc="http://schemas.openxmlformats.org/markup-compatibility/2006" xmlns:sle15="http://schemas.microsoft.com/office/drawing/2012/slicer">
      <mc:Choice Requires="sle15">
        <xdr:graphicFrame macro="">
          <xdr:nvGraphicFramePr>
            <xdr:cNvPr id="3" name="Gender">
              <a:extLst>
                <a:ext uri="{FF2B5EF4-FFF2-40B4-BE49-F238E27FC236}">
                  <a16:creationId xmlns:a16="http://schemas.microsoft.com/office/drawing/2014/main" id="{D6674B5E-1502-98EC-6B9C-E889C51B39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686050" y="1485899"/>
              <a:ext cx="1828800" cy="13430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3</xdr:row>
      <xdr:rowOff>38297</xdr:rowOff>
    </xdr:from>
    <xdr:to>
      <xdr:col>16</xdr:col>
      <xdr:colOff>514350</xdr:colOff>
      <xdr:row>26</xdr:row>
      <xdr:rowOff>46493</xdr:rowOff>
    </xdr:to>
    <xdr:pic>
      <xdr:nvPicPr>
        <xdr:cNvPr id="2" name="Picture 1" descr="Image generated by Python">
          <a:extLst>
            <a:ext uri="{FF2B5EF4-FFF2-40B4-BE49-F238E27FC236}">
              <a16:creationId xmlns:a16="http://schemas.microsoft.com/office/drawing/2014/main" id="{3C35EA74-78D4-4557-B437-64B82539CE7D}"/>
            </a:ext>
          </a:extLst>
        </xdr:cNvPr>
        <xdr:cNvPicPr>
          <a:picLocks noChangeAspect="1"/>
          <a:extLst>
            <a:ext uri="{53484399-7A02-498B-ADA4-41CD10E50FAC}">
              <aif:imageFormula xmlns:aif="http://schemas.microsoft.com/office/drawing/2022/imageformula" formula="'Dynamic charts'!B24"/>
            </a:ext>
          </a:extLst>
        </xdr:cNvPicPr>
      </xdr:nvPicPr>
      <xdr:blipFill>
        <a:blip xmlns:r="http://schemas.openxmlformats.org/officeDocument/2006/relationships" r:embed="rId1"/>
        <a:stretch>
          <a:fillRect/>
        </a:stretch>
      </xdr:blipFill>
      <xdr:spPr>
        <a:xfrm>
          <a:off x="7086600" y="1009847"/>
          <a:ext cx="5305425" cy="46468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533400</xdr:colOff>
      <xdr:row>7</xdr:row>
      <xdr:rowOff>114300</xdr:rowOff>
    </xdr:from>
    <xdr:to>
      <xdr:col>13</xdr:col>
      <xdr:colOff>505979</xdr:colOff>
      <xdr:row>31</xdr:row>
      <xdr:rowOff>187462</xdr:rowOff>
    </xdr:to>
    <xdr:pic>
      <xdr:nvPicPr>
        <xdr:cNvPr id="4" name="Picture 1" descr="Image generated by Python">
          <a:extLst>
            <a:ext uri="{FF2B5EF4-FFF2-40B4-BE49-F238E27FC236}">
              <a16:creationId xmlns:a16="http://schemas.microsoft.com/office/drawing/2014/main" id="{A9AC8235-39ED-6962-5B60-F0769AC363E1}"/>
            </a:ext>
          </a:extLst>
        </xdr:cNvPr>
        <xdr:cNvPicPr>
          <a:picLocks noChangeAspect="1"/>
          <a:extLst>
            <a:ext uri="{53484399-7A02-498B-ADA4-41CD10E50FAC}">
              <aif:imageFormula xmlns:aif="http://schemas.microsoft.com/office/drawing/2022/imageformula" formula="'Radar plots'!A8"/>
            </a:ext>
          </a:extLst>
        </xdr:cNvPicPr>
      </xdr:nvPicPr>
      <xdr:blipFill>
        <a:blip xmlns:r="http://schemas.openxmlformats.org/officeDocument/2006/relationships" r:embed="rId1"/>
        <a:stretch>
          <a:fillRect/>
        </a:stretch>
      </xdr:blipFill>
      <xdr:spPr>
        <a:xfrm>
          <a:off x="4276725" y="981075"/>
          <a:ext cx="5458979" cy="4873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596609</xdr:colOff>
      <xdr:row>15</xdr:row>
      <xdr:rowOff>47086</xdr:rowOff>
    </xdr:from>
    <xdr:to>
      <xdr:col>7</xdr:col>
      <xdr:colOff>34635</xdr:colOff>
      <xdr:row>56</xdr:row>
      <xdr:rowOff>86591</xdr:rowOff>
    </xdr:to>
    <xdr:pic>
      <xdr:nvPicPr>
        <xdr:cNvPr id="3" name="Picture 2" descr="Image generated by Python">
          <a:extLst>
            <a:ext uri="{FF2B5EF4-FFF2-40B4-BE49-F238E27FC236}">
              <a16:creationId xmlns:a16="http://schemas.microsoft.com/office/drawing/2014/main" id="{C00AF971-B081-480F-92D7-14D73BD0CFBB}"/>
            </a:ext>
          </a:extLst>
        </xdr:cNvPr>
        <xdr:cNvPicPr>
          <a:picLocks noChangeAspect="1"/>
          <a:extLst>
            <a:ext uri="{53484399-7A02-498B-ADA4-41CD10E50FAC}">
              <aif:imageFormula xmlns:aif="http://schemas.microsoft.com/office/drawing/2022/imageformula" formula="'Polar Histograms'!G184"/>
            </a:ext>
          </a:extLst>
        </xdr:cNvPicPr>
      </xdr:nvPicPr>
      <xdr:blipFill>
        <a:blip xmlns:r="http://schemas.openxmlformats.org/officeDocument/2006/relationships" r:embed="rId1"/>
        <a:stretch>
          <a:fillRect/>
        </a:stretch>
      </xdr:blipFill>
      <xdr:spPr>
        <a:xfrm>
          <a:off x="4423927" y="2419677"/>
          <a:ext cx="7854663" cy="78500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179295</xdr:colOff>
      <xdr:row>8</xdr:row>
      <xdr:rowOff>32435</xdr:rowOff>
    </xdr:from>
    <xdr:to>
      <xdr:col>15</xdr:col>
      <xdr:colOff>89647</xdr:colOff>
      <xdr:row>30</xdr:row>
      <xdr:rowOff>40089</xdr:rowOff>
    </xdr:to>
    <xdr:pic>
      <xdr:nvPicPr>
        <xdr:cNvPr id="2" name="Picture 1" descr="Image generated by Python">
          <a:extLst>
            <a:ext uri="{FF2B5EF4-FFF2-40B4-BE49-F238E27FC236}">
              <a16:creationId xmlns:a16="http://schemas.microsoft.com/office/drawing/2014/main" id="{588727C4-B459-418F-8267-63C3D91145AE}"/>
            </a:ext>
          </a:extLst>
        </xdr:cNvPr>
        <xdr:cNvPicPr>
          <a:picLocks noChangeAspect="1"/>
          <a:extLst>
            <a:ext uri="{53484399-7A02-498B-ADA4-41CD10E50FAC}">
              <aif:imageFormula xmlns:aif="http://schemas.microsoft.com/office/drawing/2022/imageformula" formula="'Pair plot'!G10"/>
            </a:ext>
          </a:extLst>
        </xdr:cNvPicPr>
      </xdr:nvPicPr>
      <xdr:blipFill>
        <a:blip xmlns:r="http://schemas.openxmlformats.org/officeDocument/2006/relationships" r:embed="rId1"/>
        <a:stretch>
          <a:fillRect/>
        </a:stretch>
      </xdr:blipFill>
      <xdr:spPr>
        <a:xfrm>
          <a:off x="7182971" y="1063376"/>
          <a:ext cx="5322794" cy="4198654"/>
        </a:xfrm>
        <a:prstGeom prst="rect">
          <a:avLst/>
        </a:prstGeom>
      </xdr:spPr>
    </xdr:pic>
    <xdr:clientData/>
  </xdr:twoCellAnchor>
  <xdr:twoCellAnchor editAs="oneCell">
    <xdr:from>
      <xdr:col>25</xdr:col>
      <xdr:colOff>54427</xdr:colOff>
      <xdr:row>9</xdr:row>
      <xdr:rowOff>81643</xdr:rowOff>
    </xdr:from>
    <xdr:to>
      <xdr:col>37</xdr:col>
      <xdr:colOff>511644</xdr:colOff>
      <xdr:row>32</xdr:row>
      <xdr:rowOff>107560</xdr:rowOff>
    </xdr:to>
    <xdr:pic>
      <xdr:nvPicPr>
        <xdr:cNvPr id="5" name="Picture 2" descr="Image generated by Python">
          <a:extLst>
            <a:ext uri="{FF2B5EF4-FFF2-40B4-BE49-F238E27FC236}">
              <a16:creationId xmlns:a16="http://schemas.microsoft.com/office/drawing/2014/main" id="{D793596F-8A5F-880C-D116-8342637FCF67}"/>
            </a:ext>
          </a:extLst>
        </xdr:cNvPr>
        <xdr:cNvPicPr>
          <a:picLocks noChangeAspect="1"/>
          <a:extLst>
            <a:ext uri="{53484399-7A02-498B-ADA4-41CD10E50FAC}">
              <aif:imageFormula xmlns:aif="http://schemas.microsoft.com/office/drawing/2022/imageformula" formula="'Pair plot'!Y10"/>
            </a:ext>
          </a:extLst>
        </xdr:cNvPicPr>
      </xdr:nvPicPr>
      <xdr:blipFill>
        <a:blip xmlns:r="http://schemas.openxmlformats.org/officeDocument/2006/relationships" r:embed="rId2"/>
        <a:stretch>
          <a:fillRect/>
        </a:stretch>
      </xdr:blipFill>
      <xdr:spPr>
        <a:xfrm>
          <a:off x="19254106" y="462643"/>
          <a:ext cx="8686817" cy="440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352425</xdr:colOff>
      <xdr:row>6</xdr:row>
      <xdr:rowOff>114300</xdr:rowOff>
    </xdr:from>
    <xdr:ext cx="3581400" cy="3581400"/>
    <xdr:pic>
      <xdr:nvPicPr>
        <xdr:cNvPr id="2" name="Picture 1" descr="Image of a QR code ">
          <a:extLst>
            <a:ext uri="{FF2B5EF4-FFF2-40B4-BE49-F238E27FC236}">
              <a16:creationId xmlns:a16="http://schemas.microsoft.com/office/drawing/2014/main" id="{0C0071AB-BFE9-434C-A914-0BBD09B0470E}"/>
            </a:ext>
          </a:extLst>
        </xdr:cNvPr>
        <xdr:cNvPicPr>
          <a:picLocks noChangeAspect="1"/>
          <a:extLst>
            <a:ext uri="{53484399-7A02-498B-ADA4-41CD10E50FAC}">
              <aif:imageFormula xmlns:aif="http://schemas.microsoft.com/office/drawing/2022/imageformula" formula="'QR Code Generator'!B24"/>
            </a:ext>
          </a:extLst>
        </xdr:cNvPicPr>
      </xdr:nvPicPr>
      <xdr:blipFill>
        <a:blip xmlns:r="http://schemas.openxmlformats.org/officeDocument/2006/relationships" r:embed="rId1"/>
        <a:stretch>
          <a:fillRect/>
        </a:stretch>
      </xdr:blipFill>
      <xdr:spPr>
        <a:xfrm>
          <a:off x="352425" y="1162050"/>
          <a:ext cx="3581400" cy="358140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6">
  <a r="11">
    <v t="s">Absolutely love this coffee shop! The espresso is rich and smooth, and the ambiance is perfect for working or relaxing.</v>
    <v t="s">The baristas are incredibly friendly and knowledgeable—they make the best flat white in town!</v>
    <v t="s">A cozy little gem with fantastic pastries and the most aromatic coffee I've had in ages.</v>
    <v t="s">I keep coming back for their pour-over coffee—so well-balanced and flavorful!</v>
    <v t="s">The decor is stylish, the seats are comfortable, and the music is just the right volume.</v>
    <v t="s">...</v>
    <v t="s">Such a warm and inviting space! The rustic design and soft lighting make it so cozy.</v>
    <v t="s">Their mocha is the perfect blend of rich chocolate and bold espresso—my new favorite treat!</v>
    <v t="s">Friendly service, delicious drinks, and a laid-back atmosphere. What more could you ask for?</v>
    <v t="s">Tried their espresso flight—such a fun way to experience different roasts and flavors!</v>
    <v t="s">A true coffee lover's paradise. Every sip is pure perfection!</v>
  </a>
  <a r="2">
    <v>709</v>
    <v>622</v>
  </a>
  <a r="12" c="4">
    <v t="s"/>
    <v t="s">country</v>
    <v t="s">score</v>
    <v t="s">income</v>
    <v>0</v>
    <v t="s">Afghanistan</v>
    <v>2.4039999999999999</v>
    <v t="s">Low income</v>
    <v>1</v>
    <v t="s">Lebanon</v>
    <v>2.9550000000000001</v>
    <v t="s">Lower middle income</v>
    <v>2</v>
    <v t="s">Zimbabwe</v>
    <v>2.9950000000000001</v>
    <v t="s">Lower middle income</v>
    <v>3</v>
    <v t="s">Rwanda</v>
    <v>3.2679999999999998</v>
    <v t="s">Low income</v>
    <v>4</v>
    <v t="s">Botswana</v>
    <v>3.4710000000000001</v>
    <v t="s">Upper middle income</v>
    <v t="s">...</v>
    <v t="s">...</v>
    <v t="s">...</v>
    <v t="s">...</v>
    <v>141</v>
    <v t="s">Netherlands</v>
    <v>7.415</v>
    <v t="s">High income</v>
    <v>142</v>
    <v t="s">Switzerland</v>
    <v>7.5119999999999996</v>
    <v t="s">High income</v>
    <v>143</v>
    <v t="s">Iceland</v>
    <v>7.5570000000000004</v>
    <v t="s">High income</v>
    <v>144</v>
    <v t="s">Denmark</v>
    <v>7.6360000000000001</v>
    <v t="s">High income</v>
    <v>145</v>
    <v t="s">Finland</v>
    <v>7.8209999999999997</v>
    <v t="s">High income</v>
  </a>
  <a r="5" c="9">
    <v t="s"/>
    <v t="s">id</v>
    <v t="s">q1</v>
    <v t="s">Best match id</v>
    <v t="s">Best match</v>
    <v t="s">Score</v>
    <v t="s">Second match id</v>
    <v t="s">Second Match</v>
    <v t="s">Second Score</v>
    <v>0</v>
    <v>1</v>
    <v t="s">Andy Smiths</v>
    <v>100</v>
    <v t="s">Andrew Smith</v>
    <v>78</v>
    <v>104</v>
    <v t="s">Andrew Smithson</v>
    <v>77</v>
    <v>1</v>
    <v>2</v>
    <v t="s">Beatrice Jonz</v>
    <v>101</v>
    <v t="s">Beatrice Jones</v>
    <v>89</v>
    <v t="s"/>
    <v t="s"/>
    <v t="s"/>
    <v>2</v>
    <v>3</v>
    <v t="s">charlote kng</v>
    <v>102</v>
    <v t="s">Charlotte King</v>
    <v>92</v>
    <v t="s"/>
    <v t="s"/>
    <v t="s"/>
    <v>3</v>
    <v>4</v>
    <v t="s">D Brown</v>
    <v>103</v>
    <v t="s">Daniel Brown</v>
    <v>86</v>
    <v t="s"/>
    <v t="s"/>
    <v t="s"/>
  </a>
  <a r="11" c="3">
    <v t="s"/>
    <v t="s">first_name</v>
    <v t="s">last_name</v>
    <v>0</v>
    <v t="s">Andrew</v>
    <v t="s">Houghton</v>
    <v>1</v>
    <v t="s">Dominic</v>
    <v t="s">Richards</v>
    <v>2</v>
    <v t="s">Danielle</v>
    <v t="s">Morris</v>
    <v>3</v>
    <v t="s">Damien</v>
    <v t="s">Shepherd</v>
    <v>4</v>
    <v t="s">Sharon</v>
    <v t="s">Smith</v>
    <v>5</v>
    <v t="s">Joseph</v>
    <v t="s">Green</v>
    <v>6</v>
    <v t="s">Rosie</v>
    <v t="s">Murphy</v>
    <v>7</v>
    <v t="s">Jessica</v>
    <v t="s">Lee</v>
    <v>8</v>
    <v t="s">Jordan</v>
    <v t="s">Brown</v>
    <v>9</v>
    <v t="s">Dylan</v>
    <v t="s">Carter</v>
  </a>
  <a r="2">
    <v>370</v>
    <v>370</v>
  </a>
</arrayData>
</file>

<file path=xl/richData/rdrichvalue.xml><?xml version="1.0" encoding="utf-8"?>
<rvData xmlns="http://schemas.microsoft.com/office/spreadsheetml/2017/richdata" count="44">
  <rv s="0">
    <v>0</v>
    <v>5</v>
  </rv>
  <rv s="1">
    <v>0</v>
  </rv>
  <rv s="2">
    <v>list</v>
    <v>1</v>
    <v>1</v>
  </rv>
  <rv s="3">
    <v>&lt;class 'list'&gt;</v>
    <v>list</v>
    <v>['Absolutely love this coffee shop! The espresso is rich and smooth, and the ambiance is perfect for working or relaxing.', 'The baristas are incredibly friendly and knowledgeable—they make the best flat white in town!', "A cozy little gem with fantast...</v>
    <v>2</v>
    <v>2</v>
  </rv>
  <rv s="4">
    <v>1</v>
    <v>9</v>
    <v>Image generated by Python</v>
  </rv>
  <rv s="0">
    <v>2</v>
    <v>9</v>
  </rv>
  <rv s="1">
    <v>1</v>
  </rv>
  <rv s="5">
    <v>Image</v>
    <v>3</v>
    <v>5</v>
    <v>6</v>
  </rv>
  <rv s="3">
    <v>&lt;class 'PIL.PngImagePlugin.PngImageFile'&gt;</v>
    <v>PngImageFile</v>
    <v>&lt;PIL.PngImagePlugin.PngImageFile image mode=RGBA size=709x622 at 0x7FA601F78800&gt;</v>
    <v>7</v>
    <v>2</v>
  </rv>
  <rv s="4">
    <v>3</v>
    <v>9</v>
    <v>Image generated by Python</v>
  </rv>
  <rv s="6">
    <fb>0</fb>
    <v>4</v>
  </rv>
  <rv s="3">
    <fb>0</fb>
    <v>&lt;class 'NoneType'&gt;</v>
    <v>NoneType</v>
    <v>None</v>
    <v>10</v>
    <v>2</v>
  </rv>
  <rv s="1">
    <v>2</v>
  </rv>
  <rv s="2">
    <v>DataFrame</v>
    <v>6</v>
    <v>12</v>
  </rv>
  <rv s="3">
    <v>&lt;class 'pandas.core.frame.DataFrame'&gt;</v>
    <v>DataFrame</v>
    <v xml:space="preserve">         country  score               income
0    Afghanistan  2.404           Low income
1        Lebanon  2.955  Lower middle income
2       Zimbabwe  2.995  Lower middle income
3         Rwanda  3.268           Low income
4       Botswana  3.471  Up...</v>
    <v>13</v>
    <v>2</v>
  </rv>
  <rv s="7">
    <fb>16.4177</fb>
    <v>&lt;class 'float'&gt;</v>
    <v>float</v>
    <v>16.4177</v>
    <v>16.4177</v>
    <v>2</v>
  </rv>
  <rv s="4">
    <v>4</v>
    <v>9</v>
    <v>Image generated by Python</v>
  </rv>
  <rv s="8">
    <fb t="s">import pandas and thefuzz</fb>
    <v>&lt;class 'str'&gt;</v>
    <v>str</v>
    <v>import pandas and thefuzz</v>
    <v>import pandas and thefuzz</v>
    <v>2</v>
  </rv>
  <rv s="8">
    <fb t="s">create fuzzy logic functions</fb>
    <v>&lt;class 'str'&gt;</v>
    <v>str</v>
    <v>create fuzzy logic functions</v>
    <v>create fuzzy logic functions</v>
    <v>2</v>
  </rv>
  <rv s="8">
    <fb t="s">Declare variables and dataframes</fb>
    <v>&lt;class 'str'&gt;</v>
    <v>str</v>
    <v>Declare variables and dataframes</v>
    <v>Declare variables and dataframes</v>
    <v>2</v>
  </rv>
  <rv s="1">
    <v>3</v>
  </rv>
  <rv s="2">
    <v>DataFrame</v>
    <v>8</v>
    <v>20</v>
  </rv>
  <rv s="3">
    <v>&lt;class 'pandas.core.frame.DataFrame'&gt;</v>
    <v>DataFrame</v>
    <v xml:space="preserve">   id             q1  Best match id      Best match  Score Second match id  \
0   1    Andy Smiths            100    Andrew Smith     78             104   
1   2  Beatrice Jonz            101  Beatrice Jones     89                   
2   3   charlote k...</v>
    <v>21</v>
    <v>2</v>
  </rv>
  <rv s="9">
    <v>14</v>
  </rv>
  <rv s="10">
    <v>dict</v>
    <v>dict</v>
    <v>10</v>
    <v>0.3</v>
    <v>0.3</v>
    <v>0.4</v>
  </rv>
  <rv s="3">
    <v>&lt;class 'dict'&gt;</v>
    <v>dict</v>
    <v>{'18-34': 0.3, '35-54': 0.3, '55+': 0.4}</v>
    <v>24</v>
    <v>2</v>
  </rv>
  <rv s="8">
    <fb t="s">import pandas and faker library</fb>
    <v>&lt;class 'str'&gt;</v>
    <v>str</v>
    <v>import pandas and faker library</v>
    <v>import pandas and faker library</v>
    <v>2</v>
  </rv>
  <rv s="8">
    <fb t="s">create generate_fake_data function</fb>
    <v>&lt;class 'str'&gt;</v>
    <v>str</v>
    <v>create generate_fake_data function</v>
    <v>create generate_fake_data function</v>
    <v>2</v>
  </rv>
  <rv s="8">
    <fb t="s">get inputs list_fields, number_of_rows, locale</fb>
    <v>&lt;class 'str'&gt;</v>
    <v>str</v>
    <v>get inputs list_fields, number_of_rows, locale</v>
    <v>get inputs list_fields, number_of_rows, locale</v>
    <v>2</v>
  </rv>
  <rv s="1">
    <v>4</v>
  </rv>
  <rv s="2">
    <v>DataFrame</v>
    <v>12</v>
    <v>29</v>
  </rv>
  <rv s="3">
    <v>&lt;class 'pandas.core.frame.DataFrame'&gt;</v>
    <v>DataFrame</v>
    <v xml:space="preserve">  first_name last_name
0     Andrew  Houghton
1    Dominic  Richards
2   Danielle    Morris
3     Damien  Shepherd
4     Sharon     Smith
5     Joseph     Green
6      Rosie    Murphy
7    Jessica       Lee
8     Jordan     Brown
9      Dylan    Carter</v>
    <v>30</v>
    <v>2</v>
  </rv>
  <rv s="4">
    <v>5</v>
    <v>9</v>
    <v>Image generated by Python</v>
  </rv>
  <rv s="4">
    <v>6</v>
    <v>9</v>
    <v>Image generated by Python</v>
  </rv>
  <rv s="11">
    <v>dict</v>
    <v>dict</v>
    <v>14</v>
    <v>&lt;tuple&gt;</v>
    <v>&lt;tuple&gt;</v>
    <v>&lt;tuple&gt;</v>
    <v>&lt;tuple&gt;</v>
    <v>&lt;tuple&gt;</v>
    <v>&lt;tuple&gt;</v>
    <v>&lt;tuple&gt;</v>
    <v>10</v>
    <v>&lt;tuple&gt;</v>
    <v>&lt;tuple&gt;</v>
  </rv>
  <rv s="3">
    <v>&lt;class 'dict'&gt;</v>
    <v>dict</v>
    <v>{'black': (0, 0, 0), 'blue': (0, 0, 255), 'gray': (128, 128, 128), 'green': (0, 255, 0), 'orange': (255, 165, 0), 'purple': (128, 0, 128), 'red': (255, 0, 0), 'white': (255, 255, 255), 'yellow': (255, 255, 0), 'transparent': None}</v>
    <v>34</v>
    <v>2</v>
  </rv>
  <rv s="12">
    <v>dict</v>
    <v>dict</v>
    <v>16</v>
    <v>&lt;ABCMeta&gt;</v>
    <v>&lt;ABCMeta&gt;</v>
    <v>&lt;ABCMeta&gt;</v>
    <v>&lt;ABCMeta&gt;</v>
    <v>&lt;ABCMeta&gt;</v>
    <v>&lt;ABCMeta&gt;</v>
  </rv>
  <rv s="3">
    <v>&lt;class 'dict'&gt;</v>
    <v>dict</v>
    <v>{'Square': &lt;class 'qrcode.image.styles.moduledrawers.pil.SquareModuleDrawer'&gt;, 'Gapped Square': &lt;class 'qrcode.image.styles.moduledrawers.pil.GappedSquareModuleDrawer'&gt;, 'Circle': &lt;class 'qrcode.image.styles.moduledrawers.pil.CircleModuleDrawer'&gt;, 'Rou...</v>
    <v>36</v>
    <v>2</v>
  </rv>
  <rv s="13">
    <v>dict</v>
    <v>dict</v>
    <v>18</v>
    <v>&lt;type&gt;</v>
    <v>&lt;type&gt;</v>
    <v>&lt;type&gt;</v>
    <v>&lt;type&gt;</v>
    <v>&lt;type&gt;</v>
  </rv>
  <rv s="3">
    <v>&lt;class 'dict'&gt;</v>
    <v>dict</v>
    <v>{'Solid Fill': &lt;class 'qrcode.image.styles.colormasks.SolidFillColorMask'&gt;, 'Radial': &lt;class 'qrcode.image.styles.colormasks.RadialGradiantColorMask'&gt;, 'Square': &lt;class 'qrcode.image.styles.colormasks.SquareGradiantColorMask'&gt;, 'Horizontal': &lt;class 'qr...</v>
    <v>38</v>
    <v>2</v>
  </rv>
  <rv s="0">
    <v>7</v>
    <v>9</v>
  </rv>
  <rv s="1">
    <v>5</v>
  </rv>
  <rv s="5">
    <v>Image</v>
    <v>3</v>
    <v>40</v>
    <v>41</v>
  </rv>
  <rv s="3">
    <v>&lt;class 'PIL.PngImagePlugin.PngImageFile'&gt;</v>
    <v>PngImageFile</v>
    <v>&lt;PIL.PngImagePlugin.PngImageFile image mode=RGBA size=370x370 at 0x7F2594C09CD0&gt;</v>
    <v>42</v>
    <v>2</v>
  </rv>
</rvData>
</file>

<file path=xl/richData/rdrichvaluestructure.xml><?xml version="1.0" encoding="utf-8"?>
<rvStructures xmlns="http://schemas.microsoft.com/office/spreadsheetml/2017/richdata" count="14">
  <s t="_localImage">
    <k n="_rvRel:LocalImageIdentifier" t="i"/>
    <k n="CalcOrigin" t="i"/>
  </s>
  <s t="_array">
    <k n="array" t="a"/>
  </s>
  <s t="_entity">
    <k n="_DisplayString" t="s"/>
    <k n="_ViewInfo" t="spb"/>
    <k n="arrayPreview" t="r"/>
  </s>
  <s t="_python">
    <k n="Python_type" t="s"/>
    <k n="Python_typeName" t="s"/>
    <k n="Python_str" t="s"/>
    <k n="preview" t="r"/>
    <k n="_Provider" t="spb"/>
  </s>
  <s t="_localImage">
    <k n="_rvRel:LocalImageIdentifier" t="i"/>
    <k n="CalcOrigin" t="i"/>
    <k n="Text" t="s"/>
  </s>
  <s t="_entity">
    <k n="_DisplayString" t="s"/>
    <k n="_Format" t="spb"/>
    <k n="image" t="r"/>
    <k n="size" t="r"/>
  </s>
  <s t="_formattednumber">
    <k n="_Format" t="spb"/>
  </s>
  <s t="_python">
    <k n="Python_type" t="s"/>
    <k n="Python_typeName" t="s"/>
    <k n="Python_str" t="s"/>
    <k n="basicValue"/>
    <k n="_Provider" t="spb"/>
  </s>
  <s t="_python">
    <k n="Python_type" t="s"/>
    <k n="Python_typeName" t="s"/>
    <k n="Python_str" t="s"/>
    <k n="basicValue" t="s"/>
    <k n="_Provider" t="spb"/>
  </s>
  <s t="_error">
    <k n="errorType" t="i"/>
  </s>
  <s t="_entity">
    <k n="_DisplayString" t="s"/>
    <k n="_Title" t="s"/>
    <k n="_ViewInfo" t="spb"/>
    <k n="18-34"/>
    <k n="35-54"/>
    <k n="55+"/>
  </s>
  <s t="_entity">
    <k n="_DisplayString" t="s"/>
    <k n="_Title" t="s"/>
    <k n="_ViewInfo" t="spb"/>
    <k n="black" t="s"/>
    <k n="blue" t="s"/>
    <k n="gray" t="s"/>
    <k n="green" t="s"/>
    <k n="orange" t="s"/>
    <k n="purple" t="s"/>
    <k n="red" t="s"/>
    <k n="transparent" t="r"/>
    <k n="white" t="s"/>
    <k n="yellow" t="s"/>
  </s>
  <s t="_entity">
    <k n="_DisplayString" t="s"/>
    <k n="_Title" t="s"/>
    <k n="_ViewInfo" t="spb"/>
    <k n="Circle" t="s"/>
    <k n="Gapped Square" t="s"/>
    <k n="Horizontal Bars" t="s"/>
    <k n="Rounded" t="s"/>
    <k n="Square" t="s"/>
    <k n="Vertical Bars" t="s"/>
  </s>
  <s t="_entity">
    <k n="_DisplayString" t="s"/>
    <k n="_Title" t="s"/>
    <k n="_ViewInfo" t="spb"/>
    <k n="Horizontal" t="s"/>
    <k n="Radial" t="s"/>
    <k n="Solid Fill" t="s"/>
    <k n="Square" t="s"/>
    <k n="Vertical" t="s"/>
  </s>
</rvStructures>
</file>

<file path=xl/richData/rdsupportingpropertybag.xml><?xml version="1.0" encoding="utf-8"?>
<supportingPropertyBags xmlns="http://schemas.microsoft.com/office/spreadsheetml/2017/richdata2">
  <spbArrays count="8">
    <a count="3">
      <v t="s">18-34</v>
      <v t="s">35-54</v>
      <v t="s">55+</v>
    </a>
    <a count="1">
      <v t="spb">9</v>
    </a>
    <a count="10">
      <v t="s">black</v>
      <v t="s">blue</v>
      <v t="s">gray</v>
      <v t="s">green</v>
      <v t="s">orange</v>
      <v t="s">purple</v>
      <v t="s">red</v>
      <v t="s">white</v>
      <v t="s">yellow</v>
      <v t="s">transparent</v>
    </a>
    <a count="1">
      <v t="spb">13</v>
    </a>
    <a count="6">
      <v t="s">Square</v>
      <v t="s">Gapped Square</v>
      <v t="s">Circle</v>
      <v t="s">Rounded</v>
      <v t="s">Vertical Bars</v>
      <v t="s">Horizontal Bars</v>
    </a>
    <a count="1">
      <v t="spb">15</v>
    </a>
    <a count="5">
      <v t="s">Solid Fill</v>
      <v t="s">Radial</v>
      <v t="s">Square</v>
      <v t="s">Horizontal</v>
      <v t="s">Vertical</v>
    </a>
    <a count="1">
      <v t="spb">17</v>
    </a>
  </spbArrays>
  <spbData count="19">
    <spb s="0">
      <v>25</v>
      <v>1</v>
      <v>list</v>
      <v>arrayPreview</v>
    </spb>
    <spb s="1">
      <v>0</v>
    </spb>
    <spb s="2">
      <v>https://www.anaconda.com/excel</v>
      <v>https://res.cdn.office.net/officepysvc/prod-service/anacondalogo.png</v>
      <v>Python provided by Anaconda</v>
    </spb>
    <spb s="3">
      <v>1</v>
    </spb>
    <spb s="4">
      <v>2</v>
    </spb>
    <spb s="5">
      <v>146</v>
      <v>3</v>
      <v>DataFrame</v>
      <v>arrayPreview</v>
      <v>1</v>
    </spb>
    <spb s="1">
      <v>5</v>
    </spb>
    <spb s="5">
      <v>4</v>
      <v>8</v>
      <v>DataFrame</v>
      <v>arrayPreview</v>
      <v>1</v>
    </spb>
    <spb s="1">
      <v>7</v>
    </spb>
    <spb s="6">
      <v>0</v>
    </spb>
    <spb s="7">
      <v>1</v>
    </spb>
    <spb s="5">
      <v>10</v>
      <v>2</v>
      <v>DataFrame</v>
      <v>arrayPreview</v>
      <v>1</v>
    </spb>
    <spb s="1">
      <v>11</v>
    </spb>
    <spb s="6">
      <v>2</v>
    </spb>
    <spb s="7">
      <v>3</v>
    </spb>
    <spb s="6">
      <v>4</v>
    </spb>
    <spb s="7">
      <v>5</v>
    </spb>
    <spb s="6">
      <v>6</v>
    </spb>
    <spb s="7">
      <v>7</v>
    </spb>
  </spbData>
</supportingPropertyBags>
</file>

<file path=xl/richData/rdsupportingpropertybagstructure.xml><?xml version="1.0" encoding="utf-8"?>
<spbStructures xmlns="http://schemas.microsoft.com/office/spreadsheetml/2017/richdata2" count="8">
  <s>
    <k n="drw" t="i"/>
    <k n="dcol" t="i"/>
    <k n="name" t="s"/>
    <k n="array" t="s"/>
  </s>
  <s>
    <k n="ArrayCardInfo" t="spb"/>
  </s>
  <s>
    <k n="link" t="s"/>
    <k n="logo" t="s"/>
    <k n="name" t="s"/>
  </s>
  <s>
    <k n="image" t="i"/>
  </s>
  <s>
    <k n="_Self" t="i"/>
  </s>
  <s>
    <k n="drw" t="i"/>
    <k n="dcol" t="i"/>
    <k n="name" t="s"/>
    <k n="array" t="s"/>
    <k n="headers" t="b"/>
  </s>
  <s>
    <k n="fields" t="spba"/>
  </s>
  <s>
    <k n="pods"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IsHeroField" t="b"/>
    <rPr n="NumberFormat" t="s"/>
  </richProperties>
  <richStyles>
    <rSty>
      <rpv i="0">1</rpv>
    </rSty>
    <rSty dxfid="0">
      <rpv i="1">0;-0;"None"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35551DF-3744-48CA-927C-E6BF378BF420}" sourceName="Gender">
  <extLst>
    <x:ext xmlns:x15="http://schemas.microsoft.com/office/spreadsheetml/2010/11/main" uri="{2F2917AC-EB37-4324-AD4E-5DD8C200BD13}">
      <x15:tableSlicerCache tableId="6"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AD4A828-9C54-4CF6-B44F-4220C8AE1A56}" cache="Slicer_Gender" caption="Gend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39F939-BA92-44BC-B1CF-13A29907A71A}" name="CommentsTable" displayName="CommentsTable" ref="B18:D43" totalsRowShown="0">
  <autoFilter ref="B18:D43" xr:uid="{F7EF4B16-38B7-48B8-A685-D4E41FBFC5F5}"/>
  <tableColumns count="3">
    <tableColumn id="1" xr3:uid="{BC453AC7-367E-4D6D-A951-8EDD51E6009D}" name="Respondent"/>
    <tableColumn id="2" xr3:uid="{90422B05-5E01-4836-9F89-61C6185AE74E}" name="Comments"/>
    <tableColumn id="3" xr3:uid="{B7A20B11-3885-4B1B-857B-98FFC00CC8BA}" name="Gender"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A82F51-2BB7-400D-BBC9-E4423347218F}" name="StopwordsTable" displayName="StopwordsTable" ref="B9:B15" totalsRowShown="0">
  <autoFilter ref="B9:B15" xr:uid="{FABBE6D2-B42B-4735-BB3F-3EE716DB7A6E}"/>
  <tableColumns count="1">
    <tableColumn id="1" xr3:uid="{0DBFF6AE-73FC-4A12-90EB-F6545023E2A1}" name="Stop word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DA9C4F-6E0E-4CEC-B1B5-A07A113F5B07}" name="Table14" displayName="Table14" ref="A14:C19" totalsRowShown="0">
  <autoFilter ref="A14:C19" xr:uid="{2DDA9C4F-6E0E-4CEC-B1B5-A07A113F5B07}"/>
  <tableColumns count="3">
    <tableColumn id="1" xr3:uid="{3E0EA383-475C-474F-B0FC-687D081830DE}" name="Categories"/>
    <tableColumn id="2" xr3:uid="{863AD27E-EF0D-4A2F-AEFD-6709F56F5EA9}" name="values"/>
    <tableColumn id="3" xr3:uid="{6FDFFB0F-2A1B-4480-9C60-5767ECCE3098}" name="values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E249BBA-D426-4B70-AAD6-AE605ED5AFCA}" name="tblcountry" displayName="tblcountry" ref="B9:D155" totalsRowShown="0">
  <autoFilter ref="B9:D155" xr:uid="{1EF15CE9-9DE6-462A-88B0-3FE576D801A1}"/>
  <tableColumns count="3">
    <tableColumn id="1" xr3:uid="{542058A0-FFE2-4556-91C8-F8F2A10973EF}" name="country"/>
    <tableColumn id="2" xr3:uid="{2840651A-FCBA-4F67-A47C-CEDA5D7E252A}" name="score"/>
    <tableColumn id="3" xr3:uid="{AF9D9939-D814-4471-9AF7-B25F6DA9C636}" name="incom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C8927C-A8A5-4218-8853-D9DB49FBDFFC}" name="Table1" displayName="Table1" ref="B19:C24" totalsRowShown="0">
  <autoFilter ref="B19:C24" xr:uid="{EB780B3F-3C17-4BF6-A3B0-76EA086AE156}"/>
  <tableColumns count="2">
    <tableColumn id="2" xr3:uid="{BCB40E02-34A7-4993-B284-AE3B157069D2}" name="id"/>
    <tableColumn id="1" xr3:uid="{2E133359-ABF5-4DEF-9A7B-DDC91FAC73D1}" name="Lookup"/>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7BEB46-E02A-4190-9981-0A7F78FE51D9}" name="Table2" displayName="Table2" ref="B29:C33" totalsRowShown="0">
  <autoFilter ref="B29:C33" xr:uid="{61A036A4-9177-425F-8CAB-C124262FBD0E}"/>
  <tableColumns count="2">
    <tableColumn id="1" xr3:uid="{234A8750-37E0-4657-8BCF-770B1C34C631}" name="id"/>
    <tableColumn id="2" xr3:uid="{CD0A45C2-FC41-47E4-8B64-9730BD8F7D0F}" name="q1"/>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364AB5E-6599-4586-98B7-D009D6B84566}" name="Table9" displayName="Table9" ref="F11:G13" totalsRowShown="0">
  <autoFilter ref="F11:G13" xr:uid="{F364AB5E-6599-4586-98B7-D009D6B84566}"/>
  <tableColumns count="2">
    <tableColumn id="1" xr3:uid="{7B46BBAB-4066-4311-B788-D52B98814546}" name="Group"/>
    <tableColumn id="2" xr3:uid="{7C617497-6213-4E98-A6DD-186E169AB8CF}" name="Proportion" dataCellStyle="Perce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DE7DB34-D33C-4AD9-A82B-F012E955C874}" name="Table10" displayName="Table10" ref="F15:G18" totalsRowShown="0">
  <autoFilter ref="F15:G18" xr:uid="{BDE7DB34-D33C-4AD9-A82B-F012E955C874}"/>
  <tableColumns count="2">
    <tableColumn id="1" xr3:uid="{77A6C87A-CE6B-4BA7-A55C-2977483D9EF8}" name="Group"/>
    <tableColumn id="2" xr3:uid="{F67D2324-161A-498D-8EC1-F86A86CD9280}" name="Proportio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8D898D6-2A71-4305-9C09-4EDACBC24B55}" name="Table11" displayName="Table11" ref="A11:C111" totalsRowShown="0">
  <autoFilter ref="A11:C111" xr:uid="{F8D898D6-2A71-4305-9C09-4EDACBC24B55}"/>
  <tableColumns count="3">
    <tableColumn id="3" xr3:uid="{0BEB483B-D783-424B-93A7-D75E804899AB}" name="id"/>
    <tableColumn id="1" xr3:uid="{6D5FD9E6-1830-4A4A-A7C5-332259F87F9A}" name="gender"/>
    <tableColumn id="2" xr3:uid="{D07C6EAB-E5C6-4267-9503-488B90B1E608}" name="age_group"/>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3BCB834-6A3D-4F58-A2AB-4D3FFDB0EA93}" name="DisplayFields" displayName="DisplayFields" ref="B10:B19" totalsRowShown="0">
  <autoFilter ref="B10:B19" xr:uid="{33BCB834-6A3D-4F58-A2AB-4D3FFDB0EA93}"/>
  <tableColumns count="1">
    <tableColumn id="1" xr3:uid="{67D476A3-07D1-4968-8638-34B9EF8C57F9}" name="List of field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10C22-C629-4EBB-8F24-302C682BFDFF}" name="locales" displayName="locales" ref="M10:N24" totalsRowShown="0" headerRowDxfId="11" dataDxfId="10">
  <autoFilter ref="M10:N24" xr:uid="{86D10C22-C629-4EBB-8F24-302C682BFDFF}"/>
  <tableColumns count="2">
    <tableColumn id="1" xr3:uid="{8E2AD3CA-DE46-482D-9B78-D92AF5AF7CB3}" name="Locale Code" dataDxfId="9"/>
    <tableColumn id="2" xr3:uid="{F9BA07E8-2072-4B4D-8665-3B0D959903B4}" name="Country / Language" dataDxfId="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2E6993-A5FE-4254-99B6-120AB778AD67}" name="fields" displayName="fields" ref="P10:R49" totalsRowShown="0" headerRowDxfId="7" dataDxfId="6">
  <autoFilter ref="P10:R49" xr:uid="{8C2E6993-A5FE-4254-99B6-120AB778AD67}"/>
  <tableColumns count="3">
    <tableColumn id="1" xr3:uid="{A69CA897-184F-456B-AF94-493ADBA5DAD7}" name="Group" dataDxfId="5"/>
    <tableColumn id="2" xr3:uid="{9988A712-B0DB-40F2-B316-ACA238AB329F}" name="Field" dataDxfId="4"/>
    <tableColumn id="3" xr3:uid="{4F439061-7533-40D5-9086-740873C699BE}" name="Description" dataDxfId="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B87C16-E11B-4DD0-9EA5-77ABB6E28A6C}" name="Table113" displayName="Table113" ref="A12:E212" totalsRowShown="0">
  <autoFilter ref="A12:E212" xr:uid="{1D4B749C-DD7E-4636-9CD3-74E3303DB4A3}"/>
  <tableColumns count="5">
    <tableColumn id="1" xr3:uid="{E3DED5BA-AA3B-48CE-B865-25F9ED077C79}" name="age"/>
    <tableColumn id="2" xr3:uid="{05BEDB8B-A657-4C53-A0C6-F13A1862467F}" name="gender"/>
    <tableColumn id="3" xr3:uid="{44F5F379-9AEF-4E15-936F-8F6073B9E5BD}" name="q1"/>
    <tableColumn id="4" xr3:uid="{805BA846-87DD-4222-8324-43752387EF42}" name="q2"/>
    <tableColumn id="5" xr3:uid="{41CCBC2D-6C59-46AB-A6D7-801995F335EB}" name="q3_likert"/>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201896-D648-4C58-A7E8-3874738C6D67}" name="Table114" displayName="Table114" ref="A8:E158" totalsRowShown="0">
  <autoFilter ref="A8:E158" xr:uid="{279B43F2-DF2C-4F55-917F-C12464AF081B}"/>
  <tableColumns count="5">
    <tableColumn id="1" xr3:uid="{C504246B-118B-4078-9064-FDFBB30E22D3}" name="sepal_length"/>
    <tableColumn id="2" xr3:uid="{40760C47-1691-4C32-ACD6-9AC578D748DA}" name="sepal_width"/>
    <tableColumn id="3" xr3:uid="{BE442E1F-5F6B-4B80-8EF9-33EBD6FFA695}" name="petal_length"/>
    <tableColumn id="4" xr3:uid="{FB5D6647-D17C-4074-9E9C-E9970E88EFEC}" name="petal_width"/>
    <tableColumn id="5" xr3:uid="{6626D22C-1F44-4208-B76C-D38FC21BD708}" name="specie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C507729-3443-4C73-B26B-1B990C67A573}" name="ModuleDrawerOptions" displayName="ModuleDrawerOptions" ref="A26:B32" totalsRowShown="0" headerRowDxfId="2">
  <autoFilter ref="A26:B32" xr:uid="{8AEE2BA8-D919-4320-AD77-23BC6EF21203}"/>
  <tableColumns count="2">
    <tableColumn id="1" xr3:uid="{3E0F4704-74CE-4F4B-89B2-B999FF6A5F37}" name="Module (Style)"/>
    <tableColumn id="2" xr3:uid="{6A78C1FD-435C-4212-BE70-88797FBAAC7C}" name="Style for Code"/>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A2FE0A7-CFD6-49E7-AA68-AFA61C3AFC38}" name="ColorGradientOptions" displayName="ColorGradientOptions" ref="A45:B50" totalsRowShown="0" headerRowDxfId="1">
  <autoFilter ref="A45:B50" xr:uid="{301E69C2-1F6E-4690-A283-EB50202D06B7}"/>
  <tableColumns count="2">
    <tableColumn id="1" xr3:uid="{CD101330-B310-42AB-A7C5-841E9992E7F9}" name="Color (Gradient)"/>
    <tableColumn id="2" xr3:uid="{3B6CDE73-496A-49F1-A404-AA601AA62AF0}" name="Gradient for Code"/>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388352B-431C-457B-A3AB-F2C93165E3BD}" name="Table5" displayName="Table5" ref="A34:A43" totalsRowShown="0" headerRowDxfId="0">
  <autoFilter ref="A34:A43" xr:uid="{28A408F3-9291-4C6F-AFEF-7187ACDF37C5}"/>
  <tableColumns count="1">
    <tableColumn id="1" xr3:uid="{7DC868CC-9255-4416-9E09-AA6CEC05D767}" name="Color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66" row="6">
    <wetp:webextensionref xmlns:r="http://schemas.openxmlformats.org/officeDocument/2006/relationships" r:id="rId1"/>
  </wetp:taskpane>
  <wetp:taskpane dockstate="right" visibility="0" width="350"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7930A352-E5F6-4887-BBA8-ED9557622D72}">
  <we:reference id="6db04484-84ab-40dc-969a-a4e1f00cc763" version="1.1.1.0" store="EXCatalog" storeType="EXCatalog"/>
  <we:alternateReferences>
    <we:reference id="WA200006518" version="1.1.1.0" store="en-GB" storeType="OMEX"/>
  </we:alternateReferences>
  <we:properties>
    <we:property name="pyscriptSettings" value="&quot;{\&quot;defaultMode\&quot;:2,\&quot;pyodideVersion\&quot;:\&quot;0.25.1\&quot;,\&quot;pyodidePackages\&quot;:[\&quot;numpy\&quot;,\&quot;pandas\&quot;,\&quot;matplotlib\&quot;,\&quot;statsmodels\&quot;],\&quot;pyscriptApps\&quot;:[],\&quot;micropipPackages\&quot;:[\&quot;seaborn==0.12.2\&quot;],\&quot;initCode\&quot;:\&quot;# Add imports\\nimport math\\nimport numpy as np\\nimport pandas as pd\\n\\n# Define classes and functions\\ndef to_df(data) -&gt; pd.DataFrame:\\n    \\\&quot;\\\&quot;\\\&quot;\\n    Converts a REF (i.e. list of lists) into a pandas DataFrame\\n    Assumes that the first row contains column headers\\n\\n    Usage: df = to_df(REF(\\\&quot;F15:H22\\\&quot;))\\n    \\\&quot;\\\&quot;\\\&quot;\\n    if isinstance(data, pd.DataFrame):\\n        return data\\n    if hasattr(data, '__len__') and len(data) &gt; 0 and hasattr(data[0], '__len__'):\\n        return pd.DataFrame(data[1:], columns=data[0])\\n    raise TypeError('Expected list of lists')\\n\\ndef to_array(data) -&gt; np.ndarray:\\n    \\\&quot;\\\&quot;\\\&quot;\\n    Converts a REF (i.e. list of lists) into a 2-dimensional numpy array\\n\\n    Usage: arr = to_array(REF(\\\&quot;B3:C44\\\&quot;))\\n    \\\&quot;\\\&quot;\\\&quot;\\n    if isinstance(data, np.ndarray):\\n        return data\\n    return np.array(data)\\n\\ndef to_list(data) -&gt; list:\\n    \\\&quot;\\\&quot;\\\&quot;\\n    Converts a REF (i.e. list of lists) into a 1-d list.\\n    Handles wide (1xn) or tall (nx1) data.\\n\\n    Usage: x = to_list(REF(\\\&quot;G1:G55\\\&quot;))\\n    \\\&quot;\\\&quot;\\\&quot;\\n    if not hasattr(data, '__len__'): # data is scalar\\n        return [data]\\n    if len(data) == 0 or not hasattr(data[0], '__len__'): # data is already a list\\n        return list(data)\\n    if len(data) == 1: # data is wide\\n        return list(data[0])\\n    elif len(data[0]) == 1: #data is tall\\n        return [x[0] for x in data]\\n    else:\\n        raise TypeError(f\\\&quot;data must be 1xn or nx1, not {len(data)}x{len(data[0])}\\\&quot;)\\n\\n\&quo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_xldudf_PYSCRIPT_CODE</we:customFunctionIds>
      </we:customFunctionIdList>
    </a:ext>
    <a:ext xmlns:a="http://schemas.openxmlformats.org/drawingml/2006/main" uri="{0858819E-0033-43BF-8937-05EC82904868}">
      <we:backgroundApp state="0" runtimeId="PyScript.Url"/>
    </a:ext>
  </we:extLst>
</we:webextension>
</file>

<file path=xl/webextensions/webextension2.xml><?xml version="1.0" encoding="utf-8"?>
<we:webextension xmlns:we="http://schemas.microsoft.com/office/webextensions/webextension/2010/11" id="{3AC66A9F-AFB5-46A1-B8D6-2C0DC66ED21E}">
  <we:reference id="81ae7f57-2760-4043-a9cb-e0d36209e808" version="1.3.0.0" store="EXCatalog" storeType="EXCatalog"/>
  <we:alternateReferences>
    <we:reference id="WA200003696" version="1.3.0.0" store="en-GB"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hyperlink" Target="https://medium.com/@thebinayak/mastering-data-visualization-essential-plots-in-python-using-matplotlib-2f9145556b67"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hyperlink" Target="https://medium.com/data-science/how-to-create-a-polar-histogram-with-python-and-matplotlib-9e266c22c0fa"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bin"/><Relationship Id="rId1" Type="http://schemas.openxmlformats.org/officeDocument/2006/relationships/hyperlink" Target="https://faker.readthedocs.io/en/master/" TargetMode="External"/><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s://www.arrowstream.co.uk/" TargetMode="External"/><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8DC1D-D469-4C22-841A-DDD686DCE398}">
  <sheetPr codeName="Sheet2"/>
  <dimension ref="A2:R43"/>
  <sheetViews>
    <sheetView showGridLines="0" tabSelected="1" workbookViewId="0">
      <selection activeCell="B2" sqref="B2:I2"/>
    </sheetView>
  </sheetViews>
  <sheetFormatPr defaultColWidth="0" defaultRowHeight="15"/>
  <cols>
    <col min="1" max="1" width="3.75" style="14" customWidth="1"/>
    <col min="2" max="2" width="11.375" style="14" customWidth="1"/>
    <col min="3" max="3" width="74.25" style="14" customWidth="1"/>
    <col min="4" max="4" width="11.75" style="14" customWidth="1"/>
    <col min="5" max="5" width="11.5" style="14" customWidth="1"/>
    <col min="6" max="6" width="17.375" style="14" customWidth="1"/>
    <col min="7" max="7" width="3.625" style="14" customWidth="1"/>
    <col min="8" max="8" width="15.5" style="14" customWidth="1"/>
    <col min="9" max="9" width="8" style="14" customWidth="1"/>
    <col min="10" max="10" width="16.875" style="14" customWidth="1"/>
    <col min="11" max="18" width="0" style="14" hidden="1" customWidth="1"/>
    <col min="19" max="16384" width="8" style="14" hidden="1"/>
  </cols>
  <sheetData>
    <row r="2" spans="2:9" ht="30.75" customHeight="1">
      <c r="B2" s="56" t="e" vm="1">
        <v>#VALUE!</v>
      </c>
      <c r="C2" s="56"/>
      <c r="D2" s="56"/>
      <c r="E2" s="56"/>
      <c r="F2" s="56"/>
      <c r="G2" s="56"/>
      <c r="H2" s="56"/>
      <c r="I2" s="56"/>
    </row>
    <row r="4" spans="2:9" ht="22.5" customHeight="1" thickBot="1">
      <c r="B4" s="55" t="s">
        <v>156</v>
      </c>
      <c r="C4" s="55"/>
      <c r="D4" s="17"/>
    </row>
    <row r="5" spans="2:9" ht="15.75" thickTop="1"/>
    <row r="6" spans="2:9">
      <c r="B6" s="14" t="s">
        <v>157</v>
      </c>
    </row>
    <row r="8" spans="2:9" ht="18" thickBot="1">
      <c r="B8" s="3" t="s">
        <v>159</v>
      </c>
      <c r="F8" s="3" t="s">
        <v>132</v>
      </c>
      <c r="G8" s="3"/>
    </row>
    <row r="9" spans="2:9" ht="15.75" thickTop="1">
      <c r="B9" s="14" t="s">
        <v>162</v>
      </c>
    </row>
    <row r="10" spans="2:9">
      <c r="B10" s="14" t="s">
        <v>165</v>
      </c>
      <c r="F10" s="14" t="s">
        <v>166</v>
      </c>
      <c r="G10" s="14" t="e" cm="1" vm="2">
        <f t="array" ref="G10">_xlfn._xlws.PY(0,1,StopwordsTable[[#All],[Stop words]],CommentsTable[[#All],[Comments]])</f>
        <v>#VALUE!</v>
      </c>
    </row>
    <row r="11" spans="2:9">
      <c r="B11" s="14" t="s">
        <v>168</v>
      </c>
    </row>
    <row r="12" spans="2:9">
      <c r="F12" s="14" t="s">
        <v>170</v>
      </c>
      <c r="G12" s="14" t="e" cm="1" vm="3">
        <f t="array" ref="G12">_xlfn._xlws.PY(1,0)</f>
        <v>#VALUE!</v>
      </c>
    </row>
    <row r="15" spans="2:9">
      <c r="B15" s="31"/>
    </row>
    <row r="17" spans="2:5" ht="18" thickBot="1">
      <c r="B17" s="3" t="s">
        <v>158</v>
      </c>
      <c r="C17" s="3"/>
      <c r="D17" s="3"/>
    </row>
    <row r="18" spans="2:5" ht="15.75" thickTop="1">
      <c r="B18" s="14" t="s">
        <v>160</v>
      </c>
      <c r="C18" s="14" t="s">
        <v>161</v>
      </c>
      <c r="D18" s="31" t="s">
        <v>414</v>
      </c>
    </row>
    <row r="19" spans="2:5">
      <c r="B19" s="14">
        <v>1</v>
      </c>
      <c r="C19" s="14" t="s">
        <v>163</v>
      </c>
      <c r="D19" s="31" t="s">
        <v>386</v>
      </c>
      <c r="E19" s="14" t="s">
        <v>164</v>
      </c>
    </row>
    <row r="20" spans="2:5">
      <c r="B20" s="14">
        <v>2</v>
      </c>
      <c r="C20" s="14" t="s">
        <v>167</v>
      </c>
      <c r="D20" s="31" t="s">
        <v>387</v>
      </c>
    </row>
    <row r="21" spans="2:5">
      <c r="B21" s="14">
        <v>3</v>
      </c>
      <c r="C21" s="14" t="s">
        <v>169</v>
      </c>
      <c r="D21" s="31" t="s">
        <v>386</v>
      </c>
    </row>
    <row r="22" spans="2:5">
      <c r="B22" s="14">
        <v>4</v>
      </c>
      <c r="C22" s="14" t="s">
        <v>171</v>
      </c>
      <c r="D22" s="31" t="s">
        <v>387</v>
      </c>
    </row>
    <row r="23" spans="2:5">
      <c r="B23" s="14">
        <v>5</v>
      </c>
      <c r="C23" s="14" t="s">
        <v>172</v>
      </c>
      <c r="D23" s="31" t="s">
        <v>386</v>
      </c>
    </row>
    <row r="24" spans="2:5">
      <c r="B24" s="14">
        <v>6</v>
      </c>
      <c r="C24" s="14" t="s">
        <v>173</v>
      </c>
      <c r="D24" s="31" t="s">
        <v>387</v>
      </c>
    </row>
    <row r="25" spans="2:5">
      <c r="B25" s="14">
        <v>7</v>
      </c>
      <c r="C25" s="14" t="s">
        <v>174</v>
      </c>
      <c r="D25" s="31" t="s">
        <v>386</v>
      </c>
    </row>
    <row r="26" spans="2:5">
      <c r="B26" s="14">
        <v>8</v>
      </c>
      <c r="C26" s="14" t="s">
        <v>175</v>
      </c>
      <c r="D26" s="31" t="s">
        <v>387</v>
      </c>
    </row>
    <row r="27" spans="2:5">
      <c r="B27" s="14">
        <v>9</v>
      </c>
      <c r="C27" s="14" t="s">
        <v>176</v>
      </c>
      <c r="D27" s="31" t="s">
        <v>386</v>
      </c>
    </row>
    <row r="28" spans="2:5">
      <c r="B28" s="14">
        <v>10</v>
      </c>
      <c r="C28" s="14" t="s">
        <v>177</v>
      </c>
      <c r="D28" s="31" t="s">
        <v>387</v>
      </c>
    </row>
    <row r="29" spans="2:5">
      <c r="B29" s="14">
        <v>11</v>
      </c>
      <c r="C29" s="14" t="s">
        <v>178</v>
      </c>
      <c r="D29" s="31" t="s">
        <v>386</v>
      </c>
    </row>
    <row r="30" spans="2:5">
      <c r="B30" s="14">
        <v>12</v>
      </c>
      <c r="C30" s="14" t="s">
        <v>179</v>
      </c>
      <c r="D30" s="31" t="s">
        <v>387</v>
      </c>
    </row>
    <row r="31" spans="2:5">
      <c r="B31" s="14">
        <v>13</v>
      </c>
      <c r="C31" s="14" t="s">
        <v>180</v>
      </c>
      <c r="D31" s="31" t="s">
        <v>386</v>
      </c>
    </row>
    <row r="32" spans="2:5">
      <c r="B32" s="14">
        <v>14</v>
      </c>
      <c r="C32" s="14" t="s">
        <v>181</v>
      </c>
      <c r="D32" s="31" t="s">
        <v>387</v>
      </c>
    </row>
    <row r="33" spans="2:4">
      <c r="B33" s="14">
        <v>15</v>
      </c>
      <c r="C33" s="14" t="s">
        <v>182</v>
      </c>
      <c r="D33" s="31" t="s">
        <v>386</v>
      </c>
    </row>
    <row r="34" spans="2:4">
      <c r="B34" s="14">
        <v>16</v>
      </c>
      <c r="C34" s="14" t="s">
        <v>183</v>
      </c>
      <c r="D34" s="31" t="s">
        <v>387</v>
      </c>
    </row>
    <row r="35" spans="2:4">
      <c r="B35" s="14">
        <v>17</v>
      </c>
      <c r="C35" s="14" t="s">
        <v>184</v>
      </c>
      <c r="D35" s="31" t="s">
        <v>386</v>
      </c>
    </row>
    <row r="36" spans="2:4">
      <c r="B36" s="14">
        <v>18</v>
      </c>
      <c r="C36" s="14" t="s">
        <v>185</v>
      </c>
      <c r="D36" s="31" t="s">
        <v>387</v>
      </c>
    </row>
    <row r="37" spans="2:4">
      <c r="B37" s="14">
        <v>19</v>
      </c>
      <c r="C37" s="14" t="s">
        <v>186</v>
      </c>
      <c r="D37" s="31" t="s">
        <v>386</v>
      </c>
    </row>
    <row r="38" spans="2:4">
      <c r="B38" s="14">
        <v>20</v>
      </c>
      <c r="C38" s="14" t="s">
        <v>187</v>
      </c>
      <c r="D38" s="31" t="s">
        <v>387</v>
      </c>
    </row>
    <row r="39" spans="2:4">
      <c r="B39" s="14">
        <v>21</v>
      </c>
      <c r="C39" s="14" t="s">
        <v>188</v>
      </c>
      <c r="D39" s="31" t="s">
        <v>386</v>
      </c>
    </row>
    <row r="40" spans="2:4">
      <c r="B40" s="14">
        <v>22</v>
      </c>
      <c r="C40" s="14" t="s">
        <v>189</v>
      </c>
      <c r="D40" s="31" t="s">
        <v>387</v>
      </c>
    </row>
    <row r="41" spans="2:4">
      <c r="B41" s="14">
        <v>23</v>
      </c>
      <c r="C41" s="14" t="s">
        <v>190</v>
      </c>
      <c r="D41" s="31" t="s">
        <v>386</v>
      </c>
    </row>
    <row r="42" spans="2:4">
      <c r="B42" s="14">
        <v>24</v>
      </c>
      <c r="C42" s="14" t="s">
        <v>191</v>
      </c>
      <c r="D42" s="31" t="s">
        <v>387</v>
      </c>
    </row>
    <row r="43" spans="2:4">
      <c r="B43" s="14">
        <v>25</v>
      </c>
      <c r="C43" s="14" t="s">
        <v>192</v>
      </c>
      <c r="D43" s="31" t="s">
        <v>386</v>
      </c>
    </row>
  </sheetData>
  <mergeCells count="2">
    <mergeCell ref="B4:C4"/>
    <mergeCell ref="B2:I2"/>
  </mergeCells>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B47E-C84E-4D8C-BF5A-EE8ED0D19C35}">
  <sheetPr codeName="Sheet3"/>
  <dimension ref="A1:R41"/>
  <sheetViews>
    <sheetView showGridLines="0" workbookViewId="0">
      <selection sqref="A1:XFD3"/>
    </sheetView>
  </sheetViews>
  <sheetFormatPr defaultColWidth="0" defaultRowHeight="15" customHeight="1" zeroHeight="1"/>
  <cols>
    <col min="1" max="1" width="8" style="14" customWidth="1"/>
    <col min="2" max="2" width="13.375" style="14" customWidth="1"/>
    <col min="3" max="3" width="19.125" style="14" customWidth="1"/>
    <col min="4" max="4" width="13.25" style="14" customWidth="1"/>
    <col min="5" max="5" width="11.375" style="14" customWidth="1"/>
    <col min="6" max="6" width="10.75" style="14" customWidth="1"/>
    <col min="7" max="18" width="8" style="14" customWidth="1"/>
    <col min="19" max="16384" width="8" style="14" hidden="1"/>
  </cols>
  <sheetData>
    <row r="1" spans="2:12"/>
    <row r="2" spans="2:12" ht="30.75" customHeight="1">
      <c r="B2" s="56" t="e" vm="1">
        <v>#VALUE!</v>
      </c>
      <c r="C2" s="56"/>
      <c r="D2" s="56"/>
      <c r="E2" s="56"/>
      <c r="F2" s="56"/>
      <c r="G2" s="56"/>
      <c r="H2" s="56"/>
      <c r="I2" s="56"/>
    </row>
    <row r="3" spans="2:12"/>
    <row r="4" spans="2:12" ht="20.25" thickBot="1">
      <c r="B4" s="7" t="s">
        <v>364</v>
      </c>
      <c r="C4" s="7"/>
      <c r="D4" s="7"/>
    </row>
    <row r="5" spans="2:12" ht="15.75" thickTop="1"/>
    <row r="6" spans="2:12"/>
    <row r="7" spans="2:12" ht="21.75" customHeight="1">
      <c r="B7" s="4" t="s">
        <v>365</v>
      </c>
      <c r="C7" s="19" t="s">
        <v>366</v>
      </c>
      <c r="D7" s="9" t="s">
        <v>367</v>
      </c>
    </row>
    <row r="8" spans="2:12">
      <c r="B8" s="4" t="s">
        <v>368</v>
      </c>
      <c r="C8" s="19" t="s">
        <v>369</v>
      </c>
      <c r="D8" s="9" t="s">
        <v>370</v>
      </c>
    </row>
    <row r="9" spans="2:12" ht="18">
      <c r="L9" s="20"/>
    </row>
    <row r="10" spans="2:12" ht="18" thickBot="1">
      <c r="B10" s="3" t="s">
        <v>371</v>
      </c>
      <c r="F10" s="21"/>
    </row>
    <row r="11" spans="2:12" ht="15.75" thickTop="1">
      <c r="B11" s="9" t="s">
        <v>372</v>
      </c>
      <c r="F11" s="21"/>
    </row>
    <row r="12" spans="2:12"/>
    <row r="13" spans="2:12">
      <c r="D13" s="9" t="s">
        <v>373</v>
      </c>
      <c r="E13" s="9" t="s">
        <v>374</v>
      </c>
      <c r="F13" s="21" t="s">
        <v>164</v>
      </c>
    </row>
    <row r="14" spans="2:12" ht="15.75" thickBot="1">
      <c r="B14" s="22" t="s">
        <v>375</v>
      </c>
      <c r="C14" s="22" t="s">
        <v>376</v>
      </c>
      <c r="D14" s="22" t="s">
        <v>377</v>
      </c>
      <c r="E14" s="22" t="s">
        <v>378</v>
      </c>
      <c r="F14" s="21"/>
    </row>
    <row r="15" spans="2:12">
      <c r="B15" s="23" t="s">
        <v>379</v>
      </c>
      <c r="C15" s="24">
        <v>0.5</v>
      </c>
      <c r="D15" s="25">
        <v>0</v>
      </c>
      <c r="E15" s="25">
        <v>0</v>
      </c>
      <c r="F15" s="21"/>
    </row>
    <row r="16" spans="2:12">
      <c r="B16" s="23" t="s">
        <v>380</v>
      </c>
      <c r="C16" s="24">
        <v>0.71</v>
      </c>
      <c r="D16" s="25">
        <v>0</v>
      </c>
      <c r="E16" s="25">
        <v>1</v>
      </c>
      <c r="F16" s="21"/>
    </row>
    <row r="17" spans="2:6">
      <c r="B17" s="23" t="s">
        <v>381</v>
      </c>
      <c r="C17" s="24">
        <v>0.74</v>
      </c>
      <c r="D17" s="25">
        <v>-1</v>
      </c>
      <c r="E17" s="25">
        <v>0</v>
      </c>
      <c r="F17" s="21"/>
    </row>
    <row r="18" spans="2:6">
      <c r="B18" s="23" t="s">
        <v>382</v>
      </c>
      <c r="C18" s="24">
        <v>0.8</v>
      </c>
      <c r="D18" s="25">
        <v>0</v>
      </c>
      <c r="E18" s="25">
        <v>0</v>
      </c>
      <c r="F18" s="21"/>
    </row>
    <row r="19" spans="2:6">
      <c r="B19" s="23" t="s">
        <v>383</v>
      </c>
      <c r="C19" s="24">
        <v>0.85</v>
      </c>
      <c r="D19" s="25">
        <v>1</v>
      </c>
      <c r="E19" s="25">
        <v>1</v>
      </c>
    </row>
    <row r="20" spans="2:6">
      <c r="B20" s="23" t="s">
        <v>384</v>
      </c>
      <c r="C20" s="24">
        <v>0.8</v>
      </c>
      <c r="D20" s="25">
        <v>-1</v>
      </c>
      <c r="E20" s="25">
        <v>0</v>
      </c>
    </row>
    <row r="21" spans="2:6"/>
    <row r="22" spans="2:6"/>
    <row r="23" spans="2:6"/>
    <row r="24" spans="2:6">
      <c r="B24" s="12" t="e" cm="1" vm="4">
        <f t="array" ref="B24">_xlfn._xlws.PY(2,1,B14:E20,C7,C8)</f>
        <v>#VALUE!</v>
      </c>
      <c r="C24" s="9" t="s">
        <v>385</v>
      </c>
    </row>
    <row r="25" spans="2:6"/>
    <row r="26" spans="2:6"/>
    <row r="27" spans="2:6"/>
    <row r="31" spans="2:6" ht="15" customHeight="1"/>
    <row r="32" spans="2:6" ht="15" customHeight="1"/>
    <row r="33" hidden="1"/>
    <row r="34" hidden="1"/>
    <row r="35" hidden="1"/>
    <row r="36" hidden="1"/>
    <row r="37" hidden="1"/>
    <row r="38" hidden="1"/>
    <row r="39" hidden="1"/>
    <row r="40"/>
    <row r="41" ht="15" customHeight="1"/>
  </sheetData>
  <mergeCells count="1">
    <mergeCell ref="B2:I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3CD1-2611-4745-80A3-C3C614E9BBB5}">
  <sheetPr codeName="Sheet7"/>
  <dimension ref="A1:I19"/>
  <sheetViews>
    <sheetView workbookViewId="0">
      <selection sqref="A1:XFD3"/>
    </sheetView>
  </sheetViews>
  <sheetFormatPr defaultRowHeight="15.75"/>
  <cols>
    <col min="1" max="1" width="12.5" customWidth="1"/>
    <col min="3" max="3" width="9.625" customWidth="1"/>
  </cols>
  <sheetData>
    <row r="1" spans="1:9" s="14" customFormat="1" ht="15"/>
    <row r="2" spans="1:9" s="14" customFormat="1" ht="30.75" customHeight="1">
      <c r="B2" s="56" t="e" vm="1">
        <v>#VALUE!</v>
      </c>
      <c r="C2" s="56"/>
      <c r="D2" s="56"/>
      <c r="E2" s="56"/>
      <c r="F2" s="56"/>
      <c r="G2" s="56"/>
      <c r="H2" s="56"/>
      <c r="I2" s="56"/>
    </row>
    <row r="3" spans="1:9" s="14" customFormat="1" ht="15"/>
    <row r="5" spans="1:9" ht="20.25" thickBot="1">
      <c r="A5" s="7" t="s">
        <v>405</v>
      </c>
      <c r="B5" s="7"/>
      <c r="C5" s="7"/>
    </row>
    <row r="6" spans="1:9" ht="16.5" thickTop="1"/>
    <row r="7" spans="1:9">
      <c r="A7" s="8" t="s">
        <v>404</v>
      </c>
    </row>
    <row r="8" spans="1:9">
      <c r="A8" t="e" cm="1" vm="5">
        <f t="array" ref="A8">_xlfn._xlws.PY(3,0,Table14[#All])</f>
        <v>#VALUE!</v>
      </c>
    </row>
    <row r="11" spans="1:9">
      <c r="A11" t="s">
        <v>415</v>
      </c>
    </row>
    <row r="12" spans="1:9">
      <c r="A12" t="s">
        <v>416</v>
      </c>
    </row>
    <row r="14" spans="1:9">
      <c r="A14" t="s">
        <v>417</v>
      </c>
      <c r="B14" t="s">
        <v>423</v>
      </c>
      <c r="C14" t="s">
        <v>424</v>
      </c>
    </row>
    <row r="15" spans="1:9">
      <c r="A15" t="s">
        <v>418</v>
      </c>
      <c r="B15">
        <v>80</v>
      </c>
      <c r="C15">
        <v>65</v>
      </c>
    </row>
    <row r="16" spans="1:9">
      <c r="A16" t="s">
        <v>419</v>
      </c>
      <c r="B16">
        <v>75</v>
      </c>
      <c r="C16">
        <v>90</v>
      </c>
    </row>
    <row r="17" spans="1:3">
      <c r="A17" t="s">
        <v>420</v>
      </c>
      <c r="B17">
        <v>90</v>
      </c>
      <c r="C17">
        <v>75</v>
      </c>
    </row>
    <row r="18" spans="1:3">
      <c r="A18" t="s">
        <v>421</v>
      </c>
      <c r="B18">
        <v>85</v>
      </c>
      <c r="C18">
        <v>90</v>
      </c>
    </row>
    <row r="19" spans="1:3">
      <c r="A19" t="s">
        <v>422</v>
      </c>
      <c r="B19">
        <v>70</v>
      </c>
      <c r="C19">
        <v>45</v>
      </c>
    </row>
  </sheetData>
  <mergeCells count="1">
    <mergeCell ref="B2:I2"/>
  </mergeCells>
  <hyperlinks>
    <hyperlink ref="A7" r:id="rId1" display="https://medium.com/@thebinayak/mastering-data-visualization-essential-plots-in-python-using-matplotlib-2f9145556b67" xr:uid="{E4C72C2D-E9AF-4049-AC2C-C7A10B3574B7}"/>
  </hyperlink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3D09-BAF3-46F7-A3C4-F3B772624BA9}">
  <sheetPr codeName="Sheet10"/>
  <dimension ref="B2:I184"/>
  <sheetViews>
    <sheetView zoomScale="145" zoomScaleNormal="145" workbookViewId="0">
      <selection sqref="A1:XFD3"/>
    </sheetView>
  </sheetViews>
  <sheetFormatPr defaultRowHeight="15"/>
  <cols>
    <col min="1" max="1" width="1.5" style="14" customWidth="1"/>
    <col min="2" max="2" width="8.75" style="14" customWidth="1"/>
    <col min="3" max="3" width="12.125" style="14" customWidth="1"/>
    <col min="4" max="4" width="18.625" style="14" customWidth="1"/>
    <col min="5" max="5" width="9" style="14"/>
    <col min="6" max="6" width="77.75" style="14" customWidth="1"/>
    <col min="7" max="7" width="32.625" style="14" customWidth="1"/>
    <col min="8" max="8" width="9" style="14" customWidth="1"/>
    <col min="9" max="16384" width="9" style="14"/>
  </cols>
  <sheetData>
    <row r="2" spans="2:9" ht="30.75" customHeight="1">
      <c r="B2" s="56" t="e" vm="1">
        <v>#VALUE!</v>
      </c>
      <c r="C2" s="56"/>
      <c r="D2" s="56"/>
      <c r="E2" s="56"/>
      <c r="F2" s="56"/>
      <c r="G2" s="56"/>
      <c r="H2" s="56"/>
      <c r="I2" s="56"/>
    </row>
    <row r="5" spans="2:9" ht="20.25" thickBot="1">
      <c r="B5" s="7" t="s">
        <v>208</v>
      </c>
      <c r="C5" s="7"/>
      <c r="D5" s="7"/>
    </row>
    <row r="6" spans="2:9" ht="15.75" thickTop="1"/>
    <row r="9" spans="2:9">
      <c r="B9" s="14" t="s">
        <v>51</v>
      </c>
      <c r="C9" s="14" t="s">
        <v>209</v>
      </c>
      <c r="D9" s="14" t="s">
        <v>210</v>
      </c>
      <c r="F9" s="14" t="s">
        <v>211</v>
      </c>
    </row>
    <row r="10" spans="2:9">
      <c r="B10" s="14" t="s">
        <v>212</v>
      </c>
      <c r="C10" s="14">
        <v>7.8209999999999997</v>
      </c>
      <c r="D10" s="14" t="s">
        <v>213</v>
      </c>
      <c r="F10" s="18" t="s">
        <v>214</v>
      </c>
    </row>
    <row r="11" spans="2:9">
      <c r="B11" s="14" t="s">
        <v>215</v>
      </c>
      <c r="C11" s="14">
        <v>7.6360000000000001</v>
      </c>
      <c r="D11" s="14" t="s">
        <v>213</v>
      </c>
    </row>
    <row r="12" spans="2:9">
      <c r="B12" s="14" t="s">
        <v>216</v>
      </c>
      <c r="C12" s="14">
        <v>7.5570000000000004</v>
      </c>
      <c r="D12" s="14" t="s">
        <v>213</v>
      </c>
      <c r="F12" s="14" t="s">
        <v>217</v>
      </c>
    </row>
    <row r="13" spans="2:9">
      <c r="B13" s="14" t="s">
        <v>218</v>
      </c>
      <c r="C13" s="14">
        <v>7.5119999999999996</v>
      </c>
      <c r="D13" s="14" t="s">
        <v>213</v>
      </c>
    </row>
    <row r="14" spans="2:9">
      <c r="B14" s="14" t="s">
        <v>219</v>
      </c>
      <c r="C14" s="14">
        <v>7.415</v>
      </c>
      <c r="D14" s="14" t="s">
        <v>213</v>
      </c>
    </row>
    <row r="15" spans="2:9">
      <c r="B15" s="14" t="s">
        <v>220</v>
      </c>
      <c r="C15" s="14">
        <v>7.4039999999999999</v>
      </c>
      <c r="D15" s="14" t="s">
        <v>213</v>
      </c>
    </row>
    <row r="16" spans="2:9">
      <c r="B16" s="14" t="s">
        <v>221</v>
      </c>
      <c r="C16" s="14">
        <v>7.3840000000000003</v>
      </c>
      <c r="D16" s="14" t="s">
        <v>213</v>
      </c>
    </row>
    <row r="17" spans="2:4">
      <c r="B17" s="14" t="s">
        <v>222</v>
      </c>
      <c r="C17" s="14">
        <v>7.3650000000000002</v>
      </c>
      <c r="D17" s="14" t="s">
        <v>213</v>
      </c>
    </row>
    <row r="18" spans="2:4">
      <c r="B18" s="14" t="s">
        <v>223</v>
      </c>
      <c r="C18" s="14">
        <v>7.3639999999999999</v>
      </c>
      <c r="D18" s="14" t="s">
        <v>213</v>
      </c>
    </row>
    <row r="19" spans="2:4">
      <c r="B19" s="14" t="s">
        <v>224</v>
      </c>
      <c r="C19" s="14">
        <v>7.2</v>
      </c>
      <c r="D19" s="14" t="s">
        <v>213</v>
      </c>
    </row>
    <row r="20" spans="2:4">
      <c r="B20" s="14" t="s">
        <v>225</v>
      </c>
      <c r="C20" s="14">
        <v>7.1630000000000003</v>
      </c>
      <c r="D20" s="14" t="s">
        <v>213</v>
      </c>
    </row>
    <row r="21" spans="2:4">
      <c r="B21" s="14" t="s">
        <v>226</v>
      </c>
      <c r="C21" s="14">
        <v>7.1619999999999999</v>
      </c>
      <c r="D21" s="14" t="s">
        <v>213</v>
      </c>
    </row>
    <row r="22" spans="2:4">
      <c r="B22" s="14" t="s">
        <v>227</v>
      </c>
      <c r="C22" s="14">
        <v>7.0410000000000004</v>
      </c>
      <c r="D22" s="14" t="s">
        <v>213</v>
      </c>
    </row>
    <row r="23" spans="2:4">
      <c r="B23" s="14" t="s">
        <v>228</v>
      </c>
      <c r="C23" s="14">
        <v>7.0339999999999998</v>
      </c>
      <c r="D23" s="14" t="s">
        <v>213</v>
      </c>
    </row>
    <row r="24" spans="2:4">
      <c r="B24" s="14" t="s">
        <v>229</v>
      </c>
      <c r="C24" s="14">
        <v>7.0250000000000004</v>
      </c>
      <c r="D24" s="14" t="s">
        <v>213</v>
      </c>
    </row>
    <row r="25" spans="2:4">
      <c r="B25" s="14" t="s">
        <v>230</v>
      </c>
      <c r="C25" s="14">
        <v>6.9770000000000003</v>
      </c>
      <c r="D25" s="14" t="s">
        <v>213</v>
      </c>
    </row>
    <row r="26" spans="2:4">
      <c r="B26" s="14" t="s">
        <v>231</v>
      </c>
      <c r="C26" s="14">
        <v>6.9429999999999996</v>
      </c>
      <c r="D26" s="14" t="s">
        <v>213</v>
      </c>
    </row>
    <row r="27" spans="2:4">
      <c r="B27" s="14" t="s">
        <v>232</v>
      </c>
      <c r="C27" s="14">
        <v>6.92</v>
      </c>
      <c r="D27" s="14" t="s">
        <v>213</v>
      </c>
    </row>
    <row r="28" spans="2:4">
      <c r="B28" s="14" t="s">
        <v>233</v>
      </c>
      <c r="C28" s="14">
        <v>6.8049999999999997</v>
      </c>
      <c r="D28" s="14" t="s">
        <v>213</v>
      </c>
    </row>
    <row r="29" spans="2:4">
      <c r="B29" s="14" t="s">
        <v>234</v>
      </c>
      <c r="C29" s="14">
        <v>6.6870000000000003</v>
      </c>
      <c r="D29" s="14" t="s">
        <v>213</v>
      </c>
    </row>
    <row r="30" spans="2:4">
      <c r="B30" s="14" t="s">
        <v>235</v>
      </c>
      <c r="C30" s="14">
        <v>6.6470000000000002</v>
      </c>
      <c r="D30" s="14" t="s">
        <v>213</v>
      </c>
    </row>
    <row r="31" spans="2:4">
      <c r="B31" s="14" t="s">
        <v>236</v>
      </c>
      <c r="C31" s="14">
        <v>6.63</v>
      </c>
      <c r="D31" s="14" t="s">
        <v>213</v>
      </c>
    </row>
    <row r="32" spans="2:4">
      <c r="B32" s="14" t="s">
        <v>237</v>
      </c>
      <c r="C32" s="14">
        <v>6.5819999999999999</v>
      </c>
      <c r="D32" s="14" t="s">
        <v>238</v>
      </c>
    </row>
    <row r="33" spans="2:4">
      <c r="B33" s="14" t="s">
        <v>239</v>
      </c>
      <c r="C33" s="14">
        <v>6.5759999999999996</v>
      </c>
      <c r="D33" s="14" t="s">
        <v>213</v>
      </c>
    </row>
    <row r="34" spans="2:4">
      <c r="B34" s="14" t="s">
        <v>240</v>
      </c>
      <c r="C34" s="14">
        <v>6.5229999999999997</v>
      </c>
      <c r="D34" s="14" t="s">
        <v>213</v>
      </c>
    </row>
    <row r="35" spans="2:4">
      <c r="B35" s="14" t="s">
        <v>241</v>
      </c>
      <c r="C35" s="14">
        <v>6.5119999999999996</v>
      </c>
    </row>
    <row r="36" spans="2:4">
      <c r="B36" s="14" t="s">
        <v>242</v>
      </c>
      <c r="C36" s="14">
        <v>6.48</v>
      </c>
      <c r="D36" s="14" t="s">
        <v>213</v>
      </c>
    </row>
    <row r="37" spans="2:4">
      <c r="B37" s="14" t="s">
        <v>243</v>
      </c>
      <c r="C37" s="14">
        <v>6.4770000000000003</v>
      </c>
      <c r="D37" s="14" t="s">
        <v>213</v>
      </c>
    </row>
    <row r="38" spans="2:4">
      <c r="B38" s="14" t="s">
        <v>244</v>
      </c>
      <c r="C38" s="14">
        <v>6.476</v>
      </c>
      <c r="D38" s="14" t="s">
        <v>213</v>
      </c>
    </row>
    <row r="39" spans="2:4">
      <c r="B39" s="14" t="s">
        <v>245</v>
      </c>
      <c r="C39" s="14">
        <v>6.4740000000000002</v>
      </c>
      <c r="D39" s="14" t="s">
        <v>213</v>
      </c>
    </row>
    <row r="40" spans="2:4">
      <c r="B40" s="14" t="s">
        <v>246</v>
      </c>
      <c r="C40" s="14">
        <v>6.4669999999999996</v>
      </c>
      <c r="D40" s="14" t="s">
        <v>213</v>
      </c>
    </row>
    <row r="41" spans="2:4">
      <c r="B41" s="14" t="s">
        <v>247</v>
      </c>
      <c r="C41" s="14">
        <v>6.4550000000000001</v>
      </c>
      <c r="D41" s="14" t="s">
        <v>238</v>
      </c>
    </row>
    <row r="42" spans="2:4">
      <c r="B42" s="14" t="s">
        <v>248</v>
      </c>
      <c r="C42" s="14">
        <v>6.4470000000000001</v>
      </c>
      <c r="D42" s="14" t="s">
        <v>213</v>
      </c>
    </row>
    <row r="43" spans="2:4">
      <c r="B43" s="14" t="s">
        <v>249</v>
      </c>
      <c r="C43" s="14">
        <v>6.4459999999999997</v>
      </c>
      <c r="D43" s="14" t="s">
        <v>213</v>
      </c>
    </row>
    <row r="44" spans="2:4">
      <c r="B44" s="14" t="s">
        <v>250</v>
      </c>
      <c r="C44" s="14">
        <v>6.391</v>
      </c>
      <c r="D44" s="14" t="s">
        <v>213</v>
      </c>
    </row>
    <row r="45" spans="2:4">
      <c r="B45" s="14" t="s">
        <v>251</v>
      </c>
      <c r="C45" s="14">
        <v>6.3410000000000002</v>
      </c>
      <c r="D45" s="14" t="s">
        <v>213</v>
      </c>
    </row>
    <row r="46" spans="2:4">
      <c r="B46" s="14" t="s">
        <v>252</v>
      </c>
      <c r="C46" s="14">
        <v>6.3090000000000002</v>
      </c>
      <c r="D46" s="14" t="s">
        <v>213</v>
      </c>
    </row>
    <row r="47" spans="2:4">
      <c r="B47" s="14" t="s">
        <v>253</v>
      </c>
      <c r="C47" s="14">
        <v>6.2930000000000001</v>
      </c>
      <c r="D47" s="14" t="s">
        <v>238</v>
      </c>
    </row>
    <row r="48" spans="2:4">
      <c r="B48" s="14" t="s">
        <v>254</v>
      </c>
      <c r="C48" s="14">
        <v>6.2619999999999996</v>
      </c>
      <c r="D48" s="14" t="s">
        <v>238</v>
      </c>
    </row>
    <row r="49" spans="2:4">
      <c r="B49" s="14" t="s">
        <v>255</v>
      </c>
      <c r="C49" s="14">
        <v>6.234</v>
      </c>
      <c r="D49" s="14" t="s">
        <v>238</v>
      </c>
    </row>
    <row r="50" spans="2:4">
      <c r="B50" s="14" t="s">
        <v>256</v>
      </c>
      <c r="C50" s="14">
        <v>6.2210000000000001</v>
      </c>
      <c r="D50" s="14" t="s">
        <v>213</v>
      </c>
    </row>
    <row r="51" spans="2:4">
      <c r="B51" s="14" t="s">
        <v>257</v>
      </c>
      <c r="C51" s="14">
        <v>6.18</v>
      </c>
      <c r="D51" s="14" t="s">
        <v>213</v>
      </c>
    </row>
    <row r="52" spans="2:4">
      <c r="B52" s="14" t="s">
        <v>258</v>
      </c>
      <c r="C52" s="14">
        <v>6.1779999999999999</v>
      </c>
      <c r="D52" s="14" t="s">
        <v>238</v>
      </c>
    </row>
    <row r="53" spans="2:4">
      <c r="B53" s="14" t="s">
        <v>259</v>
      </c>
      <c r="C53" s="14">
        <v>6.1719999999999997</v>
      </c>
      <c r="D53" s="14" t="s">
        <v>213</v>
      </c>
    </row>
    <row r="54" spans="2:4">
      <c r="B54" s="14" t="s">
        <v>260</v>
      </c>
      <c r="C54" s="14">
        <v>6.165</v>
      </c>
      <c r="D54" s="14" t="s">
        <v>261</v>
      </c>
    </row>
    <row r="55" spans="2:4">
      <c r="B55" s="14" t="s">
        <v>262</v>
      </c>
      <c r="C55" s="14">
        <v>6.1280000000000001</v>
      </c>
      <c r="D55" s="14" t="s">
        <v>238</v>
      </c>
    </row>
    <row r="56" spans="2:4">
      <c r="B56" s="14" t="s">
        <v>263</v>
      </c>
      <c r="C56" s="14">
        <v>6.125</v>
      </c>
      <c r="D56" s="14" t="s">
        <v>213</v>
      </c>
    </row>
    <row r="57" spans="2:4">
      <c r="B57" s="14" t="s">
        <v>264</v>
      </c>
      <c r="C57" s="14">
        <v>6.1230000000000002</v>
      </c>
      <c r="D57" s="14" t="s">
        <v>213</v>
      </c>
    </row>
    <row r="58" spans="2:4">
      <c r="B58" s="14" t="s">
        <v>265</v>
      </c>
      <c r="C58" s="14">
        <v>6.12</v>
      </c>
      <c r="D58" s="14" t="s">
        <v>261</v>
      </c>
    </row>
    <row r="59" spans="2:4">
      <c r="B59" s="14" t="s">
        <v>266</v>
      </c>
      <c r="C59" s="14">
        <v>6.1059999999999999</v>
      </c>
      <c r="D59" s="14" t="s">
        <v>213</v>
      </c>
    </row>
    <row r="60" spans="2:4">
      <c r="B60" s="14" t="s">
        <v>267</v>
      </c>
      <c r="C60" s="14">
        <v>6.0860000000000003</v>
      </c>
      <c r="D60" s="14" t="s">
        <v>213</v>
      </c>
    </row>
    <row r="61" spans="2:4">
      <c r="B61" s="14" t="s">
        <v>268</v>
      </c>
      <c r="C61" s="14">
        <v>6.0709999999999997</v>
      </c>
      <c r="D61" s="14" t="s">
        <v>238</v>
      </c>
    </row>
    <row r="62" spans="2:4">
      <c r="B62" s="14" t="s">
        <v>269</v>
      </c>
      <c r="C62" s="14">
        <v>6.0629999999999997</v>
      </c>
      <c r="D62" s="14" t="s">
        <v>261</v>
      </c>
    </row>
    <row r="63" spans="2:4">
      <c r="B63" s="14" t="s">
        <v>270</v>
      </c>
      <c r="C63" s="14">
        <v>6.0389999999999997</v>
      </c>
      <c r="D63" s="14" t="s">
        <v>213</v>
      </c>
    </row>
    <row r="64" spans="2:4">
      <c r="B64" s="14" t="s">
        <v>271</v>
      </c>
      <c r="C64" s="14">
        <v>6.0220000000000002</v>
      </c>
      <c r="D64" s="14" t="s">
        <v>261</v>
      </c>
    </row>
    <row r="65" spans="2:4">
      <c r="B65" s="14" t="s">
        <v>272</v>
      </c>
      <c r="C65" s="14">
        <v>6.016</v>
      </c>
      <c r="D65" s="14" t="s">
        <v>213</v>
      </c>
    </row>
    <row r="66" spans="2:4">
      <c r="B66" s="14" t="s">
        <v>273</v>
      </c>
      <c r="C66" s="14">
        <v>5.9669999999999996</v>
      </c>
      <c r="D66" s="14" t="s">
        <v>238</v>
      </c>
    </row>
    <row r="67" spans="2:4">
      <c r="B67" s="14" t="s">
        <v>274</v>
      </c>
      <c r="C67" s="14">
        <v>5.9480000000000004</v>
      </c>
      <c r="D67" s="14" t="s">
        <v>213</v>
      </c>
    </row>
    <row r="68" spans="2:4">
      <c r="B68" s="14" t="s">
        <v>275</v>
      </c>
      <c r="C68" s="14">
        <v>5.9349999999999996</v>
      </c>
      <c r="D68" s="14" t="s">
        <v>213</v>
      </c>
    </row>
    <row r="69" spans="2:4">
      <c r="B69" s="14" t="s">
        <v>276</v>
      </c>
      <c r="C69" s="14">
        <v>5.9039999999999999</v>
      </c>
      <c r="D69" s="14" t="s">
        <v>261</v>
      </c>
    </row>
    <row r="70" spans="2:4">
      <c r="B70" s="14" t="s">
        <v>277</v>
      </c>
      <c r="C70" s="14">
        <v>5.891</v>
      </c>
      <c r="D70" s="14" t="s">
        <v>238</v>
      </c>
    </row>
    <row r="71" spans="2:4">
      <c r="B71" s="14" t="s">
        <v>278</v>
      </c>
      <c r="C71" s="14">
        <v>5.8570000000000002</v>
      </c>
      <c r="D71" s="14" t="s">
        <v>238</v>
      </c>
    </row>
    <row r="72" spans="2:4">
      <c r="B72" s="14" t="s">
        <v>279</v>
      </c>
      <c r="C72" s="14">
        <v>5.85</v>
      </c>
      <c r="D72" s="14" t="s">
        <v>238</v>
      </c>
    </row>
    <row r="73" spans="2:4">
      <c r="B73" s="14" t="s">
        <v>280</v>
      </c>
      <c r="C73" s="14">
        <v>5.8280000000000003</v>
      </c>
      <c r="D73" s="14" t="s">
        <v>261</v>
      </c>
    </row>
    <row r="74" spans="2:4">
      <c r="B74" s="14" t="s">
        <v>281</v>
      </c>
      <c r="C74" s="14">
        <v>5.8209999999999997</v>
      </c>
      <c r="D74" s="14" t="s">
        <v>238</v>
      </c>
    </row>
    <row r="75" spans="2:4">
      <c r="B75" s="14" t="s">
        <v>282</v>
      </c>
      <c r="C75" s="14">
        <v>5.7809999999999997</v>
      </c>
      <c r="D75" s="14" t="s">
        <v>238</v>
      </c>
    </row>
    <row r="76" spans="2:4">
      <c r="B76" s="14" t="s">
        <v>283</v>
      </c>
      <c r="C76" s="14">
        <v>5.7679999999999998</v>
      </c>
      <c r="D76" s="14" t="s">
        <v>238</v>
      </c>
    </row>
    <row r="77" spans="2:4">
      <c r="B77" s="14" t="s">
        <v>284</v>
      </c>
      <c r="C77" s="14">
        <v>5.7610000000000001</v>
      </c>
      <c r="D77" s="14" t="s">
        <v>261</v>
      </c>
    </row>
    <row r="78" spans="2:4">
      <c r="B78" s="14" t="s">
        <v>285</v>
      </c>
      <c r="C78" s="14">
        <v>5.7370000000000001</v>
      </c>
      <c r="D78" s="14" t="s">
        <v>238</v>
      </c>
    </row>
    <row r="79" spans="2:4">
      <c r="B79" s="14" t="s">
        <v>286</v>
      </c>
      <c r="C79" s="14">
        <v>5.7110000000000003</v>
      </c>
      <c r="D79" s="14" t="s">
        <v>238</v>
      </c>
    </row>
    <row r="80" spans="2:4">
      <c r="B80" s="14" t="s">
        <v>287</v>
      </c>
      <c r="C80" s="14">
        <v>5.6</v>
      </c>
      <c r="D80" s="14" t="s">
        <v>261</v>
      </c>
    </row>
    <row r="81" spans="2:4">
      <c r="B81" s="14" t="s">
        <v>288</v>
      </c>
      <c r="C81" s="14">
        <v>5.585</v>
      </c>
      <c r="D81" s="14" t="s">
        <v>238</v>
      </c>
    </row>
    <row r="82" spans="2:4">
      <c r="B82" s="14" t="s">
        <v>289</v>
      </c>
      <c r="C82" s="14">
        <v>5.5780000000000003</v>
      </c>
      <c r="D82" s="14" t="s">
        <v>238</v>
      </c>
    </row>
    <row r="83" spans="2:4">
      <c r="B83" s="14" t="s">
        <v>290</v>
      </c>
      <c r="C83" s="14">
        <v>5.5590000000000002</v>
      </c>
      <c r="D83" s="14" t="s">
        <v>238</v>
      </c>
    </row>
    <row r="84" spans="2:4">
      <c r="B84" s="14" t="s">
        <v>291</v>
      </c>
      <c r="C84" s="14">
        <v>5.5469999999999997</v>
      </c>
      <c r="D84" s="14" t="s">
        <v>238</v>
      </c>
    </row>
    <row r="85" spans="2:4">
      <c r="B85" s="14" t="s">
        <v>292</v>
      </c>
      <c r="C85" s="14">
        <v>5.5330000000000004</v>
      </c>
      <c r="D85" s="14" t="s">
        <v>238</v>
      </c>
    </row>
    <row r="86" spans="2:4">
      <c r="B86" s="14" t="s">
        <v>293</v>
      </c>
      <c r="C86" s="14">
        <v>5.4850000000000003</v>
      </c>
      <c r="D86" s="14" t="s">
        <v>261</v>
      </c>
    </row>
    <row r="87" spans="2:4">
      <c r="B87" s="14" t="s">
        <v>294</v>
      </c>
      <c r="C87" s="14">
        <v>5.4740000000000002</v>
      </c>
      <c r="D87" s="14" t="s">
        <v>238</v>
      </c>
    </row>
    <row r="88" spans="2:4">
      <c r="B88" s="14" t="s">
        <v>295</v>
      </c>
      <c r="C88" s="14">
        <v>5.4669999999999996</v>
      </c>
    </row>
    <row r="89" spans="2:4">
      <c r="B89" s="14" t="s">
        <v>296</v>
      </c>
      <c r="C89" s="14">
        <v>5.4589999999999996</v>
      </c>
      <c r="D89" s="14" t="s">
        <v>238</v>
      </c>
    </row>
    <row r="90" spans="2:4">
      <c r="B90" s="14" t="s">
        <v>297</v>
      </c>
      <c r="C90" s="14">
        <v>5.4249999999999998</v>
      </c>
      <c r="D90" s="14" t="s">
        <v>213</v>
      </c>
    </row>
    <row r="91" spans="2:4">
      <c r="B91" s="14" t="s">
        <v>298</v>
      </c>
      <c r="C91" s="14">
        <v>5.399</v>
      </c>
      <c r="D91" s="14" t="s">
        <v>238</v>
      </c>
    </row>
    <row r="92" spans="2:4">
      <c r="B92" s="14" t="s">
        <v>299</v>
      </c>
      <c r="C92" s="14">
        <v>5.3769999999999998</v>
      </c>
      <c r="D92" s="14" t="s">
        <v>261</v>
      </c>
    </row>
    <row r="93" spans="2:4">
      <c r="B93" s="14" t="s">
        <v>300</v>
      </c>
      <c r="C93" s="14">
        <v>5.3769999999999998</v>
      </c>
      <c r="D93" s="14" t="s">
        <v>261</v>
      </c>
    </row>
    <row r="94" spans="2:4">
      <c r="B94" s="14" t="s">
        <v>301</v>
      </c>
      <c r="C94" s="14">
        <v>5.3710000000000004</v>
      </c>
      <c r="D94" s="14" t="s">
        <v>238</v>
      </c>
    </row>
    <row r="95" spans="2:4">
      <c r="B95" s="14" t="s">
        <v>302</v>
      </c>
      <c r="C95" s="14">
        <v>5.33</v>
      </c>
      <c r="D95" s="14" t="s">
        <v>238</v>
      </c>
    </row>
    <row r="96" spans="2:4">
      <c r="B96" s="14" t="s">
        <v>303</v>
      </c>
      <c r="C96" s="14">
        <v>5.24</v>
      </c>
      <c r="D96" s="14" t="s">
        <v>261</v>
      </c>
    </row>
    <row r="97" spans="2:4">
      <c r="B97" s="14" t="s">
        <v>304</v>
      </c>
      <c r="C97" s="14">
        <v>5.2350000000000003</v>
      </c>
    </row>
    <row r="98" spans="2:4">
      <c r="B98" s="14" t="s">
        <v>305</v>
      </c>
      <c r="C98" s="14">
        <v>5.1989999999999998</v>
      </c>
      <c r="D98" s="14" t="s">
        <v>238</v>
      </c>
    </row>
    <row r="99" spans="2:4">
      <c r="B99" s="14" t="s">
        <v>306</v>
      </c>
      <c r="C99" s="14">
        <v>5.1989999999999998</v>
      </c>
      <c r="D99" s="14" t="s">
        <v>238</v>
      </c>
    </row>
    <row r="100" spans="2:4">
      <c r="B100" s="14" t="s">
        <v>307</v>
      </c>
      <c r="C100" s="14">
        <v>5.194</v>
      </c>
      <c r="D100" s="14" t="s">
        <v>238</v>
      </c>
    </row>
    <row r="101" spans="2:4">
      <c r="B101" s="14" t="s">
        <v>308</v>
      </c>
      <c r="C101" s="14">
        <v>5.173</v>
      </c>
      <c r="D101" s="14" t="s">
        <v>238</v>
      </c>
    </row>
    <row r="102" spans="2:4">
      <c r="B102" s="14" t="s">
        <v>309</v>
      </c>
      <c r="C102" s="14">
        <v>5.1639999999999997</v>
      </c>
      <c r="D102" s="14" t="s">
        <v>310</v>
      </c>
    </row>
    <row r="103" spans="2:4">
      <c r="B103" s="14" t="s">
        <v>311</v>
      </c>
      <c r="C103" s="14">
        <v>5.1550000000000002</v>
      </c>
      <c r="D103" s="14" t="s">
        <v>261</v>
      </c>
    </row>
    <row r="104" spans="2:4">
      <c r="B104" s="14" t="s">
        <v>312</v>
      </c>
      <c r="C104" s="14">
        <v>5.14</v>
      </c>
      <c r="D104" s="14" t="s">
        <v>261</v>
      </c>
    </row>
    <row r="105" spans="2:4">
      <c r="B105" s="14" t="s">
        <v>313</v>
      </c>
      <c r="C105" s="14">
        <v>5.1219999999999999</v>
      </c>
      <c r="D105" s="14" t="s">
        <v>261</v>
      </c>
    </row>
    <row r="106" spans="2:4">
      <c r="B106" s="14" t="s">
        <v>314</v>
      </c>
      <c r="C106" s="14">
        <v>5.1219999999999999</v>
      </c>
      <c r="D106" s="14" t="s">
        <v>310</v>
      </c>
    </row>
    <row r="107" spans="2:4">
      <c r="B107" s="14" t="s">
        <v>315</v>
      </c>
      <c r="C107" s="14">
        <v>5.0839999999999996</v>
      </c>
      <c r="D107" s="14" t="s">
        <v>261</v>
      </c>
    </row>
    <row r="108" spans="2:4">
      <c r="B108" s="14" t="s">
        <v>316</v>
      </c>
      <c r="C108" s="14">
        <v>5.0750000000000002</v>
      </c>
    </row>
    <row r="109" spans="2:4">
      <c r="B109" s="14" t="s">
        <v>317</v>
      </c>
      <c r="C109" s="14">
        <v>5.0599999999999996</v>
      </c>
      <c r="D109" s="14" t="s">
        <v>261</v>
      </c>
    </row>
    <row r="110" spans="2:4">
      <c r="B110" s="14" t="s">
        <v>318</v>
      </c>
      <c r="C110" s="14">
        <v>5.048</v>
      </c>
      <c r="D110" s="14" t="s">
        <v>310</v>
      </c>
    </row>
    <row r="111" spans="2:4">
      <c r="B111" s="14" t="s">
        <v>319</v>
      </c>
      <c r="C111" s="14">
        <v>5.048</v>
      </c>
      <c r="D111" s="14" t="s">
        <v>261</v>
      </c>
    </row>
    <row r="112" spans="2:4">
      <c r="B112" s="14" t="s">
        <v>320</v>
      </c>
      <c r="C112" s="14">
        <v>5.0460000000000003</v>
      </c>
      <c r="D112" s="14" t="s">
        <v>261</v>
      </c>
    </row>
    <row r="113" spans="2:4">
      <c r="B113" s="14" t="s">
        <v>321</v>
      </c>
      <c r="C113" s="14">
        <v>5.0030000000000001</v>
      </c>
      <c r="D113" s="14" t="s">
        <v>310</v>
      </c>
    </row>
    <row r="114" spans="2:4">
      <c r="B114" s="14" t="s">
        <v>322</v>
      </c>
      <c r="C114" s="14">
        <v>4.9729999999999999</v>
      </c>
      <c r="D114" s="14" t="s">
        <v>238</v>
      </c>
    </row>
    <row r="115" spans="2:4">
      <c r="B115" s="14" t="s">
        <v>323</v>
      </c>
      <c r="C115" s="14">
        <v>4.9580000000000002</v>
      </c>
      <c r="D115" s="14" t="s">
        <v>238</v>
      </c>
    </row>
    <row r="116" spans="2:4">
      <c r="B116" s="14" t="s">
        <v>324</v>
      </c>
      <c r="C116" s="14">
        <v>4.9409999999999998</v>
      </c>
      <c r="D116" s="14" t="s">
        <v>238</v>
      </c>
    </row>
    <row r="117" spans="2:4">
      <c r="B117" s="14" t="s">
        <v>325</v>
      </c>
      <c r="C117" s="14">
        <v>4.9249999999999998</v>
      </c>
    </row>
    <row r="118" spans="2:4">
      <c r="B118" s="14" t="s">
        <v>326</v>
      </c>
      <c r="C118" s="14">
        <v>4.891</v>
      </c>
      <c r="D118" s="14" t="s">
        <v>310</v>
      </c>
    </row>
    <row r="119" spans="2:4">
      <c r="B119" s="14" t="s">
        <v>327</v>
      </c>
      <c r="C119" s="14">
        <v>4.8879999999999999</v>
      </c>
      <c r="D119" s="14" t="s">
        <v>261</v>
      </c>
    </row>
    <row r="120" spans="2:4">
      <c r="B120" s="14" t="s">
        <v>328</v>
      </c>
      <c r="C120" s="14">
        <v>4.8719999999999999</v>
      </c>
      <c r="D120" s="14" t="s">
        <v>261</v>
      </c>
    </row>
    <row r="121" spans="2:4">
      <c r="B121" s="14" t="s">
        <v>329</v>
      </c>
      <c r="C121" s="14">
        <v>4.7439999999999998</v>
      </c>
      <c r="D121" s="14" t="s">
        <v>238</v>
      </c>
    </row>
    <row r="122" spans="2:4">
      <c r="B122" s="14" t="s">
        <v>330</v>
      </c>
      <c r="C122" s="14">
        <v>4.67</v>
      </c>
      <c r="D122" s="14" t="s">
        <v>310</v>
      </c>
    </row>
    <row r="123" spans="2:4">
      <c r="B123" s="14" t="s">
        <v>331</v>
      </c>
      <c r="C123" s="14">
        <v>4.6399999999999997</v>
      </c>
      <c r="D123" s="14" t="s">
        <v>261</v>
      </c>
    </row>
    <row r="124" spans="2:4">
      <c r="B124" s="14" t="s">
        <v>332</v>
      </c>
      <c r="C124" s="14">
        <v>4.6230000000000002</v>
      </c>
      <c r="D124" s="14" t="s">
        <v>261</v>
      </c>
    </row>
    <row r="125" spans="2:4">
      <c r="B125" s="14" t="s">
        <v>333</v>
      </c>
      <c r="C125" s="14">
        <v>4.609</v>
      </c>
      <c r="D125" s="14" t="s">
        <v>261</v>
      </c>
    </row>
    <row r="126" spans="2:4">
      <c r="B126" s="14" t="s">
        <v>334</v>
      </c>
      <c r="C126" s="14">
        <v>4.6029999999999998</v>
      </c>
      <c r="D126" s="14" t="s">
        <v>310</v>
      </c>
    </row>
    <row r="127" spans="2:4">
      <c r="B127" s="14" t="s">
        <v>335</v>
      </c>
      <c r="C127" s="14">
        <v>4.5519999999999996</v>
      </c>
      <c r="D127" s="14" t="s">
        <v>261</v>
      </c>
    </row>
    <row r="128" spans="2:4">
      <c r="B128" s="14" t="s">
        <v>336</v>
      </c>
      <c r="C128" s="14">
        <v>4.5430000000000001</v>
      </c>
      <c r="D128" s="14" t="s">
        <v>261</v>
      </c>
    </row>
    <row r="129" spans="2:4">
      <c r="B129" s="14" t="s">
        <v>337</v>
      </c>
      <c r="C129" s="14">
        <v>4.516</v>
      </c>
      <c r="D129" s="14" t="s">
        <v>261</v>
      </c>
    </row>
    <row r="130" spans="2:4">
      <c r="B130" s="14" t="s">
        <v>338</v>
      </c>
      <c r="C130" s="14">
        <v>4.516</v>
      </c>
      <c r="D130" s="14" t="s">
        <v>261</v>
      </c>
    </row>
    <row r="131" spans="2:4">
      <c r="B131" s="14" t="s">
        <v>339</v>
      </c>
      <c r="C131" s="14">
        <v>4.4829999999999997</v>
      </c>
    </row>
    <row r="132" spans="2:4">
      <c r="B132" s="14" t="s">
        <v>340</v>
      </c>
      <c r="C132" s="14">
        <v>4.4790000000000001</v>
      </c>
      <c r="D132" s="14" t="s">
        <v>310</v>
      </c>
    </row>
    <row r="133" spans="2:4">
      <c r="B133" s="14" t="s">
        <v>341</v>
      </c>
      <c r="C133" s="14">
        <v>4.4589999999999996</v>
      </c>
      <c r="D133" s="14" t="s">
        <v>238</v>
      </c>
    </row>
    <row r="134" spans="2:4">
      <c r="B134" s="14" t="s">
        <v>342</v>
      </c>
      <c r="C134" s="14">
        <v>4.3959999999999999</v>
      </c>
      <c r="D134" s="14" t="s">
        <v>261</v>
      </c>
    </row>
    <row r="135" spans="2:4">
      <c r="B135" s="14" t="s">
        <v>343</v>
      </c>
      <c r="C135" s="14">
        <v>4.3940000000000001</v>
      </c>
      <c r="D135" s="14" t="s">
        <v>261</v>
      </c>
    </row>
    <row r="136" spans="2:4">
      <c r="B136" s="14" t="s">
        <v>344</v>
      </c>
      <c r="C136" s="14">
        <v>4.3620000000000001</v>
      </c>
      <c r="D136" s="14" t="s">
        <v>261</v>
      </c>
    </row>
    <row r="137" spans="2:4">
      <c r="B137" s="14" t="s">
        <v>345</v>
      </c>
      <c r="C137" s="14">
        <v>4.3390000000000004</v>
      </c>
      <c r="D137" s="14" t="s">
        <v>310</v>
      </c>
    </row>
    <row r="138" spans="2:4">
      <c r="B138" s="14" t="s">
        <v>346</v>
      </c>
      <c r="C138" s="14">
        <v>4.2880000000000003</v>
      </c>
      <c r="D138" s="14" t="s">
        <v>261</v>
      </c>
    </row>
    <row r="139" spans="2:4">
      <c r="B139" s="14" t="s">
        <v>347</v>
      </c>
      <c r="C139" s="14">
        <v>4.2510000000000003</v>
      </c>
      <c r="D139" s="14" t="s">
        <v>310</v>
      </c>
    </row>
    <row r="140" spans="2:4">
      <c r="B140" s="14" t="s">
        <v>348</v>
      </c>
      <c r="C140" s="14">
        <v>4.2409999999999997</v>
      </c>
      <c r="D140" s="14" t="s">
        <v>310</v>
      </c>
    </row>
    <row r="141" spans="2:4">
      <c r="B141" s="14" t="s">
        <v>349</v>
      </c>
      <c r="C141" s="14">
        <v>4.1970000000000001</v>
      </c>
      <c r="D141" s="14" t="s">
        <v>310</v>
      </c>
    </row>
    <row r="142" spans="2:4">
      <c r="B142" s="14" t="s">
        <v>350</v>
      </c>
      <c r="C142" s="14">
        <v>4.1529999999999996</v>
      </c>
      <c r="D142" s="14" t="s">
        <v>261</v>
      </c>
    </row>
    <row r="143" spans="2:4">
      <c r="B143" s="14" t="s">
        <v>351</v>
      </c>
      <c r="C143" s="14">
        <v>4.1520000000000001</v>
      </c>
      <c r="D143" s="14" t="s">
        <v>238</v>
      </c>
    </row>
    <row r="144" spans="2:4">
      <c r="B144" s="14" t="s">
        <v>352</v>
      </c>
      <c r="C144" s="14">
        <v>4.1120000000000001</v>
      </c>
      <c r="D144" s="14" t="s">
        <v>310</v>
      </c>
    </row>
    <row r="145" spans="2:7">
      <c r="B145" s="14" t="s">
        <v>353</v>
      </c>
      <c r="C145" s="14">
        <v>3.7770000000000001</v>
      </c>
      <c r="D145" s="14" t="s">
        <v>261</v>
      </c>
    </row>
    <row r="146" spans="2:7">
      <c r="B146" s="14" t="s">
        <v>354</v>
      </c>
      <c r="C146" s="14">
        <v>3.76</v>
      </c>
      <c r="D146" s="14" t="s">
        <v>310</v>
      </c>
    </row>
    <row r="147" spans="2:7">
      <c r="B147" s="14" t="s">
        <v>355</v>
      </c>
      <c r="C147" s="14">
        <v>3.75</v>
      </c>
      <c r="D147" s="14" t="s">
        <v>310</v>
      </c>
    </row>
    <row r="148" spans="2:7">
      <c r="B148" s="14" t="s">
        <v>356</v>
      </c>
      <c r="C148" s="14">
        <v>3.702</v>
      </c>
      <c r="D148" s="14" t="s">
        <v>261</v>
      </c>
    </row>
    <row r="149" spans="2:7">
      <c r="B149" s="14" t="s">
        <v>357</v>
      </c>
      <c r="C149" s="14">
        <v>3.5739999999999998</v>
      </c>
      <c r="D149" s="14" t="s">
        <v>310</v>
      </c>
    </row>
    <row r="150" spans="2:7">
      <c r="B150" s="14" t="s">
        <v>358</v>
      </c>
      <c r="C150" s="14">
        <v>3.512</v>
      </c>
      <c r="D150" s="14" t="s">
        <v>261</v>
      </c>
    </row>
    <row r="151" spans="2:7">
      <c r="B151" s="14" t="s">
        <v>359</v>
      </c>
      <c r="C151" s="14">
        <v>3.4710000000000001</v>
      </c>
      <c r="D151" s="14" t="s">
        <v>238</v>
      </c>
    </row>
    <row r="152" spans="2:7">
      <c r="B152" s="14" t="s">
        <v>360</v>
      </c>
      <c r="C152" s="14">
        <v>3.2679999999999998</v>
      </c>
      <c r="D152" s="14" t="s">
        <v>310</v>
      </c>
    </row>
    <row r="153" spans="2:7">
      <c r="B153" s="14" t="s">
        <v>361</v>
      </c>
      <c r="C153" s="14">
        <v>2.9950000000000001</v>
      </c>
      <c r="D153" s="14" t="s">
        <v>261</v>
      </c>
    </row>
    <row r="154" spans="2:7">
      <c r="B154" s="14" t="s">
        <v>362</v>
      </c>
      <c r="C154" s="14">
        <v>2.9550000000000001</v>
      </c>
      <c r="D154" s="14" t="s">
        <v>261</v>
      </c>
    </row>
    <row r="155" spans="2:7">
      <c r="B155" s="14" t="s">
        <v>363</v>
      </c>
      <c r="C155" s="14">
        <v>2.4039999999999999</v>
      </c>
      <c r="D155" s="14" t="s">
        <v>310</v>
      </c>
    </row>
    <row r="158" spans="2:7" ht="20.25" thickBot="1">
      <c r="F158" s="7" t="s">
        <v>193</v>
      </c>
      <c r="G158" s="7"/>
    </row>
    <row r="159" spans="2:7" ht="15.75" thickTop="1">
      <c r="F159" s="14" t="s">
        <v>194</v>
      </c>
    </row>
    <row r="161" spans="6:7" ht="15.75" thickBot="1">
      <c r="F161" s="2" t="s">
        <v>195</v>
      </c>
      <c r="G161" s="2" t="s">
        <v>126</v>
      </c>
    </row>
    <row r="162" spans="6:7" ht="165">
      <c r="F162" s="15" t="s">
        <v>196</v>
      </c>
      <c r="G162" s="14" cm="1" vm="6">
        <f t="array" ref="G162">_xlfn._xlws.PY(4,1)</f>
        <v>0</v>
      </c>
    </row>
    <row r="164" spans="6:7" ht="30">
      <c r="F164" s="15" t="s">
        <v>197</v>
      </c>
      <c r="G164" s="14" t="e" cm="1" vm="7">
        <f t="array" ref="G164">_xlfn._xlws.PY(5,1,tblcountry[#All])</f>
        <v>#VALUE!</v>
      </c>
    </row>
    <row r="166" spans="6:7" ht="150">
      <c r="F166" s="15" t="s">
        <v>198</v>
      </c>
      <c r="G166" s="14" cm="1" vm="6">
        <f t="array" ref="G166">_xlfn._xlws.PY(6,1)</f>
        <v>0</v>
      </c>
    </row>
    <row r="168" spans="6:7" ht="105">
      <c r="F168" s="15" t="s">
        <v>199</v>
      </c>
      <c r="G168" s="14" cm="1" vm="8">
        <f t="array" ref="G168">_xlfn._xlws.PY(7,1)</f>
        <v>16.4177</v>
      </c>
    </row>
    <row r="170" spans="6:7" ht="30">
      <c r="F170" s="15" t="s">
        <v>200</v>
      </c>
      <c r="G170" s="14" cm="1" vm="6">
        <f t="array" ref="G170">_xlfn._xlws.PY(8,1)</f>
        <v>0</v>
      </c>
    </row>
    <row r="172" spans="6:7" ht="180">
      <c r="F172" s="15" t="s">
        <v>201</v>
      </c>
      <c r="G172" s="14" cm="1" vm="6">
        <f t="array" ref="G172">_xlfn._xlws.PY(9,1)</f>
        <v>0</v>
      </c>
    </row>
    <row r="174" spans="6:7" ht="135">
      <c r="F174" s="15" t="s">
        <v>202</v>
      </c>
      <c r="G174" s="14" cm="1" vm="6">
        <f t="array" ref="G174">_xlfn._xlws.PY(10,1)</f>
        <v>0</v>
      </c>
    </row>
    <row r="176" spans="6:7" ht="135">
      <c r="F176" s="15" t="s">
        <v>203</v>
      </c>
      <c r="G176" s="14" cm="1" vm="6">
        <f t="array" ref="G176">_xlfn._xlws.PY(11,1)</f>
        <v>0</v>
      </c>
    </row>
    <row r="178" spans="6:7" ht="165">
      <c r="F178" s="15" t="s">
        <v>204</v>
      </c>
      <c r="G178" s="14" cm="1" vm="6">
        <f t="array" ref="G178">_xlfn._xlws.PY(12,1)</f>
        <v>0</v>
      </c>
    </row>
    <row r="180" spans="6:7" ht="45">
      <c r="F180" s="15" t="s">
        <v>205</v>
      </c>
      <c r="G180" s="14" cm="1" vm="6">
        <f t="array" ref="G180">_xlfn._xlws.PY(13,1)</f>
        <v>0</v>
      </c>
    </row>
    <row r="182" spans="6:7" ht="60">
      <c r="F182" s="15" t="s">
        <v>206</v>
      </c>
      <c r="G182" s="14" cm="1" vm="6">
        <f t="array" ref="G182">_xlfn._xlws.PY(14,1)</f>
        <v>0</v>
      </c>
    </row>
    <row r="184" spans="6:7" ht="409.5">
      <c r="F184" s="15" t="s">
        <v>207</v>
      </c>
      <c r="G184" s="14" t="e" cm="1" vm="9">
        <f t="array" aca="1" ref="G184" ca="1">_xlfn._xlws.PY(15,0)</f>
        <v>#VALUE!</v>
      </c>
    </row>
  </sheetData>
  <mergeCells count="1">
    <mergeCell ref="B2:I2"/>
  </mergeCells>
  <hyperlinks>
    <hyperlink ref="F10" r:id="rId1" display="https://medium.com/data-science/how-to-create-a-polar-histogram-with-python-and-matplotlib-9e266c22c0fa" xr:uid="{0528C8A1-68C0-4391-A744-4EE0F2D3998C}"/>
  </hyperlinks>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CC7C-225C-49D2-9A9E-5F2E1C138672}">
  <sheetPr codeName="Sheet4"/>
  <dimension ref="A2:I43"/>
  <sheetViews>
    <sheetView showGridLines="0" zoomScale="160" zoomScaleNormal="160" workbookViewId="0">
      <selection sqref="A1:XFD3"/>
    </sheetView>
  </sheetViews>
  <sheetFormatPr defaultRowHeight="15"/>
  <cols>
    <col min="1" max="1" width="8.875" style="14" customWidth="1"/>
    <col min="2" max="2" width="20.125" style="14" customWidth="1"/>
    <col min="3" max="3" width="25.25" style="14" customWidth="1"/>
    <col min="4" max="4" width="6.5" style="14" customWidth="1"/>
    <col min="5" max="5" width="13.25" style="14" customWidth="1"/>
    <col min="6" max="6" width="6" style="14" customWidth="1"/>
    <col min="7" max="7" width="7.5" style="14" customWidth="1"/>
    <col min="8" max="8" width="13.5" style="14" customWidth="1"/>
    <col min="9" max="9" width="6.5" style="14" customWidth="1"/>
    <col min="10" max="16384" width="9" style="14"/>
  </cols>
  <sheetData>
    <row r="2" spans="2:9" ht="30.75" customHeight="1">
      <c r="B2" s="56" t="e" vm="1">
        <v>#VALUE!</v>
      </c>
      <c r="C2" s="56"/>
      <c r="D2" s="56"/>
      <c r="E2" s="56"/>
      <c r="F2" s="56"/>
      <c r="G2" s="56"/>
      <c r="H2" s="56"/>
      <c r="I2" s="56"/>
    </row>
    <row r="4" spans="2:9" ht="20.25" thickBot="1">
      <c r="B4" s="7" t="s">
        <v>129</v>
      </c>
      <c r="C4" s="7"/>
    </row>
    <row r="5" spans="2:9" ht="14.25" customHeight="1" thickTop="1"/>
    <row r="6" spans="2:9" ht="18" thickBot="1">
      <c r="B6" s="3" t="s">
        <v>130</v>
      </c>
      <c r="C6" s="3"/>
      <c r="D6" s="3"/>
    </row>
    <row r="7" spans="2:9" ht="240" customHeight="1" thickTop="1">
      <c r="B7" s="57" t="s">
        <v>131</v>
      </c>
      <c r="C7" s="57"/>
      <c r="D7" s="57"/>
      <c r="E7" s="57"/>
      <c r="F7" s="57"/>
      <c r="G7" s="57"/>
      <c r="H7" s="57"/>
      <c r="I7" s="57"/>
    </row>
    <row r="9" spans="2:9" ht="18" thickBot="1">
      <c r="B9" s="3" t="s">
        <v>132</v>
      </c>
    </row>
    <row r="10" spans="2:9" ht="15.75" thickTop="1">
      <c r="B10" s="14" t="s">
        <v>133</v>
      </c>
      <c r="C10" s="15" t="str" cm="1" vm="10">
        <f t="array" aca="1" ref="C10" ca="1">_xlfn._xlws.PY(16,1)</f>
        <v>import pandas and thefuzz</v>
      </c>
    </row>
    <row r="11" spans="2:9">
      <c r="B11" s="14" t="s">
        <v>134</v>
      </c>
      <c r="C11" s="14" t="str" cm="1" vm="11">
        <f t="array" aca="1" ref="C11" ca="1">_xlfn._xlws.PY(17,1)</f>
        <v>create fuzzy logic functions</v>
      </c>
    </row>
    <row r="12" spans="2:9">
      <c r="B12" s="14" t="s">
        <v>135</v>
      </c>
    </row>
    <row r="13" spans="2:9">
      <c r="B13" s="14" t="s">
        <v>136</v>
      </c>
      <c r="C13" s="14" t="str" cm="1" vm="12">
        <f t="array" aca="1" ref="C13" ca="1">_xlfn._xlws.PY(18,1,Table1[#All],Table2[#All],threshold)</f>
        <v>Declare variables and dataframes</v>
      </c>
    </row>
    <row r="14" spans="2:9">
      <c r="B14" s="14" t="s">
        <v>137</v>
      </c>
      <c r="C14" s="14" t="e" cm="1" vm="13">
        <f t="array" aca="1" ref="C14" ca="1">_xlfn._xlws.PY(19,1)</f>
        <v>#VALUE!</v>
      </c>
    </row>
    <row r="16" spans="2:9" ht="17.25">
      <c r="B16" s="3" t="s">
        <v>138</v>
      </c>
    </row>
    <row r="17" spans="2:3" ht="15.75" thickTop="1">
      <c r="B17" s="14" t="s">
        <v>139</v>
      </c>
    </row>
    <row r="19" spans="2:3">
      <c r="B19" s="14" t="s">
        <v>140</v>
      </c>
      <c r="C19" s="14" t="s">
        <v>141</v>
      </c>
    </row>
    <row r="20" spans="2:3">
      <c r="B20" s="15">
        <v>100</v>
      </c>
      <c r="C20" s="14" t="s">
        <v>142</v>
      </c>
    </row>
    <row r="21" spans="2:3">
      <c r="B21" s="14">
        <v>101</v>
      </c>
      <c r="C21" s="14" t="s">
        <v>143</v>
      </c>
    </row>
    <row r="22" spans="2:3">
      <c r="B22" s="14">
        <v>102</v>
      </c>
      <c r="C22" s="14" t="s">
        <v>144</v>
      </c>
    </row>
    <row r="23" spans="2:3">
      <c r="B23" s="14">
        <v>103</v>
      </c>
      <c r="C23" s="14" t="s">
        <v>145</v>
      </c>
    </row>
    <row r="24" spans="2:3">
      <c r="B24" s="14">
        <v>104</v>
      </c>
      <c r="C24" s="14" t="s">
        <v>146</v>
      </c>
    </row>
    <row r="26" spans="2:3" ht="18" thickBot="1">
      <c r="B26" s="3" t="s">
        <v>147</v>
      </c>
    </row>
    <row r="27" spans="2:3" ht="15.75" thickTop="1">
      <c r="B27" s="14" t="s">
        <v>148</v>
      </c>
    </row>
    <row r="29" spans="2:3">
      <c r="B29" s="14" t="s">
        <v>140</v>
      </c>
      <c r="C29" s="14" t="s">
        <v>149</v>
      </c>
    </row>
    <row r="30" spans="2:3">
      <c r="B30" s="14">
        <v>1</v>
      </c>
      <c r="C30" s="14" t="s">
        <v>150</v>
      </c>
    </row>
    <row r="31" spans="2:3">
      <c r="B31" s="14">
        <v>2</v>
      </c>
      <c r="C31" s="14" t="s">
        <v>151</v>
      </c>
    </row>
    <row r="32" spans="2:3">
      <c r="B32" s="14">
        <v>3</v>
      </c>
      <c r="C32" s="14" t="s">
        <v>152</v>
      </c>
    </row>
    <row r="33" spans="1:9">
      <c r="B33" s="14">
        <v>4</v>
      </c>
      <c r="C33" s="14" t="s">
        <v>153</v>
      </c>
    </row>
    <row r="35" spans="1:9">
      <c r="B35" s="4" t="s">
        <v>155</v>
      </c>
      <c r="C35" s="19">
        <v>70</v>
      </c>
    </row>
    <row r="36" spans="1:9" customFormat="1" ht="15.75"/>
    <row r="37" spans="1:9" customFormat="1" ht="18" thickBot="1">
      <c r="B37" s="3" t="s">
        <v>154</v>
      </c>
    </row>
    <row r="38" spans="1:9" ht="15.75" thickTop="1"/>
    <row r="39" spans="1:9">
      <c r="A39" s="47"/>
      <c r="B39" s="46" t="str" cm="1">
        <f t="array" aca="1" ref="B39:I43" ca="1">_xlfn._xlws.PY(20,0)</f>
        <v>id</v>
      </c>
      <c r="C39" s="46" t="str">
        <f ca="1"/>
        <v>q1</v>
      </c>
      <c r="D39" s="48" t="str">
        <f ca="1"/>
        <v>Best match id</v>
      </c>
      <c r="E39" s="46" t="str">
        <f ca="1"/>
        <v>Best match</v>
      </c>
      <c r="F39" s="46" t="str">
        <f ca="1"/>
        <v>Score</v>
      </c>
      <c r="G39" s="48" t="str">
        <f ca="1"/>
        <v>Second match id</v>
      </c>
      <c r="H39" s="46" t="str">
        <f ca="1"/>
        <v>Second Match</v>
      </c>
      <c r="I39" s="16" t="str">
        <f ca="1"/>
        <v>Second Score</v>
      </c>
    </row>
    <row r="40" spans="1:9">
      <c r="A40" s="47"/>
      <c r="B40" s="47">
        <f ca="1"/>
        <v>1</v>
      </c>
      <c r="C40" s="47" t="str">
        <f ca="1"/>
        <v>Andy Smiths</v>
      </c>
      <c r="D40" s="47">
        <f ca="1"/>
        <v>100</v>
      </c>
      <c r="E40" s="47" t="str">
        <f ca="1"/>
        <v>Andrew Smith</v>
      </c>
      <c r="F40" s="47">
        <f ca="1"/>
        <v>78</v>
      </c>
      <c r="G40" s="47">
        <f ca="1"/>
        <v>104</v>
      </c>
      <c r="H40" s="47" t="str">
        <f ca="1"/>
        <v>Andrew Smithson</v>
      </c>
      <c r="I40" s="14">
        <f ca="1"/>
        <v>77</v>
      </c>
    </row>
    <row r="41" spans="1:9">
      <c r="A41" s="47"/>
      <c r="B41" s="47">
        <f ca="1"/>
        <v>2</v>
      </c>
      <c r="C41" s="47" t="str">
        <f ca="1"/>
        <v>Beatrice Jonz</v>
      </c>
      <c r="D41" s="47">
        <f ca="1"/>
        <v>101</v>
      </c>
      <c r="E41" s="47" t="str">
        <f ca="1"/>
        <v>Beatrice Jones</v>
      </c>
      <c r="F41" s="47">
        <f ca="1"/>
        <v>89</v>
      </c>
      <c r="G41" s="47" t="str">
        <f ca="1"/>
        <v/>
      </c>
      <c r="H41" s="47" t="str">
        <f ca="1"/>
        <v/>
      </c>
      <c r="I41" s="14" t="str">
        <f ca="1"/>
        <v/>
      </c>
    </row>
    <row r="42" spans="1:9">
      <c r="A42" s="47"/>
      <c r="B42" s="47">
        <f ca="1"/>
        <v>3</v>
      </c>
      <c r="C42" s="47" t="str">
        <f ca="1"/>
        <v>charlote kng</v>
      </c>
      <c r="D42" s="47">
        <f ca="1"/>
        <v>102</v>
      </c>
      <c r="E42" s="47" t="str">
        <f ca="1"/>
        <v>Charlotte King</v>
      </c>
      <c r="F42" s="47">
        <f ca="1"/>
        <v>92</v>
      </c>
      <c r="G42" s="47" t="str">
        <f ca="1"/>
        <v/>
      </c>
      <c r="H42" s="47" t="str">
        <f ca="1"/>
        <v/>
      </c>
      <c r="I42" s="14" t="str">
        <f ca="1"/>
        <v/>
      </c>
    </row>
    <row r="43" spans="1:9">
      <c r="B43" s="49">
        <f ca="1"/>
        <v>4</v>
      </c>
      <c r="C43" s="47" t="str">
        <f ca="1"/>
        <v>D Brown</v>
      </c>
      <c r="D43" s="47">
        <f ca="1"/>
        <v>103</v>
      </c>
      <c r="E43" s="47" t="str">
        <f ca="1"/>
        <v>Daniel Brown</v>
      </c>
      <c r="F43" s="47">
        <f ca="1"/>
        <v>86</v>
      </c>
      <c r="G43" s="47" t="str">
        <f ca="1"/>
        <v/>
      </c>
      <c r="H43" s="47" t="str">
        <f ca="1"/>
        <v/>
      </c>
      <c r="I43" s="14" t="str">
        <f ca="1"/>
        <v/>
      </c>
    </row>
  </sheetData>
  <mergeCells count="2">
    <mergeCell ref="B2:I2"/>
    <mergeCell ref="B7:I7"/>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46732-1502-4AF8-8E78-1F9197F39A07}">
  <sheetPr codeName="Sheet5"/>
  <dimension ref="A1:O111"/>
  <sheetViews>
    <sheetView showGridLines="0" zoomScale="85" zoomScaleNormal="85" workbookViewId="0">
      <selection sqref="A1:XFD3"/>
    </sheetView>
  </sheetViews>
  <sheetFormatPr defaultRowHeight="15.75"/>
  <cols>
    <col min="1" max="1" width="13.5" customWidth="1"/>
    <col min="3" max="3" width="11.875" customWidth="1"/>
    <col min="4" max="4" width="1.875" customWidth="1"/>
    <col min="5" max="5" width="1.5" customWidth="1"/>
    <col min="7" max="7" width="15" customWidth="1"/>
    <col min="8" max="8" width="14" customWidth="1"/>
    <col min="9" max="9" width="15" customWidth="1"/>
    <col min="12" max="12" width="7.25" customWidth="1"/>
    <col min="14" max="14" width="12.875" customWidth="1"/>
    <col min="15" max="15" width="16.125" customWidth="1"/>
  </cols>
  <sheetData>
    <row r="1" spans="1:15" s="14" customFormat="1" ht="15"/>
    <row r="2" spans="1:15" s="14" customFormat="1" ht="30.75" customHeight="1">
      <c r="B2" s="56" t="e" vm="1">
        <v>#VALUE!</v>
      </c>
      <c r="C2" s="56"/>
      <c r="D2" s="56"/>
      <c r="E2" s="56"/>
      <c r="F2" s="56"/>
      <c r="G2" s="56"/>
      <c r="H2" s="56"/>
      <c r="I2" s="56"/>
    </row>
    <row r="3" spans="1:15" s="14" customFormat="1" ht="15"/>
    <row r="5" spans="1:15" ht="20.25" thickBot="1">
      <c r="A5" s="7" t="s">
        <v>397</v>
      </c>
      <c r="B5" s="7"/>
      <c r="C5" s="7"/>
    </row>
    <row r="6" spans="1:15" ht="16.5" thickTop="1"/>
    <row r="7" spans="1:15">
      <c r="A7" t="s">
        <v>478</v>
      </c>
    </row>
    <row r="9" spans="1:15" ht="20.25" thickBot="1">
      <c r="A9" s="7" t="s">
        <v>394</v>
      </c>
      <c r="F9" t="s">
        <v>395</v>
      </c>
      <c r="I9" t="s">
        <v>396</v>
      </c>
      <c r="J9" t="e" cm="1" vm="15">
        <f t="array" aca="1" ref="J9" ca="1">_xlfn._xlws.PY(21,1,Table11[#All],Table9[#All],Table10[#All])</f>
        <v>#VALUE!</v>
      </c>
    </row>
    <row r="10" spans="1:15" ht="16.5" thickTop="1">
      <c r="I10" t="s">
        <v>134</v>
      </c>
      <c r="J10" cm="1" vm="6">
        <f t="array" aca="1" ref="J10" ca="1">_xlfn._xlws.PY(22,1)</f>
        <v>0</v>
      </c>
    </row>
    <row r="11" spans="1:15" ht="20.25" thickBot="1">
      <c r="A11" t="s">
        <v>140</v>
      </c>
      <c r="B11" t="s">
        <v>392</v>
      </c>
      <c r="C11" t="s">
        <v>393</v>
      </c>
      <c r="F11" t="s">
        <v>112</v>
      </c>
      <c r="G11" t="s">
        <v>391</v>
      </c>
      <c r="L11" s="7" t="str" cm="1">
        <f t="array" aca="1" ref="L11:O111" ca="1">_xlfn._xlws.PY(23,0)</f>
        <v>id</v>
      </c>
      <c r="M11" s="7" t="str">
        <f ca="1"/>
        <v>gender</v>
      </c>
      <c r="N11" s="7" t="str">
        <f ca="1"/>
        <v>age_group</v>
      </c>
      <c r="O11" s="7" t="str">
        <f ca="1"/>
        <v>rim_weight</v>
      </c>
    </row>
    <row r="12" spans="1:15" ht="16.5" thickTop="1">
      <c r="A12">
        <v>1</v>
      </c>
      <c r="B12" t="s">
        <v>386</v>
      </c>
      <c r="C12" t="s">
        <v>390</v>
      </c>
      <c r="F12" t="s">
        <v>386</v>
      </c>
      <c r="G12" s="27">
        <v>0.48</v>
      </c>
      <c r="L12">
        <f ca="1"/>
        <v>1</v>
      </c>
      <c r="M12" t="str">
        <f ca="1"/>
        <v>Male</v>
      </c>
      <c r="N12" t="str">
        <f ca="1"/>
        <v>55+</v>
      </c>
      <c r="O12">
        <f ca="1"/>
        <v>1.1035796523691053</v>
      </c>
    </row>
    <row r="13" spans="1:15">
      <c r="A13">
        <v>2</v>
      </c>
      <c r="B13" t="s">
        <v>387</v>
      </c>
      <c r="C13" t="s">
        <v>389</v>
      </c>
      <c r="F13" t="s">
        <v>387</v>
      </c>
      <c r="G13" s="27">
        <v>0.52</v>
      </c>
      <c r="L13">
        <f ca="1"/>
        <v>2</v>
      </c>
      <c r="M13" t="str">
        <f ca="1"/>
        <v>Female</v>
      </c>
      <c r="N13" t="str">
        <f ca="1"/>
        <v>35-54</v>
      </c>
      <c r="O13">
        <f ca="1"/>
        <v>1.0712913069370937</v>
      </c>
    </row>
    <row r="14" spans="1:15">
      <c r="A14">
        <v>3</v>
      </c>
      <c r="B14" t="s">
        <v>386</v>
      </c>
      <c r="C14" t="s">
        <v>389</v>
      </c>
      <c r="L14">
        <f ca="1"/>
        <v>3</v>
      </c>
      <c r="M14" t="str">
        <f ca="1"/>
        <v>Male</v>
      </c>
      <c r="N14" t="str">
        <f ca="1"/>
        <v>35-54</v>
      </c>
      <c r="O14">
        <f ca="1"/>
        <v>1.2246074511967762</v>
      </c>
    </row>
    <row r="15" spans="1:15">
      <c r="A15">
        <v>4</v>
      </c>
      <c r="B15" t="s">
        <v>386</v>
      </c>
      <c r="C15" t="s">
        <v>389</v>
      </c>
      <c r="F15" t="s">
        <v>112</v>
      </c>
      <c r="G15" t="s">
        <v>391</v>
      </c>
      <c r="L15">
        <f ca="1"/>
        <v>4</v>
      </c>
      <c r="M15" t="str">
        <f ca="1"/>
        <v>Male</v>
      </c>
      <c r="N15" t="str">
        <f ca="1"/>
        <v>35-54</v>
      </c>
      <c r="O15">
        <f ca="1"/>
        <v>1.2246074511967762</v>
      </c>
    </row>
    <row r="16" spans="1:15">
      <c r="A16">
        <v>5</v>
      </c>
      <c r="B16" t="s">
        <v>386</v>
      </c>
      <c r="C16" t="s">
        <v>389</v>
      </c>
      <c r="F16" t="s">
        <v>388</v>
      </c>
      <c r="G16" s="26">
        <v>0.3</v>
      </c>
      <c r="L16">
        <f ca="1"/>
        <v>5</v>
      </c>
      <c r="M16" t="str">
        <f ca="1"/>
        <v>Male</v>
      </c>
      <c r="N16" t="str">
        <f ca="1"/>
        <v>35-54</v>
      </c>
      <c r="O16">
        <f ca="1"/>
        <v>1.2246074511967762</v>
      </c>
    </row>
    <row r="17" spans="1:15">
      <c r="A17">
        <v>6</v>
      </c>
      <c r="B17" t="s">
        <v>387</v>
      </c>
      <c r="C17" t="s">
        <v>389</v>
      </c>
      <c r="F17" t="s">
        <v>389</v>
      </c>
      <c r="G17" s="26">
        <v>0.3</v>
      </c>
      <c r="L17">
        <f ca="1"/>
        <v>6</v>
      </c>
      <c r="M17" t="str">
        <f ca="1"/>
        <v>Female</v>
      </c>
      <c r="N17" t="str">
        <f ca="1"/>
        <v>35-54</v>
      </c>
      <c r="O17">
        <f ca="1"/>
        <v>1.0712913069370937</v>
      </c>
    </row>
    <row r="18" spans="1:15">
      <c r="A18">
        <v>7</v>
      </c>
      <c r="B18" t="s">
        <v>386</v>
      </c>
      <c r="C18" t="s">
        <v>389</v>
      </c>
      <c r="F18" t="s">
        <v>390</v>
      </c>
      <c r="G18" s="27">
        <v>0.4</v>
      </c>
      <c r="L18">
        <f ca="1"/>
        <v>7</v>
      </c>
      <c r="M18" t="str">
        <f ca="1"/>
        <v>Male</v>
      </c>
      <c r="N18" t="str">
        <f ca="1"/>
        <v>35-54</v>
      </c>
      <c r="O18">
        <f ca="1"/>
        <v>1.2246074511967762</v>
      </c>
    </row>
    <row r="19" spans="1:15">
      <c r="A19">
        <v>8</v>
      </c>
      <c r="B19" t="s">
        <v>386</v>
      </c>
      <c r="C19" t="s">
        <v>390</v>
      </c>
      <c r="L19">
        <f ca="1"/>
        <v>8</v>
      </c>
      <c r="M19" t="str">
        <f ca="1"/>
        <v>Male</v>
      </c>
      <c r="N19" t="str">
        <f ca="1"/>
        <v>55+</v>
      </c>
      <c r="O19">
        <f ca="1"/>
        <v>1.1035796523691053</v>
      </c>
    </row>
    <row r="20" spans="1:15">
      <c r="A20">
        <v>9</v>
      </c>
      <c r="B20" t="s">
        <v>386</v>
      </c>
      <c r="C20" t="s">
        <v>390</v>
      </c>
      <c r="L20">
        <f ca="1"/>
        <v>9</v>
      </c>
      <c r="M20" t="str">
        <f ca="1"/>
        <v>Male</v>
      </c>
      <c r="N20" t="str">
        <f ca="1"/>
        <v>55+</v>
      </c>
      <c r="O20">
        <f ca="1"/>
        <v>1.1035796523691053</v>
      </c>
    </row>
    <row r="21" spans="1:15">
      <c r="A21">
        <v>10</v>
      </c>
      <c r="B21" t="s">
        <v>387</v>
      </c>
      <c r="C21" t="s">
        <v>389</v>
      </c>
      <c r="L21">
        <f ca="1"/>
        <v>10</v>
      </c>
      <c r="M21" t="str">
        <f ca="1"/>
        <v>Female</v>
      </c>
      <c r="N21" t="str">
        <f ca="1"/>
        <v>35-54</v>
      </c>
      <c r="O21">
        <f ca="1"/>
        <v>1.0712913069370937</v>
      </c>
    </row>
    <row r="22" spans="1:15">
      <c r="A22">
        <v>11</v>
      </c>
      <c r="B22" t="s">
        <v>386</v>
      </c>
      <c r="C22" t="s">
        <v>390</v>
      </c>
      <c r="L22">
        <f ca="1"/>
        <v>11</v>
      </c>
      <c r="M22" t="str">
        <f ca="1"/>
        <v>Male</v>
      </c>
      <c r="N22" t="str">
        <f ca="1"/>
        <v>55+</v>
      </c>
      <c r="O22">
        <f ca="1"/>
        <v>1.1035796523691053</v>
      </c>
    </row>
    <row r="23" spans="1:15">
      <c r="A23">
        <v>12</v>
      </c>
      <c r="B23" t="s">
        <v>386</v>
      </c>
      <c r="C23" t="s">
        <v>388</v>
      </c>
      <c r="L23">
        <f ca="1"/>
        <v>12</v>
      </c>
      <c r="M23" t="str">
        <f ca="1"/>
        <v>Male</v>
      </c>
      <c r="N23" t="str">
        <f ca="1"/>
        <v>18-34</v>
      </c>
      <c r="O23">
        <f ca="1"/>
        <v>0.93035705029072746</v>
      </c>
    </row>
    <row r="24" spans="1:15">
      <c r="A24">
        <v>13</v>
      </c>
      <c r="B24" t="s">
        <v>386</v>
      </c>
      <c r="C24" t="s">
        <v>389</v>
      </c>
      <c r="L24">
        <f ca="1"/>
        <v>13</v>
      </c>
      <c r="M24" t="str">
        <f ca="1"/>
        <v>Male</v>
      </c>
      <c r="N24" t="str">
        <f ca="1"/>
        <v>35-54</v>
      </c>
      <c r="O24">
        <f ca="1"/>
        <v>1.2246074511967762</v>
      </c>
    </row>
    <row r="25" spans="1:15">
      <c r="A25">
        <v>14</v>
      </c>
      <c r="B25" t="s">
        <v>386</v>
      </c>
      <c r="C25" t="s">
        <v>388</v>
      </c>
      <c r="L25">
        <f ca="1"/>
        <v>14</v>
      </c>
      <c r="M25" t="str">
        <f ca="1"/>
        <v>Male</v>
      </c>
      <c r="N25" t="str">
        <f ca="1"/>
        <v>18-34</v>
      </c>
      <c r="O25">
        <f ca="1"/>
        <v>0.93035705029072746</v>
      </c>
    </row>
    <row r="26" spans="1:15">
      <c r="A26">
        <v>15</v>
      </c>
      <c r="B26" t="s">
        <v>387</v>
      </c>
      <c r="C26" t="s">
        <v>388</v>
      </c>
      <c r="L26">
        <f ca="1"/>
        <v>15</v>
      </c>
      <c r="M26" t="str">
        <f ca="1"/>
        <v>Female</v>
      </c>
      <c r="N26" t="str">
        <f ca="1"/>
        <v>18-34</v>
      </c>
      <c r="O26">
        <f ca="1"/>
        <v>0.81387992482820615</v>
      </c>
    </row>
    <row r="27" spans="1:15">
      <c r="A27">
        <v>16</v>
      </c>
      <c r="B27" t="s">
        <v>386</v>
      </c>
      <c r="C27" t="s">
        <v>389</v>
      </c>
      <c r="L27">
        <f ca="1"/>
        <v>16</v>
      </c>
      <c r="M27" t="str">
        <f ca="1"/>
        <v>Male</v>
      </c>
      <c r="N27" t="str">
        <f ca="1"/>
        <v>35-54</v>
      </c>
      <c r="O27">
        <f ca="1"/>
        <v>1.2246074511967762</v>
      </c>
    </row>
    <row r="28" spans="1:15">
      <c r="A28">
        <v>17</v>
      </c>
      <c r="B28" t="s">
        <v>387</v>
      </c>
      <c r="C28" t="s">
        <v>390</v>
      </c>
      <c r="L28">
        <f ca="1"/>
        <v>17</v>
      </c>
      <c r="M28" t="str">
        <f ca="1"/>
        <v>Female</v>
      </c>
      <c r="N28" t="str">
        <f ca="1"/>
        <v>55+</v>
      </c>
      <c r="O28">
        <f ca="1"/>
        <v>0.96541572316932744</v>
      </c>
    </row>
    <row r="29" spans="1:15">
      <c r="A29">
        <v>18</v>
      </c>
      <c r="B29" t="s">
        <v>387</v>
      </c>
      <c r="C29" t="s">
        <v>388</v>
      </c>
      <c r="L29">
        <f ca="1"/>
        <v>18</v>
      </c>
      <c r="M29" t="str">
        <f ca="1"/>
        <v>Female</v>
      </c>
      <c r="N29" t="str">
        <f ca="1"/>
        <v>18-34</v>
      </c>
      <c r="O29">
        <f ca="1"/>
        <v>0.81387992482820615</v>
      </c>
    </row>
    <row r="30" spans="1:15">
      <c r="A30">
        <v>19</v>
      </c>
      <c r="B30" t="s">
        <v>387</v>
      </c>
      <c r="C30" t="s">
        <v>389</v>
      </c>
      <c r="L30">
        <f ca="1"/>
        <v>19</v>
      </c>
      <c r="M30" t="str">
        <f ca="1"/>
        <v>Female</v>
      </c>
      <c r="N30" t="str">
        <f ca="1"/>
        <v>35-54</v>
      </c>
      <c r="O30">
        <f ca="1"/>
        <v>1.0712913069370937</v>
      </c>
    </row>
    <row r="31" spans="1:15">
      <c r="A31">
        <v>20</v>
      </c>
      <c r="B31" t="s">
        <v>386</v>
      </c>
      <c r="C31" t="s">
        <v>388</v>
      </c>
      <c r="L31">
        <f ca="1"/>
        <v>20</v>
      </c>
      <c r="M31" t="str">
        <f ca="1"/>
        <v>Male</v>
      </c>
      <c r="N31" t="str">
        <f ca="1"/>
        <v>18-34</v>
      </c>
      <c r="O31">
        <f ca="1"/>
        <v>0.93035705029072746</v>
      </c>
    </row>
    <row r="32" spans="1:15">
      <c r="A32">
        <v>21</v>
      </c>
      <c r="B32" t="s">
        <v>387</v>
      </c>
      <c r="C32" t="s">
        <v>388</v>
      </c>
      <c r="L32">
        <f ca="1"/>
        <v>21</v>
      </c>
      <c r="M32" t="str">
        <f ca="1"/>
        <v>Female</v>
      </c>
      <c r="N32" t="str">
        <f ca="1"/>
        <v>18-34</v>
      </c>
      <c r="O32">
        <f ca="1"/>
        <v>0.81387992482820615</v>
      </c>
    </row>
    <row r="33" spans="1:15">
      <c r="A33">
        <v>22</v>
      </c>
      <c r="B33" t="s">
        <v>386</v>
      </c>
      <c r="C33" t="s">
        <v>388</v>
      </c>
      <c r="L33">
        <f ca="1"/>
        <v>22</v>
      </c>
      <c r="M33" t="str">
        <f ca="1"/>
        <v>Male</v>
      </c>
      <c r="N33" t="str">
        <f ca="1"/>
        <v>18-34</v>
      </c>
      <c r="O33">
        <f ca="1"/>
        <v>0.93035705029072746</v>
      </c>
    </row>
    <row r="34" spans="1:15">
      <c r="A34">
        <v>23</v>
      </c>
      <c r="B34" t="s">
        <v>387</v>
      </c>
      <c r="C34" t="s">
        <v>388</v>
      </c>
      <c r="L34">
        <f ca="1"/>
        <v>23</v>
      </c>
      <c r="M34" t="str">
        <f ca="1"/>
        <v>Female</v>
      </c>
      <c r="N34" t="str">
        <f ca="1"/>
        <v>18-34</v>
      </c>
      <c r="O34">
        <f ca="1"/>
        <v>0.81387992482820615</v>
      </c>
    </row>
    <row r="35" spans="1:15">
      <c r="A35">
        <v>24</v>
      </c>
      <c r="B35" t="s">
        <v>387</v>
      </c>
      <c r="C35" t="s">
        <v>390</v>
      </c>
      <c r="L35">
        <f ca="1"/>
        <v>24</v>
      </c>
      <c r="M35" t="str">
        <f ca="1"/>
        <v>Female</v>
      </c>
      <c r="N35" t="str">
        <f ca="1"/>
        <v>55+</v>
      </c>
      <c r="O35">
        <f ca="1"/>
        <v>0.96541572316932744</v>
      </c>
    </row>
    <row r="36" spans="1:15">
      <c r="A36">
        <v>25</v>
      </c>
      <c r="B36" t="s">
        <v>387</v>
      </c>
      <c r="C36" t="s">
        <v>388</v>
      </c>
      <c r="L36">
        <f ca="1"/>
        <v>25</v>
      </c>
      <c r="M36" t="str">
        <f ca="1"/>
        <v>Female</v>
      </c>
      <c r="N36" t="str">
        <f ca="1"/>
        <v>18-34</v>
      </c>
      <c r="O36">
        <f ca="1"/>
        <v>0.81387992482820615</v>
      </c>
    </row>
    <row r="37" spans="1:15">
      <c r="A37">
        <v>26</v>
      </c>
      <c r="B37" t="s">
        <v>387</v>
      </c>
      <c r="C37" t="s">
        <v>388</v>
      </c>
      <c r="L37">
        <f ca="1"/>
        <v>26</v>
      </c>
      <c r="M37" t="str">
        <f ca="1"/>
        <v>Female</v>
      </c>
      <c r="N37" t="str">
        <f ca="1"/>
        <v>18-34</v>
      </c>
      <c r="O37">
        <f ca="1"/>
        <v>0.81387992482820615</v>
      </c>
    </row>
    <row r="38" spans="1:15">
      <c r="A38">
        <v>27</v>
      </c>
      <c r="B38" t="s">
        <v>387</v>
      </c>
      <c r="C38" t="s">
        <v>388</v>
      </c>
      <c r="L38">
        <f ca="1"/>
        <v>27</v>
      </c>
      <c r="M38" t="str">
        <f ca="1"/>
        <v>Female</v>
      </c>
      <c r="N38" t="str">
        <f ca="1"/>
        <v>18-34</v>
      </c>
      <c r="O38">
        <f ca="1"/>
        <v>0.81387992482820615</v>
      </c>
    </row>
    <row r="39" spans="1:15">
      <c r="A39">
        <v>28</v>
      </c>
      <c r="B39" t="s">
        <v>387</v>
      </c>
      <c r="C39" t="s">
        <v>390</v>
      </c>
      <c r="L39">
        <f ca="1"/>
        <v>28</v>
      </c>
      <c r="M39" t="str">
        <f ca="1"/>
        <v>Female</v>
      </c>
      <c r="N39" t="str">
        <f ca="1"/>
        <v>55+</v>
      </c>
      <c r="O39">
        <f ca="1"/>
        <v>0.96541572316932744</v>
      </c>
    </row>
    <row r="40" spans="1:15">
      <c r="A40">
        <v>29</v>
      </c>
      <c r="B40" t="s">
        <v>387</v>
      </c>
      <c r="C40" t="s">
        <v>388</v>
      </c>
      <c r="L40">
        <f ca="1"/>
        <v>29</v>
      </c>
      <c r="M40" t="str">
        <f ca="1"/>
        <v>Female</v>
      </c>
      <c r="N40" t="str">
        <f ca="1"/>
        <v>18-34</v>
      </c>
      <c r="O40">
        <f ca="1"/>
        <v>0.81387992482820615</v>
      </c>
    </row>
    <row r="41" spans="1:15">
      <c r="A41">
        <v>30</v>
      </c>
      <c r="B41" t="s">
        <v>387</v>
      </c>
      <c r="C41" t="s">
        <v>388</v>
      </c>
      <c r="L41">
        <f ca="1"/>
        <v>30</v>
      </c>
      <c r="M41" t="str">
        <f ca="1"/>
        <v>Female</v>
      </c>
      <c r="N41" t="str">
        <f ca="1"/>
        <v>18-34</v>
      </c>
      <c r="O41">
        <f ca="1"/>
        <v>0.81387992482820615</v>
      </c>
    </row>
    <row r="42" spans="1:15">
      <c r="A42">
        <v>31</v>
      </c>
      <c r="B42" t="s">
        <v>386</v>
      </c>
      <c r="C42" t="s">
        <v>390</v>
      </c>
      <c r="L42">
        <f ca="1"/>
        <v>31</v>
      </c>
      <c r="M42" t="str">
        <f ca="1"/>
        <v>Male</v>
      </c>
      <c r="N42" t="str">
        <f ca="1"/>
        <v>55+</v>
      </c>
      <c r="O42">
        <f ca="1"/>
        <v>1.1035796523691053</v>
      </c>
    </row>
    <row r="43" spans="1:15">
      <c r="A43">
        <v>32</v>
      </c>
      <c r="B43" t="s">
        <v>386</v>
      </c>
      <c r="C43" t="s">
        <v>390</v>
      </c>
      <c r="L43">
        <f ca="1"/>
        <v>32</v>
      </c>
      <c r="M43" t="str">
        <f ca="1"/>
        <v>Male</v>
      </c>
      <c r="N43" t="str">
        <f ca="1"/>
        <v>55+</v>
      </c>
      <c r="O43">
        <f ca="1"/>
        <v>1.1035796523691053</v>
      </c>
    </row>
    <row r="44" spans="1:15">
      <c r="A44">
        <v>33</v>
      </c>
      <c r="B44" t="s">
        <v>387</v>
      </c>
      <c r="C44" t="s">
        <v>390</v>
      </c>
      <c r="L44">
        <f ca="1"/>
        <v>33</v>
      </c>
      <c r="M44" t="str">
        <f ca="1"/>
        <v>Female</v>
      </c>
      <c r="N44" t="str">
        <f ca="1"/>
        <v>55+</v>
      </c>
      <c r="O44">
        <f ca="1"/>
        <v>0.96541572316932744</v>
      </c>
    </row>
    <row r="45" spans="1:15">
      <c r="A45">
        <v>34</v>
      </c>
      <c r="B45" t="s">
        <v>387</v>
      </c>
      <c r="C45" t="s">
        <v>388</v>
      </c>
      <c r="L45">
        <f ca="1"/>
        <v>34</v>
      </c>
      <c r="M45" t="str">
        <f ca="1"/>
        <v>Female</v>
      </c>
      <c r="N45" t="str">
        <f ca="1"/>
        <v>18-34</v>
      </c>
      <c r="O45">
        <f ca="1"/>
        <v>0.81387992482820615</v>
      </c>
    </row>
    <row r="46" spans="1:15">
      <c r="A46">
        <v>35</v>
      </c>
      <c r="B46" t="s">
        <v>387</v>
      </c>
      <c r="C46" t="s">
        <v>390</v>
      </c>
      <c r="L46">
        <f ca="1"/>
        <v>35</v>
      </c>
      <c r="M46" t="str">
        <f ca="1"/>
        <v>Female</v>
      </c>
      <c r="N46" t="str">
        <f ca="1"/>
        <v>55+</v>
      </c>
      <c r="O46">
        <f ca="1"/>
        <v>0.96541572316932744</v>
      </c>
    </row>
    <row r="47" spans="1:15">
      <c r="A47">
        <v>36</v>
      </c>
      <c r="B47" t="s">
        <v>386</v>
      </c>
      <c r="C47" t="s">
        <v>390</v>
      </c>
      <c r="L47">
        <f ca="1"/>
        <v>36</v>
      </c>
      <c r="M47" t="str">
        <f ca="1"/>
        <v>Male</v>
      </c>
      <c r="N47" t="str">
        <f ca="1"/>
        <v>55+</v>
      </c>
      <c r="O47">
        <f ca="1"/>
        <v>1.1035796523691053</v>
      </c>
    </row>
    <row r="48" spans="1:15">
      <c r="A48">
        <v>37</v>
      </c>
      <c r="B48" t="s">
        <v>387</v>
      </c>
      <c r="C48" t="s">
        <v>388</v>
      </c>
      <c r="L48">
        <f ca="1"/>
        <v>37</v>
      </c>
      <c r="M48" t="str">
        <f ca="1"/>
        <v>Female</v>
      </c>
      <c r="N48" t="str">
        <f ca="1"/>
        <v>18-34</v>
      </c>
      <c r="O48">
        <f ca="1"/>
        <v>0.81387992482820615</v>
      </c>
    </row>
    <row r="49" spans="1:15">
      <c r="A49">
        <v>38</v>
      </c>
      <c r="B49" t="s">
        <v>386</v>
      </c>
      <c r="C49" t="s">
        <v>390</v>
      </c>
      <c r="L49">
        <f ca="1"/>
        <v>38</v>
      </c>
      <c r="M49" t="str">
        <f ca="1"/>
        <v>Male</v>
      </c>
      <c r="N49" t="str">
        <f ca="1"/>
        <v>55+</v>
      </c>
      <c r="O49">
        <f ca="1"/>
        <v>1.1035796523691053</v>
      </c>
    </row>
    <row r="50" spans="1:15">
      <c r="A50">
        <v>39</v>
      </c>
      <c r="B50" t="s">
        <v>386</v>
      </c>
      <c r="C50" t="s">
        <v>388</v>
      </c>
      <c r="L50">
        <f ca="1"/>
        <v>39</v>
      </c>
      <c r="M50" t="str">
        <f ca="1"/>
        <v>Male</v>
      </c>
      <c r="N50" t="str">
        <f ca="1"/>
        <v>18-34</v>
      </c>
      <c r="O50">
        <f ca="1"/>
        <v>0.93035705029072746</v>
      </c>
    </row>
    <row r="51" spans="1:15">
      <c r="A51">
        <v>40</v>
      </c>
      <c r="B51" t="s">
        <v>386</v>
      </c>
      <c r="C51" t="s">
        <v>389</v>
      </c>
      <c r="L51">
        <f ca="1"/>
        <v>40</v>
      </c>
      <c r="M51" t="str">
        <f ca="1"/>
        <v>Male</v>
      </c>
      <c r="N51" t="str">
        <f ca="1"/>
        <v>35-54</v>
      </c>
      <c r="O51">
        <f ca="1"/>
        <v>1.2246074511967762</v>
      </c>
    </row>
    <row r="52" spans="1:15">
      <c r="A52">
        <v>41</v>
      </c>
      <c r="B52" t="s">
        <v>386</v>
      </c>
      <c r="C52" t="s">
        <v>390</v>
      </c>
      <c r="L52">
        <f ca="1"/>
        <v>41</v>
      </c>
      <c r="M52" t="str">
        <f ca="1"/>
        <v>Male</v>
      </c>
      <c r="N52" t="str">
        <f ca="1"/>
        <v>55+</v>
      </c>
      <c r="O52">
        <f ca="1"/>
        <v>1.1035796523691053</v>
      </c>
    </row>
    <row r="53" spans="1:15">
      <c r="A53">
        <v>42</v>
      </c>
      <c r="B53" t="s">
        <v>386</v>
      </c>
      <c r="C53" t="s">
        <v>389</v>
      </c>
      <c r="L53">
        <f ca="1"/>
        <v>42</v>
      </c>
      <c r="M53" t="str">
        <f ca="1"/>
        <v>Male</v>
      </c>
      <c r="N53" t="str">
        <f ca="1"/>
        <v>35-54</v>
      </c>
      <c r="O53">
        <f ca="1"/>
        <v>1.2246074511967762</v>
      </c>
    </row>
    <row r="54" spans="1:15">
      <c r="A54">
        <v>43</v>
      </c>
      <c r="B54" t="s">
        <v>387</v>
      </c>
      <c r="C54" t="s">
        <v>388</v>
      </c>
      <c r="L54">
        <f ca="1"/>
        <v>43</v>
      </c>
      <c r="M54" t="str">
        <f ca="1"/>
        <v>Female</v>
      </c>
      <c r="N54" t="str">
        <f ca="1"/>
        <v>18-34</v>
      </c>
      <c r="O54">
        <f ca="1"/>
        <v>0.81387992482820615</v>
      </c>
    </row>
    <row r="55" spans="1:15">
      <c r="A55">
        <v>44</v>
      </c>
      <c r="B55" t="s">
        <v>387</v>
      </c>
      <c r="C55" t="s">
        <v>390</v>
      </c>
      <c r="L55">
        <f ca="1"/>
        <v>44</v>
      </c>
      <c r="M55" t="str">
        <f ca="1"/>
        <v>Female</v>
      </c>
      <c r="N55" t="str">
        <f ca="1"/>
        <v>55+</v>
      </c>
      <c r="O55">
        <f ca="1"/>
        <v>0.96541572316932744</v>
      </c>
    </row>
    <row r="56" spans="1:15">
      <c r="A56">
        <v>45</v>
      </c>
      <c r="B56" t="s">
        <v>387</v>
      </c>
      <c r="C56" t="s">
        <v>388</v>
      </c>
      <c r="L56">
        <f ca="1"/>
        <v>45</v>
      </c>
      <c r="M56" t="str">
        <f ca="1"/>
        <v>Female</v>
      </c>
      <c r="N56" t="str">
        <f ca="1"/>
        <v>18-34</v>
      </c>
      <c r="O56">
        <f ca="1"/>
        <v>0.81387992482820615</v>
      </c>
    </row>
    <row r="57" spans="1:15">
      <c r="A57">
        <v>46</v>
      </c>
      <c r="B57" t="s">
        <v>387</v>
      </c>
      <c r="C57" t="s">
        <v>389</v>
      </c>
      <c r="L57">
        <f ca="1"/>
        <v>46</v>
      </c>
      <c r="M57" t="str">
        <f ca="1"/>
        <v>Female</v>
      </c>
      <c r="N57" t="str">
        <f ca="1"/>
        <v>35-54</v>
      </c>
      <c r="O57">
        <f ca="1"/>
        <v>1.0712913069370937</v>
      </c>
    </row>
    <row r="58" spans="1:15">
      <c r="A58">
        <v>47</v>
      </c>
      <c r="B58" t="s">
        <v>387</v>
      </c>
      <c r="C58" t="s">
        <v>388</v>
      </c>
      <c r="L58">
        <f ca="1"/>
        <v>47</v>
      </c>
      <c r="M58" t="str">
        <f ca="1"/>
        <v>Female</v>
      </c>
      <c r="N58" t="str">
        <f ca="1"/>
        <v>18-34</v>
      </c>
      <c r="O58">
        <f ca="1"/>
        <v>0.81387992482820615</v>
      </c>
    </row>
    <row r="59" spans="1:15">
      <c r="A59">
        <v>48</v>
      </c>
      <c r="B59" t="s">
        <v>386</v>
      </c>
      <c r="C59" t="s">
        <v>390</v>
      </c>
      <c r="L59">
        <f ca="1"/>
        <v>48</v>
      </c>
      <c r="M59" t="str">
        <f ca="1"/>
        <v>Male</v>
      </c>
      <c r="N59" t="str">
        <f ca="1"/>
        <v>55+</v>
      </c>
      <c r="O59">
        <f ca="1"/>
        <v>1.1035796523691053</v>
      </c>
    </row>
    <row r="60" spans="1:15">
      <c r="A60">
        <v>49</v>
      </c>
      <c r="B60" t="s">
        <v>387</v>
      </c>
      <c r="C60" t="s">
        <v>390</v>
      </c>
      <c r="L60">
        <f ca="1"/>
        <v>49</v>
      </c>
      <c r="M60" t="str">
        <f ca="1"/>
        <v>Female</v>
      </c>
      <c r="N60" t="str">
        <f ca="1"/>
        <v>55+</v>
      </c>
      <c r="O60">
        <f ca="1"/>
        <v>0.96541572316932744</v>
      </c>
    </row>
    <row r="61" spans="1:15">
      <c r="A61">
        <v>50</v>
      </c>
      <c r="B61" t="s">
        <v>387</v>
      </c>
      <c r="C61" t="s">
        <v>389</v>
      </c>
      <c r="L61">
        <f ca="1"/>
        <v>50</v>
      </c>
      <c r="M61" t="str">
        <f ca="1"/>
        <v>Female</v>
      </c>
      <c r="N61" t="str">
        <f ca="1"/>
        <v>35-54</v>
      </c>
      <c r="O61">
        <f ca="1"/>
        <v>1.0712913069370937</v>
      </c>
    </row>
    <row r="62" spans="1:15">
      <c r="A62">
        <v>51</v>
      </c>
      <c r="B62" t="s">
        <v>386</v>
      </c>
      <c r="C62" t="s">
        <v>388</v>
      </c>
      <c r="L62">
        <f ca="1"/>
        <v>51</v>
      </c>
      <c r="M62" t="str">
        <f ca="1"/>
        <v>Male</v>
      </c>
      <c r="N62" t="str">
        <f ca="1"/>
        <v>18-34</v>
      </c>
      <c r="O62">
        <f ca="1"/>
        <v>0.93035705029072746</v>
      </c>
    </row>
    <row r="63" spans="1:15">
      <c r="A63">
        <v>52</v>
      </c>
      <c r="B63" t="s">
        <v>387</v>
      </c>
      <c r="C63" t="s">
        <v>390</v>
      </c>
      <c r="L63">
        <f ca="1"/>
        <v>52</v>
      </c>
      <c r="M63" t="str">
        <f ca="1"/>
        <v>Female</v>
      </c>
      <c r="N63" t="str">
        <f ca="1"/>
        <v>55+</v>
      </c>
      <c r="O63">
        <f ca="1"/>
        <v>0.96541572316932744</v>
      </c>
    </row>
    <row r="64" spans="1:15">
      <c r="A64">
        <v>53</v>
      </c>
      <c r="B64" t="s">
        <v>386</v>
      </c>
      <c r="C64" t="s">
        <v>389</v>
      </c>
      <c r="L64">
        <f ca="1"/>
        <v>53</v>
      </c>
      <c r="M64" t="str">
        <f ca="1"/>
        <v>Male</v>
      </c>
      <c r="N64" t="str">
        <f ca="1"/>
        <v>35-54</v>
      </c>
      <c r="O64">
        <f ca="1"/>
        <v>1.2246074511967762</v>
      </c>
    </row>
    <row r="65" spans="1:15">
      <c r="A65">
        <v>54</v>
      </c>
      <c r="B65" t="s">
        <v>387</v>
      </c>
      <c r="C65" t="s">
        <v>390</v>
      </c>
      <c r="L65">
        <f ca="1"/>
        <v>54</v>
      </c>
      <c r="M65" t="str">
        <f ca="1"/>
        <v>Female</v>
      </c>
      <c r="N65" t="str">
        <f ca="1"/>
        <v>55+</v>
      </c>
      <c r="O65">
        <f ca="1"/>
        <v>0.96541572316932744</v>
      </c>
    </row>
    <row r="66" spans="1:15">
      <c r="A66">
        <v>55</v>
      </c>
      <c r="B66" t="s">
        <v>386</v>
      </c>
      <c r="C66" t="s">
        <v>390</v>
      </c>
      <c r="L66">
        <f ca="1"/>
        <v>55</v>
      </c>
      <c r="M66" t="str">
        <f ca="1"/>
        <v>Male</v>
      </c>
      <c r="N66" t="str">
        <f ca="1"/>
        <v>55+</v>
      </c>
      <c r="O66">
        <f ca="1"/>
        <v>1.1035796523691053</v>
      </c>
    </row>
    <row r="67" spans="1:15">
      <c r="A67">
        <v>56</v>
      </c>
      <c r="B67" t="s">
        <v>387</v>
      </c>
      <c r="C67" t="s">
        <v>388</v>
      </c>
      <c r="L67">
        <f ca="1"/>
        <v>56</v>
      </c>
      <c r="M67" t="str">
        <f ca="1"/>
        <v>Female</v>
      </c>
      <c r="N67" t="str">
        <f ca="1"/>
        <v>18-34</v>
      </c>
      <c r="O67">
        <f ca="1"/>
        <v>0.81387992482820615</v>
      </c>
    </row>
    <row r="68" spans="1:15">
      <c r="A68">
        <v>57</v>
      </c>
      <c r="B68" t="s">
        <v>387</v>
      </c>
      <c r="C68" t="s">
        <v>390</v>
      </c>
      <c r="L68">
        <f ca="1"/>
        <v>57</v>
      </c>
      <c r="M68" t="str">
        <f ca="1"/>
        <v>Female</v>
      </c>
      <c r="N68" t="str">
        <f ca="1"/>
        <v>55+</v>
      </c>
      <c r="O68">
        <f ca="1"/>
        <v>0.96541572316932744</v>
      </c>
    </row>
    <row r="69" spans="1:15">
      <c r="A69">
        <v>58</v>
      </c>
      <c r="B69" t="s">
        <v>386</v>
      </c>
      <c r="C69" t="s">
        <v>388</v>
      </c>
      <c r="L69">
        <f ca="1"/>
        <v>58</v>
      </c>
      <c r="M69" t="str">
        <f ca="1"/>
        <v>Male</v>
      </c>
      <c r="N69" t="str">
        <f ca="1"/>
        <v>18-34</v>
      </c>
      <c r="O69">
        <f ca="1"/>
        <v>0.93035705029072746</v>
      </c>
    </row>
    <row r="70" spans="1:15">
      <c r="A70">
        <v>59</v>
      </c>
      <c r="B70" t="s">
        <v>386</v>
      </c>
      <c r="C70" t="s">
        <v>390</v>
      </c>
      <c r="L70">
        <f ca="1"/>
        <v>59</v>
      </c>
      <c r="M70" t="str">
        <f ca="1"/>
        <v>Male</v>
      </c>
      <c r="N70" t="str">
        <f ca="1"/>
        <v>55+</v>
      </c>
      <c r="O70">
        <f ca="1"/>
        <v>1.1035796523691053</v>
      </c>
    </row>
    <row r="71" spans="1:15">
      <c r="A71">
        <v>60</v>
      </c>
      <c r="B71" t="s">
        <v>386</v>
      </c>
      <c r="C71" t="s">
        <v>389</v>
      </c>
      <c r="L71">
        <f ca="1"/>
        <v>60</v>
      </c>
      <c r="M71" t="str">
        <f ca="1"/>
        <v>Male</v>
      </c>
      <c r="N71" t="str">
        <f ca="1"/>
        <v>35-54</v>
      </c>
      <c r="O71">
        <f ca="1"/>
        <v>1.2246074511967762</v>
      </c>
    </row>
    <row r="72" spans="1:15">
      <c r="A72">
        <v>61</v>
      </c>
      <c r="B72" t="s">
        <v>386</v>
      </c>
      <c r="C72" t="s">
        <v>390</v>
      </c>
      <c r="L72">
        <f ca="1"/>
        <v>61</v>
      </c>
      <c r="M72" t="str">
        <f ca="1"/>
        <v>Male</v>
      </c>
      <c r="N72" t="str">
        <f ca="1"/>
        <v>55+</v>
      </c>
      <c r="O72">
        <f ca="1"/>
        <v>1.1035796523691053</v>
      </c>
    </row>
    <row r="73" spans="1:15">
      <c r="A73">
        <v>62</v>
      </c>
      <c r="B73" t="s">
        <v>386</v>
      </c>
      <c r="C73" t="s">
        <v>388</v>
      </c>
      <c r="L73">
        <f ca="1"/>
        <v>62</v>
      </c>
      <c r="M73" t="str">
        <f ca="1"/>
        <v>Male</v>
      </c>
      <c r="N73" t="str">
        <f ca="1"/>
        <v>18-34</v>
      </c>
      <c r="O73">
        <f ca="1"/>
        <v>0.93035705029072746</v>
      </c>
    </row>
    <row r="74" spans="1:15">
      <c r="A74">
        <v>63</v>
      </c>
      <c r="B74" t="s">
        <v>386</v>
      </c>
      <c r="C74" t="s">
        <v>388</v>
      </c>
      <c r="L74">
        <f ca="1"/>
        <v>63</v>
      </c>
      <c r="M74" t="str">
        <f ca="1"/>
        <v>Male</v>
      </c>
      <c r="N74" t="str">
        <f ca="1"/>
        <v>18-34</v>
      </c>
      <c r="O74">
        <f ca="1"/>
        <v>0.93035705029072746</v>
      </c>
    </row>
    <row r="75" spans="1:15">
      <c r="A75">
        <v>64</v>
      </c>
      <c r="B75" t="s">
        <v>386</v>
      </c>
      <c r="C75" t="s">
        <v>389</v>
      </c>
      <c r="L75">
        <f ca="1"/>
        <v>64</v>
      </c>
      <c r="M75" t="str">
        <f ca="1"/>
        <v>Male</v>
      </c>
      <c r="N75" t="str">
        <f ca="1"/>
        <v>35-54</v>
      </c>
      <c r="O75">
        <f ca="1"/>
        <v>1.2246074511967762</v>
      </c>
    </row>
    <row r="76" spans="1:15">
      <c r="A76">
        <v>65</v>
      </c>
      <c r="B76" t="s">
        <v>386</v>
      </c>
      <c r="C76" t="s">
        <v>390</v>
      </c>
      <c r="L76">
        <f ca="1"/>
        <v>65</v>
      </c>
      <c r="M76" t="str">
        <f ca="1"/>
        <v>Male</v>
      </c>
      <c r="N76" t="str">
        <f ca="1"/>
        <v>55+</v>
      </c>
      <c r="O76">
        <f ca="1"/>
        <v>1.1035796523691053</v>
      </c>
    </row>
    <row r="77" spans="1:15">
      <c r="A77">
        <v>66</v>
      </c>
      <c r="B77" t="s">
        <v>387</v>
      </c>
      <c r="C77" t="s">
        <v>390</v>
      </c>
      <c r="L77">
        <f ca="1"/>
        <v>66</v>
      </c>
      <c r="M77" t="str">
        <f ca="1"/>
        <v>Female</v>
      </c>
      <c r="N77" t="str">
        <f ca="1"/>
        <v>55+</v>
      </c>
      <c r="O77">
        <f ca="1"/>
        <v>0.96541572316932744</v>
      </c>
    </row>
    <row r="78" spans="1:15">
      <c r="A78">
        <v>67</v>
      </c>
      <c r="B78" t="s">
        <v>387</v>
      </c>
      <c r="C78" t="s">
        <v>389</v>
      </c>
      <c r="L78">
        <f ca="1"/>
        <v>67</v>
      </c>
      <c r="M78" t="str">
        <f ca="1"/>
        <v>Female</v>
      </c>
      <c r="N78" t="str">
        <f ca="1"/>
        <v>35-54</v>
      </c>
      <c r="O78">
        <f ca="1"/>
        <v>1.0712913069370937</v>
      </c>
    </row>
    <row r="79" spans="1:15">
      <c r="A79">
        <v>68</v>
      </c>
      <c r="B79" t="s">
        <v>386</v>
      </c>
      <c r="C79" t="s">
        <v>390</v>
      </c>
      <c r="L79">
        <f ca="1"/>
        <v>68</v>
      </c>
      <c r="M79" t="str">
        <f ca="1"/>
        <v>Male</v>
      </c>
      <c r="N79" t="str">
        <f ca="1"/>
        <v>55+</v>
      </c>
      <c r="O79">
        <f ca="1"/>
        <v>1.1035796523691053</v>
      </c>
    </row>
    <row r="80" spans="1:15">
      <c r="A80">
        <v>69</v>
      </c>
      <c r="B80" t="s">
        <v>387</v>
      </c>
      <c r="C80" t="s">
        <v>390</v>
      </c>
      <c r="L80">
        <f ca="1"/>
        <v>69</v>
      </c>
      <c r="M80" t="str">
        <f ca="1"/>
        <v>Female</v>
      </c>
      <c r="N80" t="str">
        <f ca="1"/>
        <v>55+</v>
      </c>
      <c r="O80">
        <f ca="1"/>
        <v>0.96541572316932744</v>
      </c>
    </row>
    <row r="81" spans="1:15">
      <c r="A81">
        <v>70</v>
      </c>
      <c r="B81" t="s">
        <v>387</v>
      </c>
      <c r="C81" t="s">
        <v>388</v>
      </c>
      <c r="L81">
        <f ca="1"/>
        <v>70</v>
      </c>
      <c r="M81" t="str">
        <f ca="1"/>
        <v>Female</v>
      </c>
      <c r="N81" t="str">
        <f ca="1"/>
        <v>18-34</v>
      </c>
      <c r="O81">
        <f ca="1"/>
        <v>0.81387992482820615</v>
      </c>
    </row>
    <row r="82" spans="1:15">
      <c r="A82">
        <v>71</v>
      </c>
      <c r="B82" t="s">
        <v>387</v>
      </c>
      <c r="C82" t="s">
        <v>390</v>
      </c>
      <c r="L82">
        <f ca="1"/>
        <v>71</v>
      </c>
      <c r="M82" t="str">
        <f ca="1"/>
        <v>Female</v>
      </c>
      <c r="N82" t="str">
        <f ca="1"/>
        <v>55+</v>
      </c>
      <c r="O82">
        <f ca="1"/>
        <v>0.96541572316932744</v>
      </c>
    </row>
    <row r="83" spans="1:15">
      <c r="A83">
        <v>72</v>
      </c>
      <c r="B83" t="s">
        <v>387</v>
      </c>
      <c r="C83" t="s">
        <v>390</v>
      </c>
      <c r="L83">
        <f ca="1"/>
        <v>72</v>
      </c>
      <c r="M83" t="str">
        <f ca="1"/>
        <v>Female</v>
      </c>
      <c r="N83" t="str">
        <f ca="1"/>
        <v>55+</v>
      </c>
      <c r="O83">
        <f ca="1"/>
        <v>0.96541572316932744</v>
      </c>
    </row>
    <row r="84" spans="1:15">
      <c r="A84">
        <v>73</v>
      </c>
      <c r="B84" t="s">
        <v>386</v>
      </c>
      <c r="C84" t="s">
        <v>389</v>
      </c>
      <c r="L84">
        <f ca="1"/>
        <v>73</v>
      </c>
      <c r="M84" t="str">
        <f ca="1"/>
        <v>Male</v>
      </c>
      <c r="N84" t="str">
        <f ca="1"/>
        <v>35-54</v>
      </c>
      <c r="O84">
        <f ca="1"/>
        <v>1.2246074511967762</v>
      </c>
    </row>
    <row r="85" spans="1:15">
      <c r="A85">
        <v>74</v>
      </c>
      <c r="B85" t="s">
        <v>387</v>
      </c>
      <c r="C85" t="s">
        <v>389</v>
      </c>
      <c r="L85">
        <f ca="1"/>
        <v>74</v>
      </c>
      <c r="M85" t="str">
        <f ca="1"/>
        <v>Female</v>
      </c>
      <c r="N85" t="str">
        <f ca="1"/>
        <v>35-54</v>
      </c>
      <c r="O85">
        <f ca="1"/>
        <v>1.0712913069370937</v>
      </c>
    </row>
    <row r="86" spans="1:15">
      <c r="A86">
        <v>75</v>
      </c>
      <c r="B86" t="s">
        <v>386</v>
      </c>
      <c r="C86" t="s">
        <v>388</v>
      </c>
      <c r="L86">
        <f ca="1"/>
        <v>75</v>
      </c>
      <c r="M86" t="str">
        <f ca="1"/>
        <v>Male</v>
      </c>
      <c r="N86" t="str">
        <f ca="1"/>
        <v>18-34</v>
      </c>
      <c r="O86">
        <f ca="1"/>
        <v>0.93035705029072746</v>
      </c>
    </row>
    <row r="87" spans="1:15">
      <c r="A87">
        <v>76</v>
      </c>
      <c r="B87" t="s">
        <v>387</v>
      </c>
      <c r="C87" t="s">
        <v>390</v>
      </c>
      <c r="L87">
        <f ca="1"/>
        <v>76</v>
      </c>
      <c r="M87" t="str">
        <f ca="1"/>
        <v>Female</v>
      </c>
      <c r="N87" t="str">
        <f ca="1"/>
        <v>55+</v>
      </c>
      <c r="O87">
        <f ca="1"/>
        <v>0.96541572316932744</v>
      </c>
    </row>
    <row r="88" spans="1:15">
      <c r="A88">
        <v>77</v>
      </c>
      <c r="B88" t="s">
        <v>387</v>
      </c>
      <c r="C88" t="s">
        <v>390</v>
      </c>
      <c r="L88">
        <f ca="1"/>
        <v>77</v>
      </c>
      <c r="M88" t="str">
        <f ca="1"/>
        <v>Female</v>
      </c>
      <c r="N88" t="str">
        <f ca="1"/>
        <v>55+</v>
      </c>
      <c r="O88">
        <f ca="1"/>
        <v>0.96541572316932744</v>
      </c>
    </row>
    <row r="89" spans="1:15">
      <c r="A89">
        <v>78</v>
      </c>
      <c r="B89" t="s">
        <v>387</v>
      </c>
      <c r="C89" t="s">
        <v>390</v>
      </c>
      <c r="L89">
        <f ca="1"/>
        <v>78</v>
      </c>
      <c r="M89" t="str">
        <f ca="1"/>
        <v>Female</v>
      </c>
      <c r="N89" t="str">
        <f ca="1"/>
        <v>55+</v>
      </c>
      <c r="O89">
        <f ca="1"/>
        <v>0.96541572316932744</v>
      </c>
    </row>
    <row r="90" spans="1:15">
      <c r="A90">
        <v>79</v>
      </c>
      <c r="B90" t="s">
        <v>386</v>
      </c>
      <c r="C90" t="s">
        <v>388</v>
      </c>
      <c r="L90">
        <f ca="1"/>
        <v>79</v>
      </c>
      <c r="M90" t="str">
        <f ca="1"/>
        <v>Male</v>
      </c>
      <c r="N90" t="str">
        <f ca="1"/>
        <v>18-34</v>
      </c>
      <c r="O90">
        <f ca="1"/>
        <v>0.93035705029072746</v>
      </c>
    </row>
    <row r="91" spans="1:15">
      <c r="A91">
        <v>80</v>
      </c>
      <c r="B91" t="s">
        <v>387</v>
      </c>
      <c r="C91" t="s">
        <v>388</v>
      </c>
      <c r="L91">
        <f ca="1"/>
        <v>80</v>
      </c>
      <c r="M91" t="str">
        <f ca="1"/>
        <v>Female</v>
      </c>
      <c r="N91" t="str">
        <f ca="1"/>
        <v>18-34</v>
      </c>
      <c r="O91">
        <f ca="1"/>
        <v>0.81387992482820615</v>
      </c>
    </row>
    <row r="92" spans="1:15">
      <c r="A92">
        <v>81</v>
      </c>
      <c r="B92" t="s">
        <v>386</v>
      </c>
      <c r="C92" t="s">
        <v>389</v>
      </c>
      <c r="L92">
        <f ca="1"/>
        <v>81</v>
      </c>
      <c r="M92" t="str">
        <f ca="1"/>
        <v>Male</v>
      </c>
      <c r="N92" t="str">
        <f ca="1"/>
        <v>35-54</v>
      </c>
      <c r="O92">
        <f ca="1"/>
        <v>1.2246074511967762</v>
      </c>
    </row>
    <row r="93" spans="1:15">
      <c r="A93">
        <v>82</v>
      </c>
      <c r="B93" t="s">
        <v>387</v>
      </c>
      <c r="C93" t="s">
        <v>388</v>
      </c>
      <c r="L93">
        <f ca="1"/>
        <v>82</v>
      </c>
      <c r="M93" t="str">
        <f ca="1"/>
        <v>Female</v>
      </c>
      <c r="N93" t="str">
        <f ca="1"/>
        <v>18-34</v>
      </c>
      <c r="O93">
        <f ca="1"/>
        <v>0.81387992482820615</v>
      </c>
    </row>
    <row r="94" spans="1:15">
      <c r="A94">
        <v>83</v>
      </c>
      <c r="B94" t="s">
        <v>386</v>
      </c>
      <c r="C94" t="s">
        <v>390</v>
      </c>
      <c r="L94">
        <f ca="1"/>
        <v>83</v>
      </c>
      <c r="M94" t="str">
        <f ca="1"/>
        <v>Male</v>
      </c>
      <c r="N94" t="str">
        <f ca="1"/>
        <v>55+</v>
      </c>
      <c r="O94">
        <f ca="1"/>
        <v>1.1035796523691053</v>
      </c>
    </row>
    <row r="95" spans="1:15">
      <c r="A95">
        <v>84</v>
      </c>
      <c r="B95" t="s">
        <v>387</v>
      </c>
      <c r="C95" t="s">
        <v>390</v>
      </c>
      <c r="L95">
        <f ca="1"/>
        <v>84</v>
      </c>
      <c r="M95" t="str">
        <f ca="1"/>
        <v>Female</v>
      </c>
      <c r="N95" t="str">
        <f ca="1"/>
        <v>55+</v>
      </c>
      <c r="O95">
        <f ca="1"/>
        <v>0.96541572316932744</v>
      </c>
    </row>
    <row r="96" spans="1:15">
      <c r="A96">
        <v>85</v>
      </c>
      <c r="B96" t="s">
        <v>386</v>
      </c>
      <c r="C96" t="s">
        <v>388</v>
      </c>
      <c r="L96">
        <f ca="1"/>
        <v>85</v>
      </c>
      <c r="M96" t="str">
        <f ca="1"/>
        <v>Male</v>
      </c>
      <c r="N96" t="str">
        <f ca="1"/>
        <v>18-34</v>
      </c>
      <c r="O96">
        <f ca="1"/>
        <v>0.93035705029072746</v>
      </c>
    </row>
    <row r="97" spans="1:15">
      <c r="A97">
        <v>86</v>
      </c>
      <c r="B97" t="s">
        <v>386</v>
      </c>
      <c r="C97" t="s">
        <v>390</v>
      </c>
      <c r="L97">
        <f ca="1"/>
        <v>86</v>
      </c>
      <c r="M97" t="str">
        <f ca="1"/>
        <v>Male</v>
      </c>
      <c r="N97" t="str">
        <f ca="1"/>
        <v>55+</v>
      </c>
      <c r="O97">
        <f ca="1"/>
        <v>1.1035796523691053</v>
      </c>
    </row>
    <row r="98" spans="1:15">
      <c r="A98">
        <v>87</v>
      </c>
      <c r="B98" t="s">
        <v>387</v>
      </c>
      <c r="C98" t="s">
        <v>390</v>
      </c>
      <c r="L98">
        <f ca="1"/>
        <v>87</v>
      </c>
      <c r="M98" t="str">
        <f ca="1"/>
        <v>Female</v>
      </c>
      <c r="N98" t="str">
        <f ca="1"/>
        <v>55+</v>
      </c>
      <c r="O98">
        <f ca="1"/>
        <v>0.96541572316932744</v>
      </c>
    </row>
    <row r="99" spans="1:15">
      <c r="A99">
        <v>88</v>
      </c>
      <c r="B99" t="s">
        <v>386</v>
      </c>
      <c r="C99" t="s">
        <v>388</v>
      </c>
      <c r="L99">
        <f ca="1"/>
        <v>88</v>
      </c>
      <c r="M99" t="str">
        <f ca="1"/>
        <v>Male</v>
      </c>
      <c r="N99" t="str">
        <f ca="1"/>
        <v>18-34</v>
      </c>
      <c r="O99">
        <f ca="1"/>
        <v>0.93035705029072746</v>
      </c>
    </row>
    <row r="100" spans="1:15">
      <c r="A100">
        <v>89</v>
      </c>
      <c r="B100" t="s">
        <v>387</v>
      </c>
      <c r="C100" t="s">
        <v>388</v>
      </c>
      <c r="L100">
        <f ca="1"/>
        <v>89</v>
      </c>
      <c r="M100" t="str">
        <f ca="1"/>
        <v>Female</v>
      </c>
      <c r="N100" t="str">
        <f ca="1"/>
        <v>18-34</v>
      </c>
      <c r="O100">
        <f ca="1"/>
        <v>0.81387992482820615</v>
      </c>
    </row>
    <row r="101" spans="1:15">
      <c r="A101">
        <v>90</v>
      </c>
      <c r="B101" t="s">
        <v>387</v>
      </c>
      <c r="C101" t="s">
        <v>390</v>
      </c>
      <c r="L101">
        <f ca="1"/>
        <v>90</v>
      </c>
      <c r="M101" t="str">
        <f ca="1"/>
        <v>Female</v>
      </c>
      <c r="N101" t="str">
        <f ca="1"/>
        <v>55+</v>
      </c>
      <c r="O101">
        <f ca="1"/>
        <v>0.96541572316932744</v>
      </c>
    </row>
    <row r="102" spans="1:15">
      <c r="A102">
        <v>91</v>
      </c>
      <c r="B102" t="s">
        <v>387</v>
      </c>
      <c r="C102" t="s">
        <v>390</v>
      </c>
      <c r="L102">
        <f ca="1"/>
        <v>91</v>
      </c>
      <c r="M102" t="str">
        <f ca="1"/>
        <v>Female</v>
      </c>
      <c r="N102" t="str">
        <f ca="1"/>
        <v>55+</v>
      </c>
      <c r="O102">
        <f ca="1"/>
        <v>0.96541572316932744</v>
      </c>
    </row>
    <row r="103" spans="1:15">
      <c r="A103">
        <v>92</v>
      </c>
      <c r="B103" t="s">
        <v>387</v>
      </c>
      <c r="C103" t="s">
        <v>390</v>
      </c>
      <c r="L103">
        <f ca="1"/>
        <v>92</v>
      </c>
      <c r="M103" t="str">
        <f ca="1"/>
        <v>Female</v>
      </c>
      <c r="N103" t="str">
        <f ca="1"/>
        <v>55+</v>
      </c>
      <c r="O103">
        <f ca="1"/>
        <v>0.96541572316932744</v>
      </c>
    </row>
    <row r="104" spans="1:15">
      <c r="A104">
        <v>93</v>
      </c>
      <c r="B104" t="s">
        <v>387</v>
      </c>
      <c r="C104" t="s">
        <v>389</v>
      </c>
      <c r="L104">
        <f ca="1"/>
        <v>93</v>
      </c>
      <c r="M104" t="str">
        <f ca="1"/>
        <v>Female</v>
      </c>
      <c r="N104" t="str">
        <f ca="1"/>
        <v>35-54</v>
      </c>
      <c r="O104">
        <f ca="1"/>
        <v>1.0712913069370937</v>
      </c>
    </row>
    <row r="105" spans="1:15">
      <c r="A105">
        <v>94</v>
      </c>
      <c r="B105" t="s">
        <v>387</v>
      </c>
      <c r="C105" t="s">
        <v>389</v>
      </c>
      <c r="L105">
        <f ca="1"/>
        <v>94</v>
      </c>
      <c r="M105" t="str">
        <f ca="1"/>
        <v>Female</v>
      </c>
      <c r="N105" t="str">
        <f ca="1"/>
        <v>35-54</v>
      </c>
      <c r="O105">
        <f ca="1"/>
        <v>1.0712913069370937</v>
      </c>
    </row>
    <row r="106" spans="1:15">
      <c r="A106">
        <v>95</v>
      </c>
      <c r="B106" t="s">
        <v>387</v>
      </c>
      <c r="C106" t="s">
        <v>389</v>
      </c>
      <c r="L106">
        <f ca="1"/>
        <v>95</v>
      </c>
      <c r="M106" t="str">
        <f ca="1"/>
        <v>Female</v>
      </c>
      <c r="N106" t="str">
        <f ca="1"/>
        <v>35-54</v>
      </c>
      <c r="O106">
        <f ca="1"/>
        <v>1.0712913069370937</v>
      </c>
    </row>
    <row r="107" spans="1:15">
      <c r="A107">
        <v>96</v>
      </c>
      <c r="B107" t="s">
        <v>387</v>
      </c>
      <c r="C107" t="s">
        <v>388</v>
      </c>
      <c r="L107">
        <f ca="1"/>
        <v>96</v>
      </c>
      <c r="M107" t="str">
        <f ca="1"/>
        <v>Female</v>
      </c>
      <c r="N107" t="str">
        <f ca="1"/>
        <v>18-34</v>
      </c>
      <c r="O107">
        <f ca="1"/>
        <v>0.81387992482820615</v>
      </c>
    </row>
    <row r="108" spans="1:15">
      <c r="A108">
        <v>97</v>
      </c>
      <c r="B108" t="s">
        <v>387</v>
      </c>
      <c r="C108" t="s">
        <v>389</v>
      </c>
      <c r="L108">
        <f ca="1"/>
        <v>97</v>
      </c>
      <c r="M108" t="str">
        <f ca="1"/>
        <v>Female</v>
      </c>
      <c r="N108" t="str">
        <f ca="1"/>
        <v>35-54</v>
      </c>
      <c r="O108">
        <f ca="1"/>
        <v>1.0712913069370937</v>
      </c>
    </row>
    <row r="109" spans="1:15">
      <c r="A109">
        <v>98</v>
      </c>
      <c r="B109" t="s">
        <v>387</v>
      </c>
      <c r="C109" t="s">
        <v>388</v>
      </c>
      <c r="L109">
        <f ca="1"/>
        <v>98</v>
      </c>
      <c r="M109" t="str">
        <f ca="1"/>
        <v>Female</v>
      </c>
      <c r="N109" t="str">
        <f ca="1"/>
        <v>18-34</v>
      </c>
      <c r="O109">
        <f ca="1"/>
        <v>0.81387992482820615</v>
      </c>
    </row>
    <row r="110" spans="1:15">
      <c r="A110">
        <v>99</v>
      </c>
      <c r="B110" t="s">
        <v>387</v>
      </c>
      <c r="C110" t="s">
        <v>388</v>
      </c>
      <c r="L110">
        <f ca="1"/>
        <v>99</v>
      </c>
      <c r="M110" t="str">
        <f ca="1"/>
        <v>Female</v>
      </c>
      <c r="N110" t="str">
        <f ca="1"/>
        <v>18-34</v>
      </c>
      <c r="O110">
        <f ca="1"/>
        <v>0.81387992482820615</v>
      </c>
    </row>
    <row r="111" spans="1:15">
      <c r="A111">
        <v>100</v>
      </c>
      <c r="B111" t="s">
        <v>386</v>
      </c>
      <c r="C111" t="s">
        <v>389</v>
      </c>
      <c r="L111">
        <f ca="1"/>
        <v>100</v>
      </c>
      <c r="M111" t="str">
        <f ca="1"/>
        <v>Male</v>
      </c>
      <c r="N111" t="str">
        <f ca="1"/>
        <v>35-54</v>
      </c>
      <c r="O111">
        <f ca="1"/>
        <v>1.2246074511967762</v>
      </c>
    </row>
  </sheetData>
  <mergeCells count="1">
    <mergeCell ref="B2:I2"/>
  </mergeCells>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E452-172E-C743-8C29-3B7C4C394195}">
  <sheetPr codeName="Sheet9"/>
  <dimension ref="B1:R49"/>
  <sheetViews>
    <sheetView showGridLines="0" zoomScale="70" zoomScaleNormal="70" workbookViewId="0">
      <selection sqref="A1:XFD3"/>
    </sheetView>
  </sheetViews>
  <sheetFormatPr defaultColWidth="10.625" defaultRowHeight="15.75"/>
  <cols>
    <col min="1" max="1" width="5" customWidth="1"/>
    <col min="2" max="2" width="15.625" customWidth="1"/>
    <col min="3" max="3" width="8.5" customWidth="1"/>
    <col min="4" max="4" width="31.625" customWidth="1"/>
    <col min="5" max="5" width="10.375" customWidth="1"/>
    <col min="6" max="6" width="10.625" customWidth="1"/>
    <col min="7" max="11" width="15.375" customWidth="1"/>
    <col min="12" max="12" width="13.125" customWidth="1"/>
  </cols>
  <sheetData>
    <row r="1" spans="2:18" s="14" customFormat="1" ht="15"/>
    <row r="2" spans="2:18" s="14" customFormat="1" ht="30.75" customHeight="1">
      <c r="B2" s="56" t="e" vm="1">
        <v>#VALUE!</v>
      </c>
      <c r="C2" s="56"/>
      <c r="D2" s="56"/>
      <c r="E2" s="56"/>
      <c r="F2" s="56"/>
      <c r="G2" s="56"/>
      <c r="H2" s="56"/>
      <c r="I2" s="56"/>
    </row>
    <row r="3" spans="2:18" s="14" customFormat="1" ht="15"/>
    <row r="5" spans="2:18" ht="20.25" thickBot="1">
      <c r="B5" s="7" t="s">
        <v>121</v>
      </c>
      <c r="C5" s="7"/>
      <c r="D5" s="7"/>
    </row>
    <row r="6" spans="2:18" ht="16.5" thickTop="1"/>
    <row r="7" spans="2:18" ht="33" customHeight="1">
      <c r="B7" s="58" t="s">
        <v>124</v>
      </c>
      <c r="C7" s="58"/>
      <c r="D7" s="58"/>
    </row>
    <row r="8" spans="2:18">
      <c r="B8" s="8" t="s">
        <v>125</v>
      </c>
    </row>
    <row r="9" spans="2:18" ht="16.5" thickBot="1"/>
    <row r="10" spans="2:18" ht="16.5" thickBot="1">
      <c r="B10" t="s">
        <v>115</v>
      </c>
      <c r="D10" s="5" t="s">
        <v>116</v>
      </c>
      <c r="E10" s="10">
        <v>10</v>
      </c>
      <c r="G10" s="2" t="s">
        <v>122</v>
      </c>
      <c r="H10" s="2"/>
      <c r="I10" s="2"/>
      <c r="J10" s="2"/>
      <c r="K10" s="2"/>
      <c r="M10" s="51" t="s">
        <v>0</v>
      </c>
      <c r="N10" s="51" t="s">
        <v>1</v>
      </c>
      <c r="P10" t="s">
        <v>112</v>
      </c>
      <c r="Q10" t="s">
        <v>113</v>
      </c>
      <c r="R10" t="s">
        <v>114</v>
      </c>
    </row>
    <row r="11" spans="2:18" ht="16.5" thickBot="1">
      <c r="B11" t="s">
        <v>37</v>
      </c>
      <c r="D11" s="6" t="s">
        <v>117</v>
      </c>
      <c r="E11" s="11" t="s">
        <v>4</v>
      </c>
      <c r="G11" s="9" t="str" cm="1">
        <f t="array" ref="G11">IFERROR(INDEX(fields[[Field]:[Field]],(COLUMN()-COLUMN($G$11))*8+ROW(H4)),"")</f>
        <v>job</v>
      </c>
      <c r="H11" s="9" t="str" cm="1">
        <f t="array" ref="H11">IFERROR(INDEX(fields[[Field]:[Field]],(COLUMN()-COLUMN($G$11))*8+ROW(I4)),"")</f>
        <v>bs</v>
      </c>
      <c r="I11" s="9" t="str" cm="1">
        <f t="array" ref="I11">IFERROR(INDEX(fields[[Field]:[Field]],(COLUMN()-COLUMN($G$11))*8+ROW(J4)),"")</f>
        <v>iban</v>
      </c>
      <c r="J11" s="9" t="str" cm="1">
        <f t="array" ref="J11">IFERROR(INDEX(fields[[Field]:[Field]],(COLUMN()-COLUMN($G$11))*8+ROW(K4)),"")</f>
        <v>ipv6</v>
      </c>
      <c r="K11" s="9" t="str" cm="1">
        <f t="array" ref="K11">IFERROR(INDEX(fields[[Field]:[Field]],(COLUMN()-COLUMN($G$11))*8+ROW(L4)),"")</f>
        <v>color_name</v>
      </c>
      <c r="L11" s="9"/>
      <c r="M11" s="52" t="s">
        <v>2</v>
      </c>
      <c r="N11" s="53" t="s">
        <v>3</v>
      </c>
      <c r="P11" t="s">
        <v>30</v>
      </c>
      <c r="Q11" t="s">
        <v>35</v>
      </c>
      <c r="R11" t="s">
        <v>36</v>
      </c>
    </row>
    <row r="12" spans="2:18">
      <c r="B12" t="s">
        <v>39</v>
      </c>
      <c r="G12" s="9" t="str" cm="1">
        <f t="array" ref="G12">IFERROR(INDEX(fields[[Field]:[Field]],(COLUMN()-COLUMN($G$11))*8+ROW(H5)),"")</f>
        <v>email</v>
      </c>
      <c r="H12" s="9" t="str" cm="1">
        <f t="array" ref="H12">IFERROR(INDEX(fields[[Field]:[Field]],(COLUMN()-COLUMN($G$11))*8+ROW(I5)),"")</f>
        <v>catch_phrase</v>
      </c>
      <c r="I12" s="9" t="str" cm="1">
        <f t="array" ref="I12">IFERROR(INDEX(fields[[Field]:[Field]],(COLUMN()-COLUMN($G$11))*8+ROW(J5)),"")</f>
        <v>swift8</v>
      </c>
      <c r="J12" s="9" t="str" cm="1">
        <f t="array" ref="J12">IFERROR(INDEX(fields[[Field]:[Field]],(COLUMN()-COLUMN($G$11))*8+ROW(K5)),"")</f>
        <v>mac_address</v>
      </c>
      <c r="K12" s="9" t="str" cm="1">
        <f t="array" ref="K12">IFERROR(INDEX(fields[[Field]:[Field]],(COLUMN()-COLUMN($G$11))*8+ROW(L5)),"")</f>
        <v>hex_color</v>
      </c>
      <c r="L12" s="9"/>
      <c r="M12" s="52" t="s">
        <v>4</v>
      </c>
      <c r="N12" s="53" t="s">
        <v>5</v>
      </c>
      <c r="P12" t="s">
        <v>30</v>
      </c>
      <c r="Q12" t="s">
        <v>37</v>
      </c>
      <c r="R12" t="s">
        <v>38</v>
      </c>
    </row>
    <row r="13" spans="2:18">
      <c r="G13" s="9" t="str" cm="1">
        <f t="array" ref="G13">IFERROR(INDEX(fields[[Field]:[Field]],(COLUMN()-COLUMN($G$11))*8+ROW(H6)),"")</f>
        <v>phone_number</v>
      </c>
      <c r="H13" s="9" t="str" cm="1">
        <f t="array" ref="H13">IFERROR(INDEX(fields[[Field]:[Field]],(COLUMN()-COLUMN($G$11))*8+ROW(I6)),"")</f>
        <v>date_of_birth</v>
      </c>
      <c r="I13" s="9" t="str" cm="1">
        <f t="array" ref="I13">IFERROR(INDEX(fields[[Field]:[Field]],(COLUMN()-COLUMN($G$11))*8+ROW(J6)),"")</f>
        <v>credit_card_number</v>
      </c>
      <c r="J13" s="9" t="str" cm="1">
        <f t="array" ref="J13">IFERROR(INDEX(fields[[Field]:[Field]],(COLUMN()-COLUMN($G$11))*8+ROW(K6)),"")</f>
        <v>user_name</v>
      </c>
      <c r="K13" s="9" t="str" cm="1">
        <f t="array" ref="K13">IFERROR(INDEX(fields[[Field]:[Field]],(COLUMN()-COLUMN($G$11))*8+ROW(L6)),"")</f>
        <v>file_name</v>
      </c>
      <c r="L13" s="9"/>
      <c r="M13" s="52" t="s">
        <v>6</v>
      </c>
      <c r="N13" s="53" t="s">
        <v>7</v>
      </c>
      <c r="P13" t="s">
        <v>30</v>
      </c>
      <c r="Q13" t="s">
        <v>39</v>
      </c>
      <c r="R13" t="s">
        <v>40</v>
      </c>
    </row>
    <row r="14" spans="2:18">
      <c r="G14" s="9" t="str" cm="1">
        <f t="array" ref="G14">IFERROR(INDEX(fields[[Field]:[Field]],(COLUMN()-COLUMN($G$11))*8+ROW(H7)),"")</f>
        <v>address</v>
      </c>
      <c r="H14" s="9" t="str" cm="1">
        <f t="array" ref="H14">IFERROR(INDEX(fields[[Field]:[Field]],(COLUMN()-COLUMN($G$11))*8+ROW(I7)),"")</f>
        <v>text</v>
      </c>
      <c r="I14" s="9" t="str" cm="1">
        <f t="array" ref="I14">IFERROR(INDEX(fields[[Field]:[Field]],(COLUMN()-COLUMN($G$11))*8+ROW(J7)),"")</f>
        <v>credit_card_provider</v>
      </c>
      <c r="J14" s="9" t="str" cm="1">
        <f t="array" ref="J14">IFERROR(INDEX(fields[[Field]:[Field]],(COLUMN()-COLUMN($G$11))*8+ROW(K7)),"")</f>
        <v>password</v>
      </c>
      <c r="K14" s="9" t="str" cm="1">
        <f t="array" ref="K14">IFERROR(INDEX(fields[[Field]:[Field]],(COLUMN()-COLUMN($G$11))*8+ROW(L7)),"")</f>
        <v>mime_type</v>
      </c>
      <c r="L14" s="9"/>
      <c r="M14" s="52" t="s">
        <v>8</v>
      </c>
      <c r="N14" s="53" t="s">
        <v>9</v>
      </c>
      <c r="P14" t="s">
        <v>30</v>
      </c>
      <c r="Q14" t="s">
        <v>41</v>
      </c>
      <c r="R14" t="s">
        <v>42</v>
      </c>
    </row>
    <row r="15" spans="2:18">
      <c r="G15" s="9" t="str" cm="1">
        <f t="array" ref="G15">IFERROR(INDEX(fields[[Field]:[Field]],(COLUMN()-COLUMN($G$11))*8+ROW(H8)),"")</f>
        <v>city</v>
      </c>
      <c r="H15" s="9" t="str" cm="1">
        <f t="array" ref="H15">IFERROR(INDEX(fields[[Field]:[Field]],(COLUMN()-COLUMN($G$11))*8+ROW(I8)),"")</f>
        <v>sentence</v>
      </c>
      <c r="I15" s="9" t="str" cm="1">
        <f t="array" ref="I15">IFERROR(INDEX(fields[[Field]:[Field]],(COLUMN()-COLUMN($G$11))*8+ROW(J8)),"")</f>
        <v>currency_code</v>
      </c>
      <c r="J15" s="9" t="str" cm="1">
        <f t="array" ref="J15">IFERROR(INDEX(fields[[Field]:[Field]],(COLUMN()-COLUMN($G$11))*8+ROW(K8)),"")</f>
        <v>date</v>
      </c>
      <c r="K15" s="9" t="str" cm="1">
        <f t="array" ref="K15">IFERROR(INDEX(fields[[Field]:[Field]],(COLUMN()-COLUMN($G$11))*8+ROW(L8)),"")</f>
        <v/>
      </c>
      <c r="L15" s="9"/>
      <c r="M15" s="52" t="s">
        <v>10</v>
      </c>
      <c r="N15" s="53" t="s">
        <v>11</v>
      </c>
      <c r="P15" t="s">
        <v>30</v>
      </c>
      <c r="Q15" t="s">
        <v>43</v>
      </c>
      <c r="R15" t="s">
        <v>44</v>
      </c>
    </row>
    <row r="16" spans="2:18">
      <c r="G16" s="9" t="str" cm="1">
        <f t="array" ref="G16">IFERROR(INDEX(fields[[Field]:[Field]],(COLUMN()-COLUMN($G$11))*8+ROW(H9)),"")</f>
        <v>country</v>
      </c>
      <c r="H16" s="9" t="str" cm="1">
        <f t="array" ref="H16">IFERROR(INDEX(fields[[Field]:[Field]],(COLUMN()-COLUMN($G$11))*8+ROW(I9)),"")</f>
        <v>word</v>
      </c>
      <c r="I16" s="9" t="str" cm="1">
        <f t="array" ref="I16">IFERROR(INDEX(fields[[Field]:[Field]],(COLUMN()-COLUMN($G$11))*8+ROW(J9)),"")</f>
        <v>url</v>
      </c>
      <c r="J16" s="9" t="str" cm="1">
        <f t="array" ref="J16">IFERROR(INDEX(fields[[Field]:[Field]],(COLUMN()-COLUMN($G$11))*8+ROW(K9)),"")</f>
        <v>time</v>
      </c>
      <c r="K16" s="9" t="str" cm="1">
        <f t="array" ref="K16">IFERROR(INDEX(fields[[Field]:[Field]],(COLUMN()-COLUMN($G$11))*8+ROW(L9)),"")</f>
        <v/>
      </c>
      <c r="L16" s="9"/>
      <c r="M16" s="52" t="s">
        <v>12</v>
      </c>
      <c r="N16" s="53" t="s">
        <v>13</v>
      </c>
      <c r="P16" t="s">
        <v>30</v>
      </c>
      <c r="Q16" t="s">
        <v>45</v>
      </c>
      <c r="R16" t="s">
        <v>46</v>
      </c>
    </row>
    <row r="17" spans="2:18">
      <c r="G17" s="9" t="str" cm="1">
        <f t="array" ref="G17">IFERROR(INDEX(fields[[Field]:[Field]],(COLUMN()-COLUMN($G$11))*8+ROW(H10)),"")</f>
        <v>postcode</v>
      </c>
      <c r="H17" s="9" t="str" cm="1">
        <f t="array" ref="H17">IFERROR(INDEX(fields[[Field]:[Field]],(COLUMN()-COLUMN($G$11))*8+ROW(I10)),"")</f>
        <v>random_int</v>
      </c>
      <c r="I17" s="9" t="str" cm="1">
        <f t="array" ref="I17">IFERROR(INDEX(fields[[Field]:[Field]],(COLUMN()-COLUMN($G$11))*8+ROW(J10)),"")</f>
        <v>domain_name</v>
      </c>
      <c r="J17" s="9" t="str" cm="1">
        <f t="array" ref="J17">IFERROR(INDEX(fields[[Field]:[Field]],(COLUMN()-COLUMN($G$11))*8+ROW(K10)),"")</f>
        <v>date_time_this_century</v>
      </c>
      <c r="K17" s="9" t="str" cm="1">
        <f t="array" ref="K17">IFERROR(INDEX(fields[[Field]:[Field]],(COLUMN()-COLUMN($G$11))*8+ROW(L10)),"")</f>
        <v/>
      </c>
      <c r="L17" s="9"/>
      <c r="M17" s="52" t="s">
        <v>14</v>
      </c>
      <c r="N17" s="53" t="s">
        <v>15</v>
      </c>
      <c r="P17" t="s">
        <v>30</v>
      </c>
      <c r="Q17" t="s">
        <v>47</v>
      </c>
      <c r="R17" t="s">
        <v>48</v>
      </c>
    </row>
    <row r="18" spans="2:18">
      <c r="G18" s="9" t="str" cm="1">
        <f t="array" ref="G18">IFERROR(INDEX(fields[[Field]:[Field]],(COLUMN()-COLUMN($G$11))*8+ROW(H11)),"")</f>
        <v>company</v>
      </c>
      <c r="H18" s="9" t="str" cm="1">
        <f t="array" ref="H18">IFERROR(INDEX(fields[[Field]:[Field]],(COLUMN()-COLUMN($G$11))*8+ROW(I11)),"")</f>
        <v>uuid4</v>
      </c>
      <c r="I18" s="9" t="str" cm="1">
        <f t="array" ref="I18">IFERROR(INDEX(fields[[Field]:[Field]],(COLUMN()-COLUMN($G$11))*8+ROW(J11)),"")</f>
        <v>ipv4</v>
      </c>
      <c r="J18" s="9" t="str" cm="1">
        <f t="array" ref="J18">IFERROR(INDEX(fields[[Field]:[Field]],(COLUMN()-COLUMN($G$11))*8+ROW(K11)),"")</f>
        <v>timezone</v>
      </c>
      <c r="K18" s="9" t="str" cm="1">
        <f t="array" ref="K18">IFERROR(INDEX(fields[[Field]:[Field]],(COLUMN()-COLUMN($G$11))*8+ROW(L11)),"")</f>
        <v/>
      </c>
      <c r="L18" s="9"/>
      <c r="M18" s="52" t="s">
        <v>16</v>
      </c>
      <c r="N18" s="53" t="s">
        <v>17</v>
      </c>
      <c r="P18" t="s">
        <v>30</v>
      </c>
      <c r="Q18" t="s">
        <v>49</v>
      </c>
      <c r="R18" t="s">
        <v>50</v>
      </c>
    </row>
    <row r="19" spans="2:18">
      <c r="M19" s="52" t="s">
        <v>18</v>
      </c>
      <c r="N19" s="53" t="s">
        <v>19</v>
      </c>
      <c r="P19" t="s">
        <v>30</v>
      </c>
      <c r="Q19" t="s">
        <v>51</v>
      </c>
      <c r="R19" t="s">
        <v>52</v>
      </c>
    </row>
    <row r="20" spans="2:18" ht="16.5" thickBot="1">
      <c r="G20" s="2" t="s">
        <v>123</v>
      </c>
      <c r="H20" s="2"/>
      <c r="I20" s="2"/>
      <c r="M20" s="52" t="s">
        <v>20</v>
      </c>
      <c r="N20" s="53" t="s">
        <v>21</v>
      </c>
      <c r="P20" t="s">
        <v>30</v>
      </c>
      <c r="Q20" t="s">
        <v>53</v>
      </c>
      <c r="R20" t="s">
        <v>54</v>
      </c>
    </row>
    <row r="21" spans="2:18" ht="16.5" thickBot="1">
      <c r="B21" s="2" t="s">
        <v>126</v>
      </c>
      <c r="C21" s="2"/>
      <c r="D21" s="2"/>
      <c r="G21" s="9" t="str" cm="1">
        <f t="array" ref="G21">IFERROR(INDEX(locales[[Locale Code]:[Locale Code]],(COLUMN()-COLUMN($G$21))*5+ROW(H4)),"")</f>
        <v>de_DE</v>
      </c>
      <c r="H21" s="9" t="str" cm="1">
        <f t="array" ref="H21">IFERROR(INDEX(locales[[Locale Code]:[Locale Code]],(COLUMN()-COLUMN($G$21))*5+ROW(I4)),"")</f>
        <v>ja_JP</v>
      </c>
      <c r="I21" s="9" t="str" cm="1">
        <f t="array" ref="I21">IFERROR(INDEX(locales[[Locale Code]:[Locale Code]],(COLUMN()-COLUMN($G$21))*5+ROW(J4)),"")</f>
        <v>ko_KR</v>
      </c>
      <c r="J21" s="9" t="str" cm="1">
        <f t="array" ref="J21">IFERROR(INDEX(locales[[Locale Code]:[Locale Code]],(COLUMN()-COLUMN($G$11))*5+ROW(K4)),"")</f>
        <v/>
      </c>
      <c r="K21" s="9" t="str" cm="1">
        <f t="array" ref="K21">IFERROR(INDEX(locales[[Locale Code]:[Locale Code]],(COLUMN()-COLUMN($G$11))*5+ROW(L4)),"")</f>
        <v/>
      </c>
      <c r="M21" s="52" t="s">
        <v>22</v>
      </c>
      <c r="N21" s="53" t="s">
        <v>23</v>
      </c>
      <c r="P21" t="s">
        <v>30</v>
      </c>
      <c r="Q21" t="s">
        <v>55</v>
      </c>
      <c r="R21" t="s">
        <v>56</v>
      </c>
    </row>
    <row r="22" spans="2:18">
      <c r="B22" s="4" t="s">
        <v>118</v>
      </c>
      <c r="C22" s="12" t="str" cm="1" vm="16">
        <f t="array" aca="1" ref="C22" ca="1">_xlfn._xlws.PY(24,1)</f>
        <v>import pandas and faker library</v>
      </c>
      <c r="D22" s="12"/>
      <c r="G22" s="9" t="str" cm="1">
        <f t="array" ref="G22">IFERROR(INDEX(locales[[Locale Code]:[Locale Code]],(COLUMN()-COLUMN($G$21))*5+ROW(H5)),"")</f>
        <v>es_ES</v>
      </c>
      <c r="H22" s="9" t="str" cm="1">
        <f t="array" ref="H22">IFERROR(INDEX(locales[[Locale Code]:[Locale Code]],(COLUMN()-COLUMN($G$21))*5+ROW(I5)),"")</f>
        <v>ru_RU</v>
      </c>
      <c r="I22" s="9" t="str" cm="1">
        <f t="array" ref="I22">IFERROR(INDEX(locales[[Locale Code]:[Locale Code]],(COLUMN()-COLUMN($G$21))*5+ROW(J5)),"")</f>
        <v/>
      </c>
      <c r="J22" s="9" t="str" cm="1">
        <f t="array" ref="J22">IFERROR(INDEX(locales[[Locale Code]:[Locale Code]],(COLUMN()-COLUMN($G$11))*5+ROW(K5)),"")</f>
        <v/>
      </c>
      <c r="K22" s="9" t="str" cm="1">
        <f t="array" ref="K22">IFERROR(INDEX(locales[[Locale Code]:[Locale Code]],(COLUMN()-COLUMN($G$11))*5+ROW(L5)),"")</f>
        <v/>
      </c>
      <c r="M22" s="52" t="s">
        <v>24</v>
      </c>
      <c r="N22" s="53" t="s">
        <v>25</v>
      </c>
      <c r="P22" t="s">
        <v>30</v>
      </c>
      <c r="Q22" t="s">
        <v>57</v>
      </c>
      <c r="R22" t="s">
        <v>58</v>
      </c>
    </row>
    <row r="23" spans="2:18">
      <c r="B23" s="4" t="s">
        <v>127</v>
      </c>
      <c r="C23" s="12" t="str" cm="1" vm="17">
        <f t="array" aca="1" ref="C23" ca="1">_xlfn._xlws.PY(25,1)</f>
        <v>create generate_fake_data function</v>
      </c>
      <c r="D23" s="12"/>
      <c r="G23" s="9" t="str" cm="1">
        <f t="array" ref="G23">IFERROR(INDEX(locales[[Locale Code]:[Locale Code]],(COLUMN()-COLUMN($G$21))*5+ROW(H6)),"")</f>
        <v>it_IT</v>
      </c>
      <c r="H23" s="9" t="str" cm="1">
        <f t="array" ref="H23">IFERROR(INDEX(locales[[Locale Code]:[Locale Code]],(COLUMN()-COLUMN($G$21))*5+ROW(I6)),"")</f>
        <v>pt_BR</v>
      </c>
      <c r="I23" s="9" t="str" cm="1">
        <f t="array" ref="I23">IFERROR(INDEX(locales[[Locale Code]:[Locale Code]],(COLUMN()-COLUMN($G$21))*5+ROW(J6)),"")</f>
        <v/>
      </c>
      <c r="J23" s="9" t="str" cm="1">
        <f t="array" ref="J23">IFERROR(INDEX(locales[[Locale Code]:[Locale Code]],(COLUMN()-COLUMN($G$11))*5+ROW(K9)),"")</f>
        <v/>
      </c>
      <c r="K23" s="9" t="str" cm="1">
        <f t="array" ref="K23">IFERROR(INDEX(locales[[Locale Code]:[Locale Code]],(COLUMN()-COLUMN($G$11))*5+ROW(L9)),"")</f>
        <v/>
      </c>
      <c r="M23" s="52" t="s">
        <v>26</v>
      </c>
      <c r="N23" s="53" t="s">
        <v>27</v>
      </c>
      <c r="P23" t="s">
        <v>30</v>
      </c>
      <c r="Q23" t="s">
        <v>59</v>
      </c>
      <c r="R23" t="s">
        <v>58</v>
      </c>
    </row>
    <row r="24" spans="2:18">
      <c r="B24" s="4" t="s">
        <v>119</v>
      </c>
      <c r="C24" s="12" t="str" cm="1" vm="18">
        <f t="array" aca="1" ref="C24" ca="1">_xlfn._xlws.PY(26,1,DisplayFields[[#All],[List of fields]],E10,E11)</f>
        <v>get inputs list_fields, number_of_rows, locale</v>
      </c>
      <c r="D24" s="12"/>
      <c r="G24" s="9" t="str" cm="1">
        <f t="array" ref="G24">IFERROR(INDEX(locales[[Locale Code]:[Locale Code]],(COLUMN()-COLUMN($G$21))*5+ROW(H7)),"")</f>
        <v>nl_NL</v>
      </c>
      <c r="H24" s="9" t="str" cm="1">
        <f t="array" ref="H24">IFERROR(INDEX(locales[[Locale Code]:[Locale Code]],(COLUMN()-COLUMN($G$21))*5+ROW(I7)),"")</f>
        <v>ar_EG</v>
      </c>
      <c r="I24" s="9" t="str" cm="1">
        <f t="array" ref="I24">IFERROR(INDEX(locales[[Locale Code]:[Locale Code]],(COLUMN()-COLUMN($G$21))*5+ROW(J7)),"")</f>
        <v/>
      </c>
      <c r="J24" s="9" t="str" cm="1">
        <f t="array" ref="J24">IFERROR(INDEX(locales[[Locale Code]:[Locale Code]],(COLUMN()-COLUMN($G$11))*5+ROW(K10)),"")</f>
        <v/>
      </c>
      <c r="K24" s="9" t="str" cm="1">
        <f t="array" ref="K24">IFERROR(INDEX(locales[[Locale Code]:[Locale Code]],(COLUMN()-COLUMN($G$11))*5+ROW(L10)),"")</f>
        <v/>
      </c>
      <c r="M24" s="52" t="s">
        <v>28</v>
      </c>
      <c r="N24" s="53" t="s">
        <v>29</v>
      </c>
      <c r="P24" t="s">
        <v>30</v>
      </c>
      <c r="Q24" t="s">
        <v>60</v>
      </c>
      <c r="R24" t="s">
        <v>61</v>
      </c>
    </row>
    <row r="25" spans="2:18">
      <c r="B25" s="4" t="s">
        <v>120</v>
      </c>
      <c r="C25" s="12" t="e" cm="1" vm="19">
        <f t="array" aca="1" ref="C25" ca="1">_xlfn._xlws.PY(27,1)</f>
        <v>#VALUE!</v>
      </c>
      <c r="D25" s="12"/>
      <c r="G25" s="9" t="str" cm="1">
        <f t="array" ref="G25">IFERROR(INDEX(locales[[Locale Code]:[Locale Code]],(COLUMN()-COLUMN($G$21))*5+ROW(H8)),"")</f>
        <v>zh_CN</v>
      </c>
      <c r="H25" s="9" t="str" cm="1">
        <f t="array" ref="H25">IFERROR(INDEX(locales[[Locale Code]:[Locale Code]],(COLUMN()-COLUMN($G$21))*5+ROW(I8)),"")</f>
        <v>hi_IN</v>
      </c>
      <c r="I25" s="9" t="str" cm="1">
        <f t="array" ref="I25">IFERROR(INDEX(locales[[Locale Code]:[Locale Code]],(COLUMN()-COLUMN($G$21))*5+ROW(J8)),"")</f>
        <v/>
      </c>
      <c r="J25" s="9" t="str" cm="1">
        <f t="array" ref="J25">IFERROR(INDEX(locales[[Locale Code]:[Locale Code]],(COLUMN()-COLUMN($G$11))*5+ROW(K11)),"")</f>
        <v/>
      </c>
      <c r="K25" s="9" t="str" cm="1">
        <f t="array" ref="K25">IFERROR(INDEX(locales[[Locale Code]:[Locale Code]],(COLUMN()-COLUMN($G$11))*5+ROW(L11)),"")</f>
        <v/>
      </c>
      <c r="P25" t="s">
        <v>30</v>
      </c>
      <c r="Q25" t="s">
        <v>62</v>
      </c>
      <c r="R25" t="s">
        <v>63</v>
      </c>
    </row>
    <row r="26" spans="2:18">
      <c r="P26" t="s">
        <v>30</v>
      </c>
      <c r="Q26" t="s">
        <v>64</v>
      </c>
      <c r="R26" t="s">
        <v>65</v>
      </c>
    </row>
    <row r="27" spans="2:18">
      <c r="B27" s="13" t="s">
        <v>128</v>
      </c>
      <c r="P27" t="s">
        <v>30</v>
      </c>
      <c r="Q27" t="s">
        <v>66</v>
      </c>
      <c r="R27" t="s">
        <v>67</v>
      </c>
    </row>
    <row r="28" spans="2:18" ht="18" thickBot="1">
      <c r="B28" s="3" t="str" cm="1">
        <f t="array" aca="1" ref="B28:C38" ca="1">_xlfn._xlws.PY(20,0)</f>
        <v>first_name</v>
      </c>
      <c r="C28" s="3" t="str">
        <f ca="1"/>
        <v>last_name</v>
      </c>
      <c r="D28" s="3"/>
      <c r="E28" s="3"/>
      <c r="F28" s="3"/>
      <c r="G28" s="3"/>
      <c r="H28" s="3"/>
      <c r="I28" s="3"/>
      <c r="P28" t="s">
        <v>30</v>
      </c>
      <c r="Q28" t="s">
        <v>68</v>
      </c>
      <c r="R28" t="s">
        <v>69</v>
      </c>
    </row>
    <row r="29" spans="2:18" ht="32.25" thickTop="1">
      <c r="B29" s="1" t="str">
        <f ca="1"/>
        <v>Andrew</v>
      </c>
      <c r="C29" s="1" t="str">
        <f ca="1"/>
        <v>Houghton</v>
      </c>
      <c r="D29" s="1"/>
      <c r="E29" s="1"/>
      <c r="P29" t="s">
        <v>30</v>
      </c>
      <c r="Q29" t="s">
        <v>70</v>
      </c>
      <c r="R29" t="s">
        <v>71</v>
      </c>
    </row>
    <row r="30" spans="2:18">
      <c r="B30" s="1" t="str">
        <f ca="1"/>
        <v>Dominic</v>
      </c>
      <c r="C30" s="1" t="str">
        <f ca="1"/>
        <v>Richards</v>
      </c>
      <c r="D30" s="1"/>
      <c r="E30" s="1"/>
      <c r="P30" t="s">
        <v>31</v>
      </c>
      <c r="Q30" t="s">
        <v>72</v>
      </c>
      <c r="R30" t="s">
        <v>73</v>
      </c>
    </row>
    <row r="31" spans="2:18">
      <c r="B31" s="1" t="str">
        <f ca="1"/>
        <v>Danielle</v>
      </c>
      <c r="C31" s="1" t="str">
        <f ca="1"/>
        <v>Morris</v>
      </c>
      <c r="D31" s="1"/>
      <c r="E31" s="1"/>
      <c r="P31" t="s">
        <v>31</v>
      </c>
      <c r="Q31" t="s">
        <v>74</v>
      </c>
      <c r="R31" t="s">
        <v>75</v>
      </c>
    </row>
    <row r="32" spans="2:18">
      <c r="B32" s="1" t="str">
        <f ca="1"/>
        <v>Damien</v>
      </c>
      <c r="C32" s="1" t="str">
        <f ca="1"/>
        <v>Shepherd</v>
      </c>
      <c r="D32" s="1"/>
      <c r="E32" s="1"/>
      <c r="P32" t="s">
        <v>31</v>
      </c>
      <c r="Q32" t="s">
        <v>76</v>
      </c>
      <c r="R32" t="s">
        <v>77</v>
      </c>
    </row>
    <row r="33" spans="2:18">
      <c r="B33" s="1" t="str">
        <f ca="1"/>
        <v>Sharon</v>
      </c>
      <c r="C33" s="1" t="str">
        <f ca="1"/>
        <v>Smith</v>
      </c>
      <c r="D33" s="1"/>
      <c r="E33" s="1"/>
      <c r="P33" t="s">
        <v>31</v>
      </c>
      <c r="Q33" t="s">
        <v>78</v>
      </c>
      <c r="R33" t="s">
        <v>79</v>
      </c>
    </row>
    <row r="34" spans="2:18">
      <c r="B34" s="1" t="str">
        <f ca="1"/>
        <v>Joseph</v>
      </c>
      <c r="C34" s="1" t="str">
        <f ca="1"/>
        <v>Green</v>
      </c>
      <c r="D34" s="1"/>
      <c r="P34" t="s">
        <v>31</v>
      </c>
      <c r="Q34" t="s">
        <v>80</v>
      </c>
      <c r="R34" t="s">
        <v>81</v>
      </c>
    </row>
    <row r="35" spans="2:18">
      <c r="B35" s="1" t="str">
        <f ca="1"/>
        <v>Rosie</v>
      </c>
      <c r="C35" s="1" t="str">
        <f ca="1"/>
        <v>Murphy</v>
      </c>
      <c r="D35" s="1"/>
      <c r="E35" s="1"/>
      <c r="P35" t="s">
        <v>32</v>
      </c>
      <c r="Q35" t="s">
        <v>82</v>
      </c>
      <c r="R35" t="s">
        <v>83</v>
      </c>
    </row>
    <row r="36" spans="2:18">
      <c r="B36" s="1" t="str">
        <f ca="1"/>
        <v>Jessica</v>
      </c>
      <c r="C36" s="1" t="str">
        <f ca="1"/>
        <v>Lee</v>
      </c>
      <c r="D36" s="1"/>
      <c r="E36" s="1"/>
      <c r="P36" t="s">
        <v>32</v>
      </c>
      <c r="Q36" t="s">
        <v>84</v>
      </c>
      <c r="R36" t="s">
        <v>85</v>
      </c>
    </row>
    <row r="37" spans="2:18">
      <c r="B37" s="1" t="str">
        <f ca="1"/>
        <v>Jordan</v>
      </c>
      <c r="C37" s="1" t="str">
        <f ca="1"/>
        <v>Brown</v>
      </c>
      <c r="D37" s="1"/>
      <c r="E37" s="1"/>
      <c r="P37" t="s">
        <v>32</v>
      </c>
      <c r="Q37" t="s">
        <v>86</v>
      </c>
      <c r="R37" t="s">
        <v>87</v>
      </c>
    </row>
    <row r="38" spans="2:18">
      <c r="B38" s="1" t="str">
        <f ca="1"/>
        <v>Dylan</v>
      </c>
      <c r="C38" s="1" t="str">
        <f ca="1"/>
        <v>Carter</v>
      </c>
      <c r="D38" s="1"/>
      <c r="E38" s="1"/>
      <c r="P38" t="s">
        <v>32</v>
      </c>
      <c r="Q38" t="s">
        <v>88</v>
      </c>
      <c r="R38" t="s">
        <v>89</v>
      </c>
    </row>
    <row r="39" spans="2:18">
      <c r="P39" t="s">
        <v>32</v>
      </c>
      <c r="Q39" t="s">
        <v>90</v>
      </c>
      <c r="R39" t="s">
        <v>91</v>
      </c>
    </row>
    <row r="40" spans="2:18">
      <c r="P40" t="s">
        <v>32</v>
      </c>
      <c r="Q40" t="s">
        <v>92</v>
      </c>
      <c r="R40" t="s">
        <v>93</v>
      </c>
    </row>
    <row r="41" spans="2:18">
      <c r="P41" t="s">
        <v>32</v>
      </c>
      <c r="Q41" t="s">
        <v>94</v>
      </c>
      <c r="R41" t="s">
        <v>95</v>
      </c>
    </row>
    <row r="42" spans="2:18">
      <c r="P42" t="s">
        <v>33</v>
      </c>
      <c r="Q42" t="s">
        <v>96</v>
      </c>
      <c r="R42" t="s">
        <v>97</v>
      </c>
    </row>
    <row r="43" spans="2:18">
      <c r="P43" t="s">
        <v>33</v>
      </c>
      <c r="Q43" t="s">
        <v>98</v>
      </c>
      <c r="R43" t="s">
        <v>99</v>
      </c>
    </row>
    <row r="44" spans="2:18">
      <c r="P44" t="s">
        <v>33</v>
      </c>
      <c r="Q44" t="s">
        <v>100</v>
      </c>
      <c r="R44" t="s">
        <v>101</v>
      </c>
    </row>
    <row r="45" spans="2:18">
      <c r="P45" t="s">
        <v>33</v>
      </c>
      <c r="Q45" t="s">
        <v>102</v>
      </c>
      <c r="R45" t="s">
        <v>103</v>
      </c>
    </row>
    <row r="46" spans="2:18">
      <c r="P46" t="s">
        <v>34</v>
      </c>
      <c r="Q46" t="s">
        <v>104</v>
      </c>
      <c r="R46" t="s">
        <v>105</v>
      </c>
    </row>
    <row r="47" spans="2:18">
      <c r="P47" t="s">
        <v>34</v>
      </c>
      <c r="Q47" t="s">
        <v>106</v>
      </c>
      <c r="R47" t="s">
        <v>107</v>
      </c>
    </row>
    <row r="48" spans="2:18">
      <c r="P48" t="s">
        <v>34</v>
      </c>
      <c r="Q48" t="s">
        <v>108</v>
      </c>
      <c r="R48" t="s">
        <v>109</v>
      </c>
    </row>
    <row r="49" spans="16:18">
      <c r="P49" t="s">
        <v>34</v>
      </c>
      <c r="Q49" t="s">
        <v>110</v>
      </c>
      <c r="R49" t="s">
        <v>111</v>
      </c>
    </row>
  </sheetData>
  <mergeCells count="2">
    <mergeCell ref="B7:D7"/>
    <mergeCell ref="B2:I2"/>
  </mergeCells>
  <dataValidations count="2">
    <dataValidation type="list" allowBlank="1" showInputMessage="1" showErrorMessage="1" sqref="B11:B19" xr:uid="{3A736C7A-B32D-4C8E-A410-51E8A8E74BAD}">
      <formula1>$Q$10:$Q$49</formula1>
    </dataValidation>
    <dataValidation type="list" allowBlank="1" showInputMessage="1" showErrorMessage="1" sqref="E11" xr:uid="{287F701B-89B6-4F5C-9A51-BD6F677D31DD}">
      <formula1>$M$11:$M$24</formula1>
    </dataValidation>
  </dataValidations>
  <hyperlinks>
    <hyperlink ref="B8" r:id="rId1" display="https://faker.readthedocs.io/en/master/" xr:uid="{D4F68BD8-D49B-440A-80EF-27C3301CB44E}"/>
  </hyperlinks>
  <pageMargins left="0.7" right="0.7" top="0.75" bottom="0.75" header="0.3" footer="0.3"/>
  <pageSetup paperSize="9" orientation="portrait"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AF686-5175-4A40-AF11-8AFBF610152C}">
  <sheetPr codeName="Sheet6"/>
  <dimension ref="A1:K213"/>
  <sheetViews>
    <sheetView showGridLines="0" zoomScale="175" zoomScaleNormal="175" workbookViewId="0">
      <selection sqref="A1:XFD3"/>
    </sheetView>
  </sheetViews>
  <sheetFormatPr defaultRowHeight="15.75"/>
  <cols>
    <col min="1" max="1" width="10.625" customWidth="1"/>
    <col min="2" max="2" width="8.25" customWidth="1"/>
    <col min="5" max="5" width="9.5" customWidth="1"/>
    <col min="7" max="11" width="11.25" customWidth="1"/>
  </cols>
  <sheetData>
    <row r="1" spans="1:11" s="14" customFormat="1" ht="15"/>
    <row r="2" spans="1:11" s="14" customFormat="1" ht="30.75" customHeight="1">
      <c r="B2" s="56" t="e" vm="1">
        <v>#VALUE!</v>
      </c>
      <c r="C2" s="56"/>
      <c r="D2" s="56"/>
      <c r="E2" s="56"/>
      <c r="F2" s="56"/>
      <c r="G2" s="56"/>
      <c r="H2" s="56"/>
      <c r="I2" s="56"/>
    </row>
    <row r="3" spans="1:11" s="14" customFormat="1" ht="15"/>
    <row r="5" spans="1:11" ht="20.25" thickBot="1">
      <c r="A5" s="7" t="s">
        <v>425</v>
      </c>
      <c r="B5" s="7"/>
      <c r="C5" s="7"/>
      <c r="D5" s="14"/>
      <c r="E5" s="14"/>
      <c r="F5" s="14"/>
      <c r="G5" s="14"/>
      <c r="H5" s="14"/>
      <c r="I5" s="14"/>
      <c r="J5" s="14"/>
      <c r="K5" s="14"/>
    </row>
    <row r="6" spans="1:11" ht="16.5" thickTop="1">
      <c r="A6" s="14"/>
      <c r="B6" s="14"/>
      <c r="C6" s="14"/>
      <c r="D6" s="14"/>
      <c r="E6" s="14"/>
      <c r="F6" s="14"/>
      <c r="G6" s="14"/>
      <c r="H6" s="14"/>
      <c r="I6" s="14"/>
      <c r="J6" s="14"/>
      <c r="K6" s="14"/>
    </row>
    <row r="7" spans="1:11">
      <c r="A7" s="14" t="s">
        <v>398</v>
      </c>
      <c r="B7" s="14"/>
      <c r="C7" s="14"/>
      <c r="D7" s="14"/>
      <c r="E7" s="14"/>
      <c r="F7" s="14"/>
      <c r="G7" s="14"/>
      <c r="H7" s="14"/>
      <c r="I7" s="14"/>
      <c r="J7" s="14"/>
      <c r="K7" s="14"/>
    </row>
    <row r="8" spans="1:11" s="14" customFormat="1" ht="15">
      <c r="A8" s="14" t="s">
        <v>399</v>
      </c>
    </row>
    <row r="9" spans="1:11" s="14" customFormat="1" ht="15"/>
    <row r="10" spans="1:11" s="14" customFormat="1" ht="15">
      <c r="A10" s="28" cm="1" vm="6">
        <f t="array" aca="1" ref="A10" ca="1">_xlfn._xlws.PY(28,1,Table113[#All])</f>
        <v>0</v>
      </c>
    </row>
    <row r="12" spans="1:11" s="14" customFormat="1" ht="18" thickBot="1">
      <c r="A12" s="14" t="s">
        <v>400</v>
      </c>
      <c r="B12" s="14" t="s">
        <v>392</v>
      </c>
      <c r="C12" s="14" t="s">
        <v>149</v>
      </c>
      <c r="D12" s="14" t="s">
        <v>401</v>
      </c>
      <c r="E12" s="14" t="s">
        <v>402</v>
      </c>
      <c r="G12" s="3" t="str" cm="1">
        <f t="array" aca="1" ref="G12:K212" ca="1">_xlfn._xlws.PY(29,0)</f>
        <v>age</v>
      </c>
      <c r="H12" s="3" t="str">
        <f ca="1"/>
        <v>gender</v>
      </c>
      <c r="I12" s="3" t="str">
        <f ca="1"/>
        <v>q1</v>
      </c>
      <c r="J12" s="3" t="str">
        <f ca="1"/>
        <v>q2</v>
      </c>
      <c r="K12" s="3" t="str">
        <f ca="1"/>
        <v>q3_likert</v>
      </c>
    </row>
    <row r="13" spans="1:11" s="14" customFormat="1" thickTop="1">
      <c r="A13" s="14">
        <v>56</v>
      </c>
      <c r="B13" s="14" t="s">
        <v>387</v>
      </c>
      <c r="C13" s="14">
        <v>3</v>
      </c>
      <c r="D13" s="14">
        <v>5</v>
      </c>
      <c r="E13" s="14">
        <v>3</v>
      </c>
      <c r="G13" s="14">
        <f ca="1"/>
        <v>56</v>
      </c>
      <c r="H13" s="14" t="str">
        <f ca="1"/>
        <v>Female</v>
      </c>
      <c r="I13" s="14">
        <f ca="1"/>
        <v>3</v>
      </c>
      <c r="J13" s="14">
        <f ca="1"/>
        <v>5</v>
      </c>
      <c r="K13" s="14">
        <f ca="1"/>
        <v>3</v>
      </c>
    </row>
    <row r="14" spans="1:11" s="14" customFormat="1" ht="15">
      <c r="A14" s="14">
        <v>46</v>
      </c>
      <c r="B14" s="14" t="s">
        <v>403</v>
      </c>
      <c r="C14" s="14">
        <v>1</v>
      </c>
      <c r="D14" s="14">
        <v>2</v>
      </c>
      <c r="E14" s="14">
        <v>3</v>
      </c>
      <c r="G14" s="14">
        <f ca="1"/>
        <v>46</v>
      </c>
      <c r="H14" s="14" t="str">
        <f ca="1"/>
        <v>Other</v>
      </c>
      <c r="I14" s="14">
        <f ca="1"/>
        <v>1</v>
      </c>
      <c r="J14" s="14">
        <f ca="1"/>
        <v>2</v>
      </c>
      <c r="K14" s="14">
        <f ca="1"/>
        <v>3</v>
      </c>
    </row>
    <row r="15" spans="1:11" s="14" customFormat="1" ht="15">
      <c r="A15" s="14">
        <v>32</v>
      </c>
      <c r="B15" s="14" t="s">
        <v>387</v>
      </c>
      <c r="C15" s="14">
        <v>2</v>
      </c>
      <c r="D15" s="14">
        <v>1</v>
      </c>
      <c r="E15" s="14">
        <v>1</v>
      </c>
      <c r="G15" s="14">
        <f ca="1"/>
        <v>32</v>
      </c>
      <c r="H15" s="14" t="str">
        <f ca="1"/>
        <v>Female</v>
      </c>
      <c r="I15" s="14">
        <f ca="1"/>
        <v>2</v>
      </c>
      <c r="J15" s="14">
        <f ca="1"/>
        <v>1</v>
      </c>
      <c r="K15" s="14">
        <f ca="1"/>
        <v>1</v>
      </c>
    </row>
    <row r="16" spans="1:11" s="14" customFormat="1" ht="15">
      <c r="A16" s="14">
        <v>60</v>
      </c>
      <c r="B16" s="14" t="s">
        <v>403</v>
      </c>
      <c r="C16" s="14">
        <v>5</v>
      </c>
      <c r="D16" s="14">
        <v>2</v>
      </c>
      <c r="E16" s="14">
        <v>3</v>
      </c>
      <c r="G16" s="14">
        <f ca="1"/>
        <v>60</v>
      </c>
      <c r="H16" s="14" t="str">
        <f ca="1"/>
        <v>Other</v>
      </c>
      <c r="I16" s="14">
        <f ca="1"/>
        <v>5</v>
      </c>
      <c r="J16" s="14">
        <f ca="1"/>
        <v>2</v>
      </c>
      <c r="K16" s="14">
        <f ca="1"/>
        <v>3</v>
      </c>
    </row>
    <row r="17" spans="1:11" s="14" customFormat="1" ht="15">
      <c r="A17" s="14">
        <v>25</v>
      </c>
      <c r="B17" s="14" t="s">
        <v>386</v>
      </c>
      <c r="C17" s="14">
        <v>2</v>
      </c>
      <c r="D17" s="14">
        <v>3</v>
      </c>
      <c r="E17" s="14">
        <v>4</v>
      </c>
      <c r="G17" s="14">
        <f ca="1"/>
        <v>25</v>
      </c>
      <c r="H17" s="14" t="str">
        <f ca="1"/>
        <v>Male</v>
      </c>
      <c r="I17" s="14">
        <f ca="1"/>
        <v>2</v>
      </c>
      <c r="J17" s="14">
        <f ca="1"/>
        <v>3</v>
      </c>
      <c r="K17" s="14">
        <f ca="1"/>
        <v>4</v>
      </c>
    </row>
    <row r="18" spans="1:11" s="14" customFormat="1" ht="15">
      <c r="A18" s="14">
        <v>38</v>
      </c>
      <c r="B18" s="14" t="s">
        <v>386</v>
      </c>
      <c r="C18" s="14">
        <v>2</v>
      </c>
      <c r="D18" s="14">
        <v>2</v>
      </c>
      <c r="E18" s="14">
        <v>3</v>
      </c>
      <c r="G18" s="14">
        <f ca="1"/>
        <v>38</v>
      </c>
      <c r="H18" s="14" t="str">
        <f ca="1"/>
        <v>Male</v>
      </c>
      <c r="I18" s="14">
        <f ca="1"/>
        <v>2</v>
      </c>
      <c r="J18" s="14">
        <f ca="1"/>
        <v>2</v>
      </c>
      <c r="K18" s="14">
        <f ca="1"/>
        <v>3</v>
      </c>
    </row>
    <row r="19" spans="1:11" s="14" customFormat="1" ht="15">
      <c r="A19" s="14">
        <v>56</v>
      </c>
      <c r="B19" s="14" t="s">
        <v>386</v>
      </c>
      <c r="C19" s="14">
        <v>1</v>
      </c>
      <c r="D19" s="14">
        <v>2</v>
      </c>
      <c r="E19" s="14">
        <v>1</v>
      </c>
      <c r="G19" s="14">
        <f ca="1"/>
        <v>56</v>
      </c>
      <c r="H19" s="14" t="str">
        <f ca="1"/>
        <v>Male</v>
      </c>
      <c r="I19" s="14">
        <f ca="1"/>
        <v>1</v>
      </c>
      <c r="J19" s="14">
        <f ca="1"/>
        <v>2</v>
      </c>
      <c r="K19" s="14">
        <f ca="1"/>
        <v>1</v>
      </c>
    </row>
    <row r="20" spans="1:11" s="14" customFormat="1" ht="15">
      <c r="A20" s="14">
        <v>36</v>
      </c>
      <c r="B20" s="14" t="s">
        <v>386</v>
      </c>
      <c r="C20" s="14">
        <v>4</v>
      </c>
      <c r="D20" s="14">
        <v>5</v>
      </c>
      <c r="G20" s="14">
        <f ca="1"/>
        <v>36</v>
      </c>
      <c r="H20" s="14" t="str">
        <f ca="1"/>
        <v>Male</v>
      </c>
      <c r="I20" s="14">
        <f ca="1"/>
        <v>4</v>
      </c>
      <c r="J20" s="14">
        <f ca="1"/>
        <v>5</v>
      </c>
      <c r="K20" s="32">
        <f ca="1"/>
        <v>5</v>
      </c>
    </row>
    <row r="21" spans="1:11" s="14" customFormat="1" ht="15">
      <c r="A21" s="14">
        <v>40</v>
      </c>
      <c r="B21" s="14" t="s">
        <v>403</v>
      </c>
      <c r="C21" s="14">
        <v>2</v>
      </c>
      <c r="D21" s="14">
        <v>5</v>
      </c>
      <c r="G21" s="14">
        <f ca="1"/>
        <v>40</v>
      </c>
      <c r="H21" s="14" t="str">
        <f ca="1"/>
        <v>Other</v>
      </c>
      <c r="I21" s="14">
        <f ca="1"/>
        <v>2</v>
      </c>
      <c r="J21" s="14">
        <f ca="1"/>
        <v>5</v>
      </c>
      <c r="K21" s="32">
        <f ca="1"/>
        <v>4</v>
      </c>
    </row>
    <row r="22" spans="1:11" s="14" customFormat="1" ht="15">
      <c r="A22" s="14">
        <v>28</v>
      </c>
      <c r="B22" s="14" t="s">
        <v>386</v>
      </c>
      <c r="C22" s="14">
        <v>3</v>
      </c>
      <c r="D22" s="14">
        <v>5</v>
      </c>
      <c r="G22" s="14">
        <f ca="1"/>
        <v>28</v>
      </c>
      <c r="H22" s="14" t="str">
        <f ca="1"/>
        <v>Male</v>
      </c>
      <c r="I22" s="14">
        <f ca="1"/>
        <v>3</v>
      </c>
      <c r="J22" s="14">
        <f ca="1"/>
        <v>5</v>
      </c>
      <c r="K22" s="32">
        <f ca="1"/>
        <v>2</v>
      </c>
    </row>
    <row r="23" spans="1:11" s="14" customFormat="1" ht="15">
      <c r="A23" s="14">
        <v>28</v>
      </c>
      <c r="B23" s="14" t="s">
        <v>387</v>
      </c>
      <c r="C23" s="14">
        <v>4</v>
      </c>
      <c r="D23" s="14">
        <v>3</v>
      </c>
      <c r="G23" s="14">
        <f ca="1"/>
        <v>28</v>
      </c>
      <c r="H23" s="14" t="str">
        <f ca="1"/>
        <v>Female</v>
      </c>
      <c r="I23" s="14">
        <f ca="1"/>
        <v>4</v>
      </c>
      <c r="J23" s="14">
        <f ca="1"/>
        <v>3</v>
      </c>
      <c r="K23" s="32">
        <f ca="1"/>
        <v>3</v>
      </c>
    </row>
    <row r="24" spans="1:11" s="14" customFormat="1" ht="15">
      <c r="A24" s="14">
        <v>41</v>
      </c>
      <c r="B24" s="14" t="s">
        <v>387</v>
      </c>
      <c r="C24" s="14">
        <v>5</v>
      </c>
      <c r="D24" s="14">
        <v>5</v>
      </c>
      <c r="E24" s="14">
        <v>1</v>
      </c>
      <c r="G24" s="14">
        <f ca="1"/>
        <v>41</v>
      </c>
      <c r="H24" s="14" t="str">
        <f ca="1"/>
        <v>Female</v>
      </c>
      <c r="I24" s="14">
        <f ca="1"/>
        <v>5</v>
      </c>
      <c r="J24" s="14">
        <f ca="1"/>
        <v>5</v>
      </c>
      <c r="K24" s="14">
        <f ca="1"/>
        <v>1</v>
      </c>
    </row>
    <row r="25" spans="1:11" s="14" customFormat="1" ht="15">
      <c r="A25" s="14">
        <v>53</v>
      </c>
      <c r="B25" s="14" t="s">
        <v>387</v>
      </c>
      <c r="C25" s="14">
        <v>1</v>
      </c>
      <c r="D25" s="14">
        <v>1</v>
      </c>
      <c r="E25" s="14">
        <v>5</v>
      </c>
      <c r="G25" s="14">
        <f ca="1"/>
        <v>53</v>
      </c>
      <c r="H25" s="14" t="str">
        <f ca="1"/>
        <v>Female</v>
      </c>
      <c r="I25" s="14">
        <f ca="1"/>
        <v>1</v>
      </c>
      <c r="J25" s="14">
        <f ca="1"/>
        <v>1</v>
      </c>
      <c r="K25" s="14">
        <f ca="1"/>
        <v>5</v>
      </c>
    </row>
    <row r="26" spans="1:11" s="14" customFormat="1" ht="15">
      <c r="A26" s="14">
        <v>57</v>
      </c>
      <c r="B26" s="14" t="s">
        <v>403</v>
      </c>
      <c r="C26" s="14">
        <v>5</v>
      </c>
      <c r="D26" s="14">
        <v>4</v>
      </c>
      <c r="E26" s="14">
        <v>2</v>
      </c>
      <c r="G26" s="14">
        <f ca="1"/>
        <v>57</v>
      </c>
      <c r="H26" s="14" t="str">
        <f ca="1"/>
        <v>Other</v>
      </c>
      <c r="I26" s="14">
        <f ca="1"/>
        <v>5</v>
      </c>
      <c r="J26" s="14">
        <f ca="1"/>
        <v>4</v>
      </c>
      <c r="K26" s="14">
        <f ca="1"/>
        <v>2</v>
      </c>
    </row>
    <row r="27" spans="1:11" s="14" customFormat="1" ht="15">
      <c r="A27" s="14">
        <v>41</v>
      </c>
      <c r="B27" s="14" t="s">
        <v>386</v>
      </c>
      <c r="C27" s="14">
        <v>4</v>
      </c>
      <c r="D27" s="14">
        <v>1</v>
      </c>
      <c r="E27" s="14">
        <v>3</v>
      </c>
      <c r="G27" s="14">
        <f ca="1"/>
        <v>41</v>
      </c>
      <c r="H27" s="14" t="str">
        <f ca="1"/>
        <v>Male</v>
      </c>
      <c r="I27" s="14">
        <f ca="1"/>
        <v>4</v>
      </c>
      <c r="J27" s="14">
        <f ca="1"/>
        <v>1</v>
      </c>
      <c r="K27" s="14">
        <f ca="1"/>
        <v>3</v>
      </c>
    </row>
    <row r="28" spans="1:11" s="14" customFormat="1" ht="15">
      <c r="A28" s="14">
        <v>20</v>
      </c>
      <c r="B28" s="14" t="s">
        <v>386</v>
      </c>
      <c r="C28" s="14">
        <v>4</v>
      </c>
      <c r="D28" s="14">
        <v>1</v>
      </c>
      <c r="E28" s="14">
        <v>3</v>
      </c>
      <c r="G28" s="14">
        <f ca="1"/>
        <v>20</v>
      </c>
      <c r="H28" s="14" t="str">
        <f ca="1"/>
        <v>Male</v>
      </c>
      <c r="I28" s="14">
        <f ca="1"/>
        <v>4</v>
      </c>
      <c r="J28" s="14">
        <f ca="1"/>
        <v>1</v>
      </c>
      <c r="K28" s="14">
        <f ca="1"/>
        <v>3</v>
      </c>
    </row>
    <row r="29" spans="1:11" s="14" customFormat="1" ht="15">
      <c r="A29" s="14">
        <v>39</v>
      </c>
      <c r="B29" s="14" t="s">
        <v>386</v>
      </c>
      <c r="C29" s="14">
        <v>4</v>
      </c>
      <c r="D29" s="14">
        <v>5</v>
      </c>
      <c r="E29" s="14">
        <v>5</v>
      </c>
      <c r="G29" s="14">
        <f ca="1"/>
        <v>39</v>
      </c>
      <c r="H29" s="14" t="str">
        <f ca="1"/>
        <v>Male</v>
      </c>
      <c r="I29" s="14">
        <f ca="1"/>
        <v>4</v>
      </c>
      <c r="J29" s="14">
        <f ca="1"/>
        <v>5</v>
      </c>
      <c r="K29" s="14">
        <f ca="1"/>
        <v>5</v>
      </c>
    </row>
    <row r="30" spans="1:11" s="14" customFormat="1" ht="15">
      <c r="A30" s="14">
        <v>19</v>
      </c>
      <c r="B30" s="14" t="s">
        <v>403</v>
      </c>
      <c r="C30" s="14">
        <v>5</v>
      </c>
      <c r="D30" s="14">
        <v>4</v>
      </c>
      <c r="G30" s="14">
        <f ca="1"/>
        <v>19</v>
      </c>
      <c r="H30" s="14" t="str">
        <f ca="1"/>
        <v>Other</v>
      </c>
      <c r="I30" s="14">
        <f ca="1"/>
        <v>5</v>
      </c>
      <c r="J30" s="14">
        <f ca="1"/>
        <v>4</v>
      </c>
      <c r="K30" s="32">
        <f ca="1"/>
        <v>4</v>
      </c>
    </row>
    <row r="31" spans="1:11" s="14" customFormat="1" ht="15">
      <c r="A31" s="14">
        <v>41</v>
      </c>
      <c r="B31" s="14" t="s">
        <v>387</v>
      </c>
      <c r="C31" s="14">
        <v>4</v>
      </c>
      <c r="D31" s="14">
        <v>4</v>
      </c>
      <c r="G31" s="14">
        <f ca="1"/>
        <v>41</v>
      </c>
      <c r="H31" s="14" t="str">
        <f ca="1"/>
        <v>Female</v>
      </c>
      <c r="I31" s="14">
        <f ca="1"/>
        <v>4</v>
      </c>
      <c r="J31" s="14">
        <f ca="1"/>
        <v>4</v>
      </c>
      <c r="K31" s="32">
        <f ca="1"/>
        <v>2</v>
      </c>
    </row>
    <row r="32" spans="1:11" s="14" customFormat="1" ht="15">
      <c r="A32" s="14">
        <v>61</v>
      </c>
      <c r="B32" s="14" t="s">
        <v>387</v>
      </c>
      <c r="C32" s="14">
        <v>5</v>
      </c>
      <c r="D32" s="14">
        <v>4</v>
      </c>
      <c r="G32" s="14">
        <f ca="1"/>
        <v>61</v>
      </c>
      <c r="H32" s="14" t="str">
        <f ca="1"/>
        <v>Female</v>
      </c>
      <c r="I32" s="14">
        <f ca="1"/>
        <v>5</v>
      </c>
      <c r="J32" s="14">
        <f ca="1"/>
        <v>4</v>
      </c>
      <c r="K32" s="32">
        <f ca="1"/>
        <v>1</v>
      </c>
    </row>
    <row r="33" spans="1:11" s="14" customFormat="1" ht="15">
      <c r="A33" s="14">
        <v>47</v>
      </c>
      <c r="B33" s="14" t="s">
        <v>386</v>
      </c>
      <c r="C33" s="14">
        <v>4</v>
      </c>
      <c r="D33" s="14">
        <v>3</v>
      </c>
      <c r="G33" s="14">
        <f ca="1"/>
        <v>47</v>
      </c>
      <c r="H33" s="14" t="str">
        <f ca="1"/>
        <v>Male</v>
      </c>
      <c r="I33" s="14">
        <f ca="1"/>
        <v>4</v>
      </c>
      <c r="J33" s="14">
        <f ca="1"/>
        <v>3</v>
      </c>
      <c r="K33" s="32">
        <f ca="1"/>
        <v>3</v>
      </c>
    </row>
    <row r="34" spans="1:11" s="14" customFormat="1" ht="15">
      <c r="A34" s="14">
        <v>55</v>
      </c>
      <c r="B34" s="14" t="s">
        <v>387</v>
      </c>
      <c r="C34" s="14">
        <v>3</v>
      </c>
      <c r="D34" s="14">
        <v>5</v>
      </c>
      <c r="G34" s="14">
        <f ca="1"/>
        <v>55</v>
      </c>
      <c r="H34" s="14" t="str">
        <f ca="1"/>
        <v>Female</v>
      </c>
      <c r="I34" s="14">
        <f ca="1"/>
        <v>3</v>
      </c>
      <c r="J34" s="14">
        <f ca="1"/>
        <v>5</v>
      </c>
      <c r="K34" s="32">
        <f ca="1"/>
        <v>3</v>
      </c>
    </row>
    <row r="35" spans="1:11" s="14" customFormat="1" ht="15">
      <c r="A35" s="14">
        <v>19</v>
      </c>
      <c r="B35" s="14" t="s">
        <v>387</v>
      </c>
      <c r="C35" s="14">
        <v>4</v>
      </c>
      <c r="D35" s="14">
        <v>4</v>
      </c>
      <c r="E35" s="14">
        <v>5</v>
      </c>
      <c r="G35" s="14">
        <f ca="1"/>
        <v>19</v>
      </c>
      <c r="H35" s="14" t="str">
        <f ca="1"/>
        <v>Female</v>
      </c>
      <c r="I35" s="14">
        <f ca="1"/>
        <v>4</v>
      </c>
      <c r="J35" s="14">
        <f ca="1"/>
        <v>4</v>
      </c>
      <c r="K35" s="14">
        <f ca="1"/>
        <v>5</v>
      </c>
    </row>
    <row r="36" spans="1:11" s="14" customFormat="1" ht="15">
      <c r="A36" s="14">
        <v>38</v>
      </c>
      <c r="B36" s="14" t="s">
        <v>403</v>
      </c>
      <c r="C36" s="14">
        <v>5</v>
      </c>
      <c r="D36" s="14">
        <v>3</v>
      </c>
      <c r="E36" s="14">
        <v>1</v>
      </c>
      <c r="G36" s="14">
        <f ca="1"/>
        <v>38</v>
      </c>
      <c r="H36" s="14" t="str">
        <f ca="1"/>
        <v>Other</v>
      </c>
      <c r="I36" s="14">
        <f ca="1"/>
        <v>5</v>
      </c>
      <c r="J36" s="14">
        <f ca="1"/>
        <v>3</v>
      </c>
      <c r="K36" s="14">
        <f ca="1"/>
        <v>1</v>
      </c>
    </row>
    <row r="37" spans="1:11" s="14" customFormat="1" ht="15">
      <c r="A37" s="14">
        <v>50</v>
      </c>
      <c r="B37" s="14" t="s">
        <v>403</v>
      </c>
      <c r="C37" s="14">
        <v>2</v>
      </c>
      <c r="D37" s="14">
        <v>2</v>
      </c>
      <c r="E37" s="14">
        <v>5</v>
      </c>
      <c r="G37" s="14">
        <f ca="1"/>
        <v>50</v>
      </c>
      <c r="H37" s="14" t="str">
        <f ca="1"/>
        <v>Other</v>
      </c>
      <c r="I37" s="14">
        <f ca="1"/>
        <v>2</v>
      </c>
      <c r="J37" s="14">
        <f ca="1"/>
        <v>2</v>
      </c>
      <c r="K37" s="14">
        <f ca="1"/>
        <v>5</v>
      </c>
    </row>
    <row r="38" spans="1:11" s="14" customFormat="1" ht="15">
      <c r="A38" s="14">
        <v>29</v>
      </c>
      <c r="B38" s="14" t="s">
        <v>403</v>
      </c>
      <c r="C38" s="14">
        <v>4</v>
      </c>
      <c r="D38" s="14">
        <v>2</v>
      </c>
      <c r="E38" s="14">
        <v>1</v>
      </c>
      <c r="G38" s="14">
        <f ca="1"/>
        <v>29</v>
      </c>
      <c r="H38" s="14" t="str">
        <f ca="1"/>
        <v>Other</v>
      </c>
      <c r="I38" s="14">
        <f ca="1"/>
        <v>4</v>
      </c>
      <c r="J38" s="14">
        <f ca="1"/>
        <v>2</v>
      </c>
      <c r="K38" s="14">
        <f ca="1"/>
        <v>1</v>
      </c>
    </row>
    <row r="39" spans="1:11" s="14" customFormat="1" ht="15">
      <c r="A39" s="14">
        <v>39</v>
      </c>
      <c r="B39" s="14" t="s">
        <v>403</v>
      </c>
      <c r="C39" s="14">
        <v>2</v>
      </c>
      <c r="D39" s="14">
        <v>3</v>
      </c>
      <c r="E39" s="14">
        <v>4</v>
      </c>
      <c r="G39" s="14">
        <f ca="1"/>
        <v>39</v>
      </c>
      <c r="H39" s="14" t="str">
        <f ca="1"/>
        <v>Other</v>
      </c>
      <c r="I39" s="14">
        <f ca="1"/>
        <v>2</v>
      </c>
      <c r="J39" s="14">
        <f ca="1"/>
        <v>3</v>
      </c>
      <c r="K39" s="14">
        <f ca="1"/>
        <v>4</v>
      </c>
    </row>
    <row r="40" spans="1:11" s="14" customFormat="1" ht="15">
      <c r="A40" s="14">
        <v>61</v>
      </c>
      <c r="B40" s="14" t="s">
        <v>386</v>
      </c>
      <c r="C40" s="14">
        <v>3</v>
      </c>
      <c r="D40" s="14">
        <v>3</v>
      </c>
      <c r="E40" s="14">
        <v>2</v>
      </c>
      <c r="G40" s="14">
        <f ca="1"/>
        <v>61</v>
      </c>
      <c r="H40" s="14" t="str">
        <f ca="1"/>
        <v>Male</v>
      </c>
      <c r="I40" s="14">
        <f ca="1"/>
        <v>3</v>
      </c>
      <c r="J40" s="14">
        <f ca="1"/>
        <v>3</v>
      </c>
      <c r="K40" s="14">
        <f ca="1"/>
        <v>2</v>
      </c>
    </row>
    <row r="41" spans="1:11" s="14" customFormat="1" ht="15">
      <c r="A41" s="14">
        <v>42</v>
      </c>
      <c r="B41" s="14" t="s">
        <v>403</v>
      </c>
      <c r="C41" s="14">
        <v>1</v>
      </c>
      <c r="D41" s="14">
        <v>5</v>
      </c>
      <c r="E41" s="14">
        <v>2</v>
      </c>
      <c r="G41" s="14">
        <f ca="1"/>
        <v>42</v>
      </c>
      <c r="H41" s="14" t="str">
        <f ca="1"/>
        <v>Other</v>
      </c>
      <c r="I41" s="14">
        <f ca="1"/>
        <v>1</v>
      </c>
      <c r="J41" s="14">
        <f ca="1"/>
        <v>5</v>
      </c>
      <c r="K41" s="14">
        <f ca="1"/>
        <v>2</v>
      </c>
    </row>
    <row r="42" spans="1:11" s="14" customFormat="1" ht="15">
      <c r="A42" s="14">
        <v>44</v>
      </c>
      <c r="B42" s="14" t="s">
        <v>387</v>
      </c>
      <c r="C42" s="14">
        <v>3</v>
      </c>
      <c r="D42" s="14">
        <v>5</v>
      </c>
      <c r="E42" s="14">
        <v>1</v>
      </c>
      <c r="G42" s="14">
        <f ca="1"/>
        <v>44</v>
      </c>
      <c r="H42" s="14" t="str">
        <f ca="1"/>
        <v>Female</v>
      </c>
      <c r="I42" s="14">
        <f ca="1"/>
        <v>3</v>
      </c>
      <c r="J42" s="14">
        <f ca="1"/>
        <v>5</v>
      </c>
      <c r="K42" s="14">
        <f ca="1"/>
        <v>1</v>
      </c>
    </row>
    <row r="43" spans="1:11" s="14" customFormat="1" ht="15">
      <c r="A43" s="14">
        <v>59</v>
      </c>
      <c r="B43" s="14" t="s">
        <v>386</v>
      </c>
      <c r="C43" s="14">
        <v>4</v>
      </c>
      <c r="D43" s="14">
        <v>2</v>
      </c>
      <c r="E43" s="14">
        <v>2</v>
      </c>
      <c r="G43" s="14">
        <f ca="1"/>
        <v>59</v>
      </c>
      <c r="H43" s="14" t="str">
        <f ca="1"/>
        <v>Male</v>
      </c>
      <c r="I43" s="14">
        <f ca="1"/>
        <v>4</v>
      </c>
      <c r="J43" s="14">
        <f ca="1"/>
        <v>2</v>
      </c>
      <c r="K43" s="14">
        <f ca="1"/>
        <v>2</v>
      </c>
    </row>
    <row r="44" spans="1:11" s="14" customFormat="1" ht="15">
      <c r="A44" s="14">
        <v>45</v>
      </c>
      <c r="B44" s="14" t="s">
        <v>387</v>
      </c>
      <c r="C44" s="14">
        <v>2</v>
      </c>
      <c r="D44" s="14">
        <v>4</v>
      </c>
      <c r="E44" s="14">
        <v>5</v>
      </c>
      <c r="G44" s="14">
        <f ca="1"/>
        <v>45</v>
      </c>
      <c r="H44" s="14" t="str">
        <f ca="1"/>
        <v>Female</v>
      </c>
      <c r="I44" s="14">
        <f ca="1"/>
        <v>2</v>
      </c>
      <c r="J44" s="14">
        <f ca="1"/>
        <v>4</v>
      </c>
      <c r="K44" s="14">
        <f ca="1"/>
        <v>5</v>
      </c>
    </row>
    <row r="45" spans="1:11" s="14" customFormat="1" ht="15">
      <c r="A45" s="14">
        <v>33</v>
      </c>
      <c r="B45" s="14" t="s">
        <v>387</v>
      </c>
      <c r="C45" s="14">
        <v>2</v>
      </c>
      <c r="D45" s="14">
        <v>2</v>
      </c>
      <c r="E45" s="14">
        <v>3</v>
      </c>
      <c r="G45" s="14">
        <f ca="1"/>
        <v>33</v>
      </c>
      <c r="H45" s="14" t="str">
        <f ca="1"/>
        <v>Female</v>
      </c>
      <c r="I45" s="14">
        <f ca="1"/>
        <v>2</v>
      </c>
      <c r="J45" s="14">
        <f ca="1"/>
        <v>2</v>
      </c>
      <c r="K45" s="14">
        <f ca="1"/>
        <v>3</v>
      </c>
    </row>
    <row r="46" spans="1:11" s="14" customFormat="1" ht="15">
      <c r="A46" s="14">
        <v>32</v>
      </c>
      <c r="B46" s="14" t="s">
        <v>387</v>
      </c>
      <c r="C46" s="14">
        <v>5</v>
      </c>
      <c r="D46" s="14">
        <v>4</v>
      </c>
      <c r="E46" s="14">
        <v>1</v>
      </c>
      <c r="G46" s="14">
        <f ca="1"/>
        <v>32</v>
      </c>
      <c r="H46" s="14" t="str">
        <f ca="1"/>
        <v>Female</v>
      </c>
      <c r="I46" s="14">
        <f ca="1"/>
        <v>5</v>
      </c>
      <c r="J46" s="14">
        <f ca="1"/>
        <v>4</v>
      </c>
      <c r="K46" s="14">
        <f ca="1"/>
        <v>1</v>
      </c>
    </row>
    <row r="47" spans="1:11" s="14" customFormat="1" ht="15">
      <c r="A47" s="14">
        <v>64</v>
      </c>
      <c r="B47" s="14" t="s">
        <v>403</v>
      </c>
      <c r="C47" s="14">
        <v>2</v>
      </c>
      <c r="D47" s="14">
        <v>4</v>
      </c>
      <c r="E47" s="14">
        <v>2</v>
      </c>
      <c r="G47" s="14">
        <f ca="1"/>
        <v>64</v>
      </c>
      <c r="H47" s="14" t="str">
        <f ca="1"/>
        <v>Other</v>
      </c>
      <c r="I47" s="14">
        <f ca="1"/>
        <v>2</v>
      </c>
      <c r="J47" s="14">
        <f ca="1"/>
        <v>4</v>
      </c>
      <c r="K47" s="14">
        <f ca="1"/>
        <v>2</v>
      </c>
    </row>
    <row r="48" spans="1:11" s="14" customFormat="1" ht="15">
      <c r="A48" s="14">
        <v>61</v>
      </c>
      <c r="B48" s="14" t="s">
        <v>403</v>
      </c>
      <c r="C48" s="14">
        <v>5</v>
      </c>
      <c r="D48" s="14">
        <v>5</v>
      </c>
      <c r="E48" s="14">
        <v>1</v>
      </c>
      <c r="G48" s="14">
        <f ca="1"/>
        <v>61</v>
      </c>
      <c r="H48" s="14" t="str">
        <f ca="1"/>
        <v>Other</v>
      </c>
      <c r="I48" s="14">
        <f ca="1"/>
        <v>5</v>
      </c>
      <c r="J48" s="14">
        <f ca="1"/>
        <v>5</v>
      </c>
      <c r="K48" s="14">
        <f ca="1"/>
        <v>1</v>
      </c>
    </row>
    <row r="49" spans="1:11" s="14" customFormat="1" ht="15">
      <c r="A49" s="14">
        <v>20</v>
      </c>
      <c r="B49" s="14" t="s">
        <v>386</v>
      </c>
      <c r="C49" s="14">
        <v>1</v>
      </c>
      <c r="D49" s="14">
        <v>1</v>
      </c>
      <c r="E49" s="14">
        <v>1</v>
      </c>
      <c r="G49" s="14">
        <f ca="1"/>
        <v>20</v>
      </c>
      <c r="H49" s="14" t="str">
        <f ca="1"/>
        <v>Male</v>
      </c>
      <c r="I49" s="14">
        <f ca="1"/>
        <v>1</v>
      </c>
      <c r="J49" s="14">
        <f ca="1"/>
        <v>1</v>
      </c>
      <c r="K49" s="14">
        <f ca="1"/>
        <v>1</v>
      </c>
    </row>
    <row r="50" spans="1:11" s="14" customFormat="1" ht="15">
      <c r="A50" s="14">
        <v>54</v>
      </c>
      <c r="B50" s="14" t="s">
        <v>386</v>
      </c>
      <c r="C50" s="14">
        <v>4</v>
      </c>
      <c r="D50" s="14">
        <v>1</v>
      </c>
      <c r="E50" s="14">
        <v>3</v>
      </c>
      <c r="G50" s="14">
        <f ca="1"/>
        <v>54</v>
      </c>
      <c r="H50" s="14" t="str">
        <f ca="1"/>
        <v>Male</v>
      </c>
      <c r="I50" s="14">
        <f ca="1"/>
        <v>4</v>
      </c>
      <c r="J50" s="14">
        <f ca="1"/>
        <v>1</v>
      </c>
      <c r="K50" s="14">
        <f ca="1"/>
        <v>3</v>
      </c>
    </row>
    <row r="51" spans="1:11" s="14" customFormat="1" ht="15">
      <c r="A51" s="14">
        <v>24</v>
      </c>
      <c r="B51" s="14" t="s">
        <v>403</v>
      </c>
      <c r="C51" s="14">
        <v>5</v>
      </c>
      <c r="D51" s="14">
        <v>3</v>
      </c>
      <c r="E51" s="14">
        <v>3</v>
      </c>
      <c r="G51" s="14">
        <f ca="1"/>
        <v>24</v>
      </c>
      <c r="H51" s="14" t="str">
        <f ca="1"/>
        <v>Other</v>
      </c>
      <c r="I51" s="14">
        <f ca="1"/>
        <v>5</v>
      </c>
      <c r="J51" s="14">
        <f ca="1"/>
        <v>3</v>
      </c>
      <c r="K51" s="14">
        <f ca="1"/>
        <v>3</v>
      </c>
    </row>
    <row r="52" spans="1:11" s="14" customFormat="1" ht="15">
      <c r="A52" s="14">
        <v>38</v>
      </c>
      <c r="B52" s="14" t="s">
        <v>387</v>
      </c>
      <c r="C52" s="14">
        <v>1</v>
      </c>
      <c r="D52" s="14">
        <v>5</v>
      </c>
      <c r="E52" s="14">
        <v>1</v>
      </c>
      <c r="G52" s="14">
        <f ca="1"/>
        <v>38</v>
      </c>
      <c r="H52" s="14" t="str">
        <f ca="1"/>
        <v>Female</v>
      </c>
      <c r="I52" s="14">
        <f ca="1"/>
        <v>1</v>
      </c>
      <c r="J52" s="14">
        <f ca="1"/>
        <v>5</v>
      </c>
      <c r="K52" s="14">
        <f ca="1"/>
        <v>1</v>
      </c>
    </row>
    <row r="53" spans="1:11" s="14" customFormat="1" ht="15">
      <c r="A53" s="14">
        <v>26</v>
      </c>
      <c r="B53" s="14" t="s">
        <v>386</v>
      </c>
      <c r="C53" s="14">
        <v>2</v>
      </c>
      <c r="D53" s="14">
        <v>4</v>
      </c>
      <c r="E53" s="14">
        <v>2</v>
      </c>
      <c r="G53" s="14">
        <f ca="1"/>
        <v>26</v>
      </c>
      <c r="H53" s="14" t="str">
        <f ca="1"/>
        <v>Male</v>
      </c>
      <c r="I53" s="14">
        <f ca="1"/>
        <v>2</v>
      </c>
      <c r="J53" s="14">
        <f ca="1"/>
        <v>4</v>
      </c>
      <c r="K53" s="14">
        <f ca="1"/>
        <v>2</v>
      </c>
    </row>
    <row r="54" spans="1:11" s="14" customFormat="1" ht="15">
      <c r="A54" s="14">
        <v>56</v>
      </c>
      <c r="B54" s="14" t="s">
        <v>403</v>
      </c>
      <c r="C54" s="14">
        <v>2</v>
      </c>
      <c r="D54" s="14">
        <v>1</v>
      </c>
      <c r="E54" s="14">
        <v>4</v>
      </c>
      <c r="G54" s="14">
        <f ca="1"/>
        <v>56</v>
      </c>
      <c r="H54" s="14" t="str">
        <f ca="1"/>
        <v>Other</v>
      </c>
      <c r="I54" s="14">
        <f ca="1"/>
        <v>2</v>
      </c>
      <c r="J54" s="14">
        <f ca="1"/>
        <v>1</v>
      </c>
      <c r="K54" s="14">
        <f ca="1"/>
        <v>4</v>
      </c>
    </row>
    <row r="55" spans="1:11" s="14" customFormat="1" ht="15">
      <c r="A55" s="14">
        <v>35</v>
      </c>
      <c r="B55" s="14" t="s">
        <v>403</v>
      </c>
      <c r="C55" s="14">
        <v>1</v>
      </c>
      <c r="D55" s="14">
        <v>4</v>
      </c>
      <c r="E55" s="14">
        <v>1</v>
      </c>
      <c r="G55" s="14">
        <f ca="1"/>
        <v>35</v>
      </c>
      <c r="H55" s="14" t="str">
        <f ca="1"/>
        <v>Other</v>
      </c>
      <c r="I55" s="14">
        <f ca="1"/>
        <v>1</v>
      </c>
      <c r="J55" s="14">
        <f ca="1"/>
        <v>4</v>
      </c>
      <c r="K55" s="14">
        <f ca="1"/>
        <v>1</v>
      </c>
    </row>
    <row r="56" spans="1:11" s="14" customFormat="1" ht="15">
      <c r="A56" s="14">
        <v>21</v>
      </c>
      <c r="B56" s="14" t="s">
        <v>403</v>
      </c>
      <c r="C56" s="14">
        <v>2</v>
      </c>
      <c r="D56" s="14">
        <v>1</v>
      </c>
      <c r="E56" s="14">
        <v>1</v>
      </c>
      <c r="G56" s="14">
        <f ca="1"/>
        <v>21</v>
      </c>
      <c r="H56" s="14" t="str">
        <f ca="1"/>
        <v>Other</v>
      </c>
      <c r="I56" s="14">
        <f ca="1"/>
        <v>2</v>
      </c>
      <c r="J56" s="14">
        <f ca="1"/>
        <v>1</v>
      </c>
      <c r="K56" s="14">
        <f ca="1"/>
        <v>1</v>
      </c>
    </row>
    <row r="57" spans="1:11" s="14" customFormat="1" ht="15">
      <c r="A57" s="14">
        <v>42</v>
      </c>
      <c r="B57" s="14" t="s">
        <v>387</v>
      </c>
      <c r="C57" s="14">
        <v>1</v>
      </c>
      <c r="D57" s="14">
        <v>1</v>
      </c>
      <c r="E57" s="14">
        <v>5</v>
      </c>
      <c r="G57" s="14">
        <f ca="1"/>
        <v>42</v>
      </c>
      <c r="H57" s="14" t="str">
        <f ca="1"/>
        <v>Female</v>
      </c>
      <c r="I57" s="14">
        <f ca="1"/>
        <v>1</v>
      </c>
      <c r="J57" s="14">
        <f ca="1"/>
        <v>1</v>
      </c>
      <c r="K57" s="14">
        <f ca="1"/>
        <v>5</v>
      </c>
    </row>
    <row r="58" spans="1:11" s="14" customFormat="1" ht="15">
      <c r="A58" s="14">
        <v>31</v>
      </c>
      <c r="B58" s="14" t="s">
        <v>403</v>
      </c>
      <c r="C58" s="14">
        <v>5</v>
      </c>
      <c r="D58" s="14">
        <v>1</v>
      </c>
      <c r="E58" s="14">
        <v>5</v>
      </c>
      <c r="G58" s="14">
        <f ca="1"/>
        <v>31</v>
      </c>
      <c r="H58" s="14" t="str">
        <f ca="1"/>
        <v>Other</v>
      </c>
      <c r="I58" s="14">
        <f ca="1"/>
        <v>5</v>
      </c>
      <c r="J58" s="14">
        <f ca="1"/>
        <v>1</v>
      </c>
      <c r="K58" s="14">
        <f ca="1"/>
        <v>5</v>
      </c>
    </row>
    <row r="59" spans="1:11" s="14" customFormat="1" ht="15">
      <c r="A59" s="14">
        <v>26</v>
      </c>
      <c r="B59" s="14" t="s">
        <v>403</v>
      </c>
      <c r="C59" s="14">
        <v>5</v>
      </c>
      <c r="D59" s="14">
        <v>5</v>
      </c>
      <c r="E59" s="14">
        <v>4</v>
      </c>
      <c r="G59" s="14">
        <f ca="1"/>
        <v>26</v>
      </c>
      <c r="H59" s="14" t="str">
        <f ca="1"/>
        <v>Other</v>
      </c>
      <c r="I59" s="14">
        <f ca="1"/>
        <v>5</v>
      </c>
      <c r="J59" s="14">
        <f ca="1"/>
        <v>5</v>
      </c>
      <c r="K59" s="14">
        <f ca="1"/>
        <v>4</v>
      </c>
    </row>
    <row r="60" spans="1:11" s="14" customFormat="1" ht="15">
      <c r="A60" s="14">
        <v>43</v>
      </c>
      <c r="B60" s="14" t="s">
        <v>403</v>
      </c>
      <c r="C60" s="14">
        <v>1</v>
      </c>
      <c r="D60" s="14">
        <v>2</v>
      </c>
      <c r="E60" s="14">
        <v>2</v>
      </c>
      <c r="G60" s="14">
        <f ca="1"/>
        <v>43</v>
      </c>
      <c r="H60" s="14" t="str">
        <f ca="1"/>
        <v>Other</v>
      </c>
      <c r="I60" s="14">
        <f ca="1"/>
        <v>1</v>
      </c>
      <c r="J60" s="14">
        <f ca="1"/>
        <v>2</v>
      </c>
      <c r="K60" s="14">
        <f ca="1"/>
        <v>2</v>
      </c>
    </row>
    <row r="61" spans="1:11" s="14" customFormat="1" ht="15">
      <c r="A61" s="14">
        <v>19</v>
      </c>
      <c r="B61" s="14" t="s">
        <v>403</v>
      </c>
      <c r="C61" s="14">
        <v>5</v>
      </c>
      <c r="D61" s="14">
        <v>4</v>
      </c>
      <c r="E61" s="14">
        <v>4</v>
      </c>
      <c r="G61" s="14">
        <f ca="1"/>
        <v>19</v>
      </c>
      <c r="H61" s="14" t="str">
        <f ca="1"/>
        <v>Other</v>
      </c>
      <c r="I61" s="14">
        <f ca="1"/>
        <v>5</v>
      </c>
      <c r="J61" s="14">
        <f ca="1"/>
        <v>4</v>
      </c>
      <c r="K61" s="14">
        <f ca="1"/>
        <v>4</v>
      </c>
    </row>
    <row r="62" spans="1:11" s="14" customFormat="1" ht="15">
      <c r="A62" s="14">
        <v>37</v>
      </c>
      <c r="B62" s="14" t="s">
        <v>386</v>
      </c>
      <c r="C62" s="14">
        <v>5</v>
      </c>
      <c r="D62" s="14">
        <v>5</v>
      </c>
      <c r="E62" s="14">
        <v>2</v>
      </c>
      <c r="G62" s="14">
        <f ca="1"/>
        <v>37</v>
      </c>
      <c r="H62" s="14" t="str">
        <f ca="1"/>
        <v>Male</v>
      </c>
      <c r="I62" s="14">
        <f ca="1"/>
        <v>5</v>
      </c>
      <c r="J62" s="14">
        <f ca="1"/>
        <v>5</v>
      </c>
      <c r="K62" s="14">
        <f ca="1"/>
        <v>2</v>
      </c>
    </row>
    <row r="63" spans="1:11" s="14" customFormat="1" ht="15">
      <c r="A63" s="14">
        <v>45</v>
      </c>
      <c r="B63" s="14" t="s">
        <v>386</v>
      </c>
      <c r="C63" s="14">
        <v>5</v>
      </c>
      <c r="D63" s="14">
        <v>5</v>
      </c>
      <c r="E63" s="14">
        <v>5</v>
      </c>
      <c r="G63" s="14">
        <f ca="1"/>
        <v>45</v>
      </c>
      <c r="H63" s="14" t="str">
        <f ca="1"/>
        <v>Male</v>
      </c>
      <c r="I63" s="14">
        <f ca="1"/>
        <v>5</v>
      </c>
      <c r="J63" s="14">
        <f ca="1"/>
        <v>5</v>
      </c>
      <c r="K63" s="14">
        <f ca="1"/>
        <v>5</v>
      </c>
    </row>
    <row r="64" spans="1:11" s="14" customFormat="1" ht="15">
      <c r="A64" s="14">
        <v>64</v>
      </c>
      <c r="B64" s="14" t="s">
        <v>403</v>
      </c>
      <c r="C64" s="14">
        <v>3</v>
      </c>
      <c r="D64" s="14">
        <v>5</v>
      </c>
      <c r="E64" s="14">
        <v>2</v>
      </c>
      <c r="G64" s="14">
        <f ca="1"/>
        <v>64</v>
      </c>
      <c r="H64" s="14" t="str">
        <f ca="1"/>
        <v>Other</v>
      </c>
      <c r="I64" s="14">
        <f ca="1"/>
        <v>3</v>
      </c>
      <c r="J64" s="14">
        <f ca="1"/>
        <v>5</v>
      </c>
      <c r="K64" s="14">
        <f ca="1"/>
        <v>2</v>
      </c>
    </row>
    <row r="65" spans="1:11" s="14" customFormat="1" ht="15">
      <c r="A65" s="14">
        <v>24</v>
      </c>
      <c r="B65" s="14" t="s">
        <v>387</v>
      </c>
      <c r="C65" s="14">
        <v>4</v>
      </c>
      <c r="D65" s="14">
        <v>5</v>
      </c>
      <c r="E65" s="14">
        <v>3</v>
      </c>
      <c r="G65" s="14">
        <f ca="1"/>
        <v>24</v>
      </c>
      <c r="H65" s="14" t="str">
        <f ca="1"/>
        <v>Female</v>
      </c>
      <c r="I65" s="14">
        <f ca="1"/>
        <v>4</v>
      </c>
      <c r="J65" s="14">
        <f ca="1"/>
        <v>5</v>
      </c>
      <c r="K65" s="14">
        <f ca="1"/>
        <v>3</v>
      </c>
    </row>
    <row r="66" spans="1:11" s="14" customFormat="1" ht="15">
      <c r="A66" s="14">
        <v>61</v>
      </c>
      <c r="B66" s="14" t="s">
        <v>386</v>
      </c>
      <c r="C66" s="14">
        <v>2</v>
      </c>
      <c r="D66" s="14">
        <v>5</v>
      </c>
      <c r="E66" s="14">
        <v>3</v>
      </c>
      <c r="G66" s="14">
        <f ca="1"/>
        <v>61</v>
      </c>
      <c r="H66" s="14" t="str">
        <f ca="1"/>
        <v>Male</v>
      </c>
      <c r="I66" s="14">
        <f ca="1"/>
        <v>2</v>
      </c>
      <c r="J66" s="14">
        <f ca="1"/>
        <v>5</v>
      </c>
      <c r="K66" s="14">
        <f ca="1"/>
        <v>3</v>
      </c>
    </row>
    <row r="67" spans="1:11" s="14" customFormat="1" ht="15">
      <c r="A67" s="14">
        <v>25</v>
      </c>
      <c r="B67" s="14" t="s">
        <v>403</v>
      </c>
      <c r="C67" s="14">
        <v>3</v>
      </c>
      <c r="D67" s="14">
        <v>3</v>
      </c>
      <c r="E67" s="14">
        <v>3</v>
      </c>
      <c r="G67" s="14">
        <f ca="1"/>
        <v>25</v>
      </c>
      <c r="H67" s="14" t="str">
        <f ca="1"/>
        <v>Other</v>
      </c>
      <c r="I67" s="14">
        <f ca="1"/>
        <v>3</v>
      </c>
      <c r="J67" s="14">
        <f ca="1"/>
        <v>3</v>
      </c>
      <c r="K67" s="14">
        <f ca="1"/>
        <v>3</v>
      </c>
    </row>
    <row r="68" spans="1:11" s="14" customFormat="1" ht="15">
      <c r="A68" s="14">
        <v>64</v>
      </c>
      <c r="B68" s="14" t="s">
        <v>386</v>
      </c>
      <c r="C68" s="14">
        <v>5</v>
      </c>
      <c r="D68" s="14">
        <v>4</v>
      </c>
      <c r="E68" s="14">
        <v>2</v>
      </c>
      <c r="G68" s="14">
        <f ca="1"/>
        <v>64</v>
      </c>
      <c r="H68" s="14" t="str">
        <f ca="1"/>
        <v>Male</v>
      </c>
      <c r="I68" s="14">
        <f ca="1"/>
        <v>5</v>
      </c>
      <c r="J68" s="14">
        <f ca="1"/>
        <v>4</v>
      </c>
      <c r="K68" s="14">
        <f ca="1"/>
        <v>2</v>
      </c>
    </row>
    <row r="69" spans="1:11" s="14" customFormat="1" ht="15">
      <c r="A69" s="14">
        <v>52</v>
      </c>
      <c r="B69" s="14" t="s">
        <v>386</v>
      </c>
      <c r="C69" s="14">
        <v>1</v>
      </c>
      <c r="D69" s="14">
        <v>5</v>
      </c>
      <c r="E69" s="14">
        <v>4</v>
      </c>
      <c r="G69" s="14">
        <f ca="1"/>
        <v>52</v>
      </c>
      <c r="H69" s="14" t="str">
        <f ca="1"/>
        <v>Male</v>
      </c>
      <c r="I69" s="14">
        <f ca="1"/>
        <v>1</v>
      </c>
      <c r="J69" s="14">
        <f ca="1"/>
        <v>5</v>
      </c>
      <c r="K69" s="14">
        <f ca="1"/>
        <v>4</v>
      </c>
    </row>
    <row r="70" spans="1:11" s="14" customFormat="1" ht="15">
      <c r="A70" s="14">
        <v>31</v>
      </c>
      <c r="B70" s="14" t="s">
        <v>387</v>
      </c>
      <c r="C70" s="14">
        <v>5</v>
      </c>
      <c r="D70" s="14">
        <v>4</v>
      </c>
      <c r="E70" s="14">
        <v>5</v>
      </c>
      <c r="G70" s="14">
        <f ca="1"/>
        <v>31</v>
      </c>
      <c r="H70" s="14" t="str">
        <f ca="1"/>
        <v>Female</v>
      </c>
      <c r="I70" s="14">
        <f ca="1"/>
        <v>5</v>
      </c>
      <c r="J70" s="14">
        <f ca="1"/>
        <v>4</v>
      </c>
      <c r="K70" s="14">
        <f ca="1"/>
        <v>5</v>
      </c>
    </row>
    <row r="71" spans="1:11" s="14" customFormat="1" ht="15">
      <c r="A71" s="14">
        <v>34</v>
      </c>
      <c r="B71" s="14" t="s">
        <v>403</v>
      </c>
      <c r="C71" s="14">
        <v>4</v>
      </c>
      <c r="D71" s="14">
        <v>3</v>
      </c>
      <c r="E71" s="14">
        <v>2</v>
      </c>
      <c r="G71" s="14">
        <f ca="1"/>
        <v>34</v>
      </c>
      <c r="H71" s="14" t="str">
        <f ca="1"/>
        <v>Other</v>
      </c>
      <c r="I71" s="14">
        <f ca="1"/>
        <v>4</v>
      </c>
      <c r="J71" s="14">
        <f ca="1"/>
        <v>3</v>
      </c>
      <c r="K71" s="14">
        <f ca="1"/>
        <v>2</v>
      </c>
    </row>
    <row r="72" spans="1:11" s="14" customFormat="1" ht="15">
      <c r="A72" s="14">
        <v>53</v>
      </c>
      <c r="B72" s="14" t="s">
        <v>403</v>
      </c>
      <c r="C72" s="14">
        <v>5</v>
      </c>
      <c r="D72" s="14">
        <v>3</v>
      </c>
      <c r="E72" s="14">
        <v>2</v>
      </c>
      <c r="G72" s="14">
        <f ca="1"/>
        <v>53</v>
      </c>
      <c r="H72" s="14" t="str">
        <f ca="1"/>
        <v>Other</v>
      </c>
      <c r="I72" s="14">
        <f ca="1"/>
        <v>5</v>
      </c>
      <c r="J72" s="14">
        <f ca="1"/>
        <v>3</v>
      </c>
      <c r="K72" s="14">
        <f ca="1"/>
        <v>2</v>
      </c>
    </row>
    <row r="73" spans="1:11" s="14" customFormat="1" ht="15">
      <c r="A73" s="14">
        <v>57</v>
      </c>
      <c r="B73" s="14" t="s">
        <v>387</v>
      </c>
      <c r="C73" s="14">
        <v>1</v>
      </c>
      <c r="D73" s="14">
        <v>4</v>
      </c>
      <c r="E73" s="14">
        <v>3</v>
      </c>
      <c r="G73" s="14">
        <f ca="1"/>
        <v>57</v>
      </c>
      <c r="H73" s="14" t="str">
        <f ca="1"/>
        <v>Female</v>
      </c>
      <c r="I73" s="14">
        <f ca="1"/>
        <v>1</v>
      </c>
      <c r="J73" s="14">
        <f ca="1"/>
        <v>4</v>
      </c>
      <c r="K73" s="14">
        <f ca="1"/>
        <v>3</v>
      </c>
    </row>
    <row r="74" spans="1:11" s="14" customFormat="1" ht="15">
      <c r="A74" s="14">
        <v>21</v>
      </c>
      <c r="B74" s="14" t="s">
        <v>387</v>
      </c>
      <c r="C74" s="14">
        <v>4</v>
      </c>
      <c r="D74" s="14">
        <v>1</v>
      </c>
      <c r="E74" s="14">
        <v>3</v>
      </c>
      <c r="G74" s="14">
        <f ca="1"/>
        <v>21</v>
      </c>
      <c r="H74" s="14" t="str">
        <f ca="1"/>
        <v>Female</v>
      </c>
      <c r="I74" s="14">
        <f ca="1"/>
        <v>4</v>
      </c>
      <c r="J74" s="14">
        <f ca="1"/>
        <v>1</v>
      </c>
      <c r="K74" s="14">
        <f ca="1"/>
        <v>3</v>
      </c>
    </row>
    <row r="75" spans="1:11" s="14" customFormat="1" ht="15">
      <c r="A75" s="14">
        <v>19</v>
      </c>
      <c r="B75" s="14" t="s">
        <v>403</v>
      </c>
      <c r="C75" s="14">
        <v>5</v>
      </c>
      <c r="D75" s="14">
        <v>2</v>
      </c>
      <c r="E75" s="14">
        <v>1</v>
      </c>
      <c r="G75" s="14">
        <f ca="1"/>
        <v>19</v>
      </c>
      <c r="H75" s="14" t="str">
        <f ca="1"/>
        <v>Other</v>
      </c>
      <c r="I75" s="14">
        <f ca="1"/>
        <v>5</v>
      </c>
      <c r="J75" s="14">
        <f ca="1"/>
        <v>2</v>
      </c>
      <c r="K75" s="14">
        <f ca="1"/>
        <v>1</v>
      </c>
    </row>
    <row r="76" spans="1:11" s="14" customFormat="1" ht="15">
      <c r="A76" s="14">
        <v>23</v>
      </c>
      <c r="B76" s="14" t="s">
        <v>403</v>
      </c>
      <c r="C76" s="14">
        <v>4</v>
      </c>
      <c r="D76" s="14">
        <v>1</v>
      </c>
      <c r="E76" s="14">
        <v>1</v>
      </c>
      <c r="G76" s="14">
        <f ca="1"/>
        <v>23</v>
      </c>
      <c r="H76" s="14" t="str">
        <f ca="1"/>
        <v>Other</v>
      </c>
      <c r="I76" s="14">
        <f ca="1"/>
        <v>4</v>
      </c>
      <c r="J76" s="14">
        <f ca="1"/>
        <v>1</v>
      </c>
      <c r="K76" s="14">
        <f ca="1"/>
        <v>1</v>
      </c>
    </row>
    <row r="77" spans="1:11" s="14" customFormat="1" ht="15">
      <c r="A77" s="14">
        <v>59</v>
      </c>
      <c r="B77" s="14" t="s">
        <v>387</v>
      </c>
      <c r="C77" s="14">
        <v>2</v>
      </c>
      <c r="D77" s="14">
        <v>1</v>
      </c>
      <c r="E77" s="14">
        <v>4</v>
      </c>
      <c r="G77" s="14">
        <f ca="1"/>
        <v>59</v>
      </c>
      <c r="H77" s="14" t="str">
        <f ca="1"/>
        <v>Female</v>
      </c>
      <c r="I77" s="14">
        <f ca="1"/>
        <v>2</v>
      </c>
      <c r="J77" s="14">
        <f ca="1"/>
        <v>1</v>
      </c>
      <c r="K77" s="14">
        <f ca="1"/>
        <v>4</v>
      </c>
    </row>
    <row r="78" spans="1:11" s="14" customFormat="1" ht="15">
      <c r="A78" s="14">
        <v>21</v>
      </c>
      <c r="B78" s="14" t="s">
        <v>386</v>
      </c>
      <c r="C78" s="14">
        <v>2</v>
      </c>
      <c r="D78" s="14">
        <v>1</v>
      </c>
      <c r="E78" s="14">
        <v>2</v>
      </c>
      <c r="G78" s="14">
        <f ca="1"/>
        <v>21</v>
      </c>
      <c r="H78" s="14" t="str">
        <f ca="1"/>
        <v>Male</v>
      </c>
      <c r="I78" s="14">
        <f ca="1"/>
        <v>2</v>
      </c>
      <c r="J78" s="14">
        <f ca="1"/>
        <v>1</v>
      </c>
      <c r="K78" s="14">
        <f ca="1"/>
        <v>2</v>
      </c>
    </row>
    <row r="79" spans="1:11" s="14" customFormat="1" ht="15">
      <c r="A79" s="14">
        <v>46</v>
      </c>
      <c r="B79" s="14" t="s">
        <v>386</v>
      </c>
      <c r="C79" s="14">
        <v>5</v>
      </c>
      <c r="D79" s="14">
        <v>5</v>
      </c>
      <c r="E79" s="14">
        <v>1</v>
      </c>
      <c r="G79" s="14">
        <f ca="1"/>
        <v>46</v>
      </c>
      <c r="H79" s="14" t="str">
        <f ca="1"/>
        <v>Male</v>
      </c>
      <c r="I79" s="14">
        <f ca="1"/>
        <v>5</v>
      </c>
      <c r="J79" s="14">
        <f ca="1"/>
        <v>5</v>
      </c>
      <c r="K79" s="14">
        <f ca="1"/>
        <v>1</v>
      </c>
    </row>
    <row r="80" spans="1:11" s="14" customFormat="1" ht="15">
      <c r="A80" s="14">
        <v>35</v>
      </c>
      <c r="B80" s="14" t="s">
        <v>387</v>
      </c>
      <c r="C80" s="14">
        <v>4</v>
      </c>
      <c r="D80" s="14">
        <v>3</v>
      </c>
      <c r="E80" s="14">
        <v>1</v>
      </c>
      <c r="G80" s="14">
        <f ca="1"/>
        <v>35</v>
      </c>
      <c r="H80" s="14" t="str">
        <f ca="1"/>
        <v>Female</v>
      </c>
      <c r="I80" s="14">
        <f ca="1"/>
        <v>4</v>
      </c>
      <c r="J80" s="14">
        <f ca="1"/>
        <v>3</v>
      </c>
      <c r="K80" s="14">
        <f ca="1"/>
        <v>1</v>
      </c>
    </row>
    <row r="81" spans="1:11" s="14" customFormat="1" ht="15">
      <c r="A81" s="14">
        <v>43</v>
      </c>
      <c r="B81" s="14" t="s">
        <v>386</v>
      </c>
      <c r="C81" s="14">
        <v>1</v>
      </c>
      <c r="D81" s="14">
        <v>1</v>
      </c>
      <c r="E81" s="14">
        <v>2</v>
      </c>
      <c r="G81" s="14">
        <f ca="1"/>
        <v>43</v>
      </c>
      <c r="H81" s="14" t="str">
        <f ca="1"/>
        <v>Male</v>
      </c>
      <c r="I81" s="14">
        <f ca="1"/>
        <v>1</v>
      </c>
      <c r="J81" s="14">
        <f ca="1"/>
        <v>1</v>
      </c>
      <c r="K81" s="14">
        <f ca="1"/>
        <v>2</v>
      </c>
    </row>
    <row r="82" spans="1:11" s="14" customFormat="1" ht="15">
      <c r="A82" s="14">
        <v>61</v>
      </c>
      <c r="B82" s="14" t="s">
        <v>387</v>
      </c>
      <c r="C82" s="14">
        <v>5</v>
      </c>
      <c r="D82" s="14">
        <v>3</v>
      </c>
      <c r="E82" s="14">
        <v>4</v>
      </c>
      <c r="G82" s="14">
        <f ca="1"/>
        <v>61</v>
      </c>
      <c r="H82" s="14" t="str">
        <f ca="1"/>
        <v>Female</v>
      </c>
      <c r="I82" s="14">
        <f ca="1"/>
        <v>5</v>
      </c>
      <c r="J82" s="14">
        <f ca="1"/>
        <v>3</v>
      </c>
      <c r="K82" s="14">
        <f ca="1"/>
        <v>4</v>
      </c>
    </row>
    <row r="83" spans="1:11" s="14" customFormat="1" ht="15">
      <c r="A83" s="14">
        <v>51</v>
      </c>
      <c r="B83" s="14" t="s">
        <v>386</v>
      </c>
      <c r="C83" s="14">
        <v>2</v>
      </c>
      <c r="D83" s="14">
        <v>4</v>
      </c>
      <c r="E83" s="14">
        <v>1</v>
      </c>
      <c r="G83" s="14">
        <f ca="1"/>
        <v>51</v>
      </c>
      <c r="H83" s="14" t="str">
        <f ca="1"/>
        <v>Male</v>
      </c>
      <c r="I83" s="14">
        <f ca="1"/>
        <v>2</v>
      </c>
      <c r="J83" s="14">
        <f ca="1"/>
        <v>4</v>
      </c>
      <c r="K83" s="14">
        <f ca="1"/>
        <v>1</v>
      </c>
    </row>
    <row r="84" spans="1:11" s="14" customFormat="1" ht="15">
      <c r="A84" s="14">
        <v>27</v>
      </c>
      <c r="B84" s="14" t="s">
        <v>386</v>
      </c>
      <c r="C84" s="14">
        <v>2</v>
      </c>
      <c r="D84" s="14">
        <v>2</v>
      </c>
      <c r="E84" s="14">
        <v>1</v>
      </c>
      <c r="G84" s="14">
        <f ca="1"/>
        <v>27</v>
      </c>
      <c r="H84" s="14" t="str">
        <f ca="1"/>
        <v>Male</v>
      </c>
      <c r="I84" s="14">
        <f ca="1"/>
        <v>2</v>
      </c>
      <c r="J84" s="14">
        <f ca="1"/>
        <v>2</v>
      </c>
      <c r="K84" s="14">
        <f ca="1"/>
        <v>1</v>
      </c>
    </row>
    <row r="85" spans="1:11" s="14" customFormat="1" ht="15">
      <c r="A85" s="14">
        <v>53</v>
      </c>
      <c r="B85" s="14" t="s">
        <v>403</v>
      </c>
      <c r="C85" s="14">
        <v>5</v>
      </c>
      <c r="D85" s="14">
        <v>4</v>
      </c>
      <c r="E85" s="14">
        <v>5</v>
      </c>
      <c r="G85" s="14">
        <f ca="1"/>
        <v>53</v>
      </c>
      <c r="H85" s="14" t="str">
        <f ca="1"/>
        <v>Other</v>
      </c>
      <c r="I85" s="14">
        <f ca="1"/>
        <v>5</v>
      </c>
      <c r="J85" s="14">
        <f ca="1"/>
        <v>4</v>
      </c>
      <c r="K85" s="14">
        <f ca="1"/>
        <v>5</v>
      </c>
    </row>
    <row r="86" spans="1:11" s="14" customFormat="1" ht="15">
      <c r="A86" s="14">
        <v>31</v>
      </c>
      <c r="B86" s="14" t="s">
        <v>403</v>
      </c>
      <c r="C86" s="14">
        <v>4</v>
      </c>
      <c r="D86" s="14">
        <v>4</v>
      </c>
      <c r="E86" s="14">
        <v>4</v>
      </c>
      <c r="G86" s="14">
        <f ca="1"/>
        <v>31</v>
      </c>
      <c r="H86" s="14" t="str">
        <f ca="1"/>
        <v>Other</v>
      </c>
      <c r="I86" s="14">
        <f ca="1"/>
        <v>4</v>
      </c>
      <c r="J86" s="14">
        <f ca="1"/>
        <v>4</v>
      </c>
      <c r="K86" s="14">
        <f ca="1"/>
        <v>4</v>
      </c>
    </row>
    <row r="87" spans="1:11" s="14" customFormat="1" ht="15">
      <c r="A87" s="14">
        <v>48</v>
      </c>
      <c r="B87" s="14" t="s">
        <v>386</v>
      </c>
      <c r="C87" s="14">
        <v>2</v>
      </c>
      <c r="D87" s="14">
        <v>5</v>
      </c>
      <c r="E87" s="14">
        <v>1</v>
      </c>
      <c r="G87" s="14">
        <f ca="1"/>
        <v>48</v>
      </c>
      <c r="H87" s="14" t="str">
        <f ca="1"/>
        <v>Male</v>
      </c>
      <c r="I87" s="14">
        <f ca="1"/>
        <v>2</v>
      </c>
      <c r="J87" s="14">
        <f ca="1"/>
        <v>5</v>
      </c>
      <c r="K87" s="14">
        <f ca="1"/>
        <v>1</v>
      </c>
    </row>
    <row r="88" spans="1:11" s="14" customFormat="1" ht="15">
      <c r="A88" s="14">
        <v>32</v>
      </c>
      <c r="B88" s="14" t="s">
        <v>386</v>
      </c>
      <c r="C88" s="14">
        <v>4</v>
      </c>
      <c r="D88" s="14">
        <v>2</v>
      </c>
      <c r="E88" s="14">
        <v>4</v>
      </c>
      <c r="G88" s="14">
        <f ca="1"/>
        <v>32</v>
      </c>
      <c r="H88" s="14" t="str">
        <f ca="1"/>
        <v>Male</v>
      </c>
      <c r="I88" s="14">
        <f ca="1"/>
        <v>4</v>
      </c>
      <c r="J88" s="14">
        <f ca="1"/>
        <v>2</v>
      </c>
      <c r="K88" s="14">
        <f ca="1"/>
        <v>4</v>
      </c>
    </row>
    <row r="89" spans="1:11" s="14" customFormat="1" ht="15">
      <c r="A89" s="14">
        <v>25</v>
      </c>
      <c r="B89" s="14" t="s">
        <v>403</v>
      </c>
      <c r="C89" s="14">
        <v>2</v>
      </c>
      <c r="D89" s="14">
        <v>4</v>
      </c>
      <c r="E89" s="14">
        <v>2</v>
      </c>
      <c r="G89" s="14">
        <f ca="1"/>
        <v>25</v>
      </c>
      <c r="H89" s="14" t="str">
        <f ca="1"/>
        <v>Other</v>
      </c>
      <c r="I89" s="14">
        <f ca="1"/>
        <v>2</v>
      </c>
      <c r="J89" s="14">
        <f ca="1"/>
        <v>4</v>
      </c>
      <c r="K89" s="14">
        <f ca="1"/>
        <v>2</v>
      </c>
    </row>
    <row r="90" spans="1:11" s="14" customFormat="1" ht="15">
      <c r="A90" s="14">
        <v>31</v>
      </c>
      <c r="B90" s="14" t="s">
        <v>403</v>
      </c>
      <c r="C90" s="14">
        <v>2</v>
      </c>
      <c r="D90" s="14">
        <v>4</v>
      </c>
      <c r="E90" s="14">
        <v>3</v>
      </c>
      <c r="G90" s="14">
        <f ca="1"/>
        <v>31</v>
      </c>
      <c r="H90" s="14" t="str">
        <f ca="1"/>
        <v>Other</v>
      </c>
      <c r="I90" s="14">
        <f ca="1"/>
        <v>2</v>
      </c>
      <c r="J90" s="14">
        <f ca="1"/>
        <v>4</v>
      </c>
      <c r="K90" s="14">
        <f ca="1"/>
        <v>3</v>
      </c>
    </row>
    <row r="91" spans="1:11" s="14" customFormat="1" ht="15">
      <c r="A91" s="14">
        <v>40</v>
      </c>
      <c r="B91" s="14" t="s">
        <v>403</v>
      </c>
      <c r="C91" s="14">
        <v>3</v>
      </c>
      <c r="D91" s="14">
        <v>2</v>
      </c>
      <c r="E91" s="14">
        <v>1</v>
      </c>
      <c r="G91" s="14">
        <f ca="1"/>
        <v>40</v>
      </c>
      <c r="H91" s="14" t="str">
        <f ca="1"/>
        <v>Other</v>
      </c>
      <c r="I91" s="14">
        <f ca="1"/>
        <v>3</v>
      </c>
      <c r="J91" s="14">
        <f ca="1"/>
        <v>2</v>
      </c>
      <c r="K91" s="14">
        <f ca="1"/>
        <v>1</v>
      </c>
    </row>
    <row r="92" spans="1:11" s="14" customFormat="1" ht="15">
      <c r="A92" s="14">
        <v>57</v>
      </c>
      <c r="B92" s="14" t="s">
        <v>387</v>
      </c>
      <c r="C92" s="14">
        <v>2</v>
      </c>
      <c r="D92" s="14">
        <v>2</v>
      </c>
      <c r="E92" s="14">
        <v>3</v>
      </c>
      <c r="G92" s="14">
        <f ca="1"/>
        <v>57</v>
      </c>
      <c r="H92" s="14" t="str">
        <f ca="1"/>
        <v>Female</v>
      </c>
      <c r="I92" s="14">
        <f ca="1"/>
        <v>2</v>
      </c>
      <c r="J92" s="14">
        <f ca="1"/>
        <v>2</v>
      </c>
      <c r="K92" s="14">
        <f ca="1"/>
        <v>3</v>
      </c>
    </row>
    <row r="93" spans="1:11" s="14" customFormat="1" ht="15">
      <c r="A93" s="14">
        <v>38</v>
      </c>
      <c r="B93" s="14" t="s">
        <v>386</v>
      </c>
      <c r="C93" s="14">
        <v>1</v>
      </c>
      <c r="D93" s="14">
        <v>4</v>
      </c>
      <c r="E93" s="14">
        <v>2</v>
      </c>
      <c r="G93" s="14">
        <f ca="1"/>
        <v>38</v>
      </c>
      <c r="H93" s="14" t="str">
        <f ca="1"/>
        <v>Male</v>
      </c>
      <c r="I93" s="14">
        <f ca="1"/>
        <v>1</v>
      </c>
      <c r="J93" s="14">
        <f ca="1"/>
        <v>4</v>
      </c>
      <c r="K93" s="14">
        <f ca="1"/>
        <v>2</v>
      </c>
    </row>
    <row r="94" spans="1:11" s="14" customFormat="1" ht="15">
      <c r="A94" s="14">
        <v>33</v>
      </c>
      <c r="B94" s="14" t="s">
        <v>403</v>
      </c>
      <c r="C94" s="14">
        <v>5</v>
      </c>
      <c r="D94" s="14">
        <v>2</v>
      </c>
      <c r="E94" s="14">
        <v>4</v>
      </c>
      <c r="G94" s="14">
        <f ca="1"/>
        <v>33</v>
      </c>
      <c r="H94" s="14" t="str">
        <f ca="1"/>
        <v>Other</v>
      </c>
      <c r="I94" s="14">
        <f ca="1"/>
        <v>5</v>
      </c>
      <c r="J94" s="14">
        <f ca="1"/>
        <v>2</v>
      </c>
      <c r="K94" s="14">
        <f ca="1"/>
        <v>4</v>
      </c>
    </row>
    <row r="95" spans="1:11" s="14" customFormat="1" ht="15">
      <c r="A95" s="14">
        <v>62</v>
      </c>
      <c r="B95" s="14" t="s">
        <v>386</v>
      </c>
      <c r="C95" s="14">
        <v>5</v>
      </c>
      <c r="D95" s="14">
        <v>4</v>
      </c>
      <c r="E95" s="14">
        <v>4</v>
      </c>
      <c r="G95" s="14">
        <f ca="1"/>
        <v>62</v>
      </c>
      <c r="H95" s="14" t="str">
        <f ca="1"/>
        <v>Male</v>
      </c>
      <c r="I95" s="14">
        <f ca="1"/>
        <v>5</v>
      </c>
      <c r="J95" s="14">
        <f ca="1"/>
        <v>4</v>
      </c>
      <c r="K95" s="14">
        <f ca="1"/>
        <v>4</v>
      </c>
    </row>
    <row r="96" spans="1:11" s="14" customFormat="1" ht="15">
      <c r="A96" s="14">
        <v>35</v>
      </c>
      <c r="B96" s="14" t="s">
        <v>387</v>
      </c>
      <c r="C96" s="14">
        <v>4</v>
      </c>
      <c r="D96" s="14">
        <v>4</v>
      </c>
      <c r="E96" s="14">
        <v>1</v>
      </c>
      <c r="G96" s="14">
        <f ca="1"/>
        <v>35</v>
      </c>
      <c r="H96" s="14" t="str">
        <f ca="1"/>
        <v>Female</v>
      </c>
      <c r="I96" s="14">
        <f ca="1"/>
        <v>4</v>
      </c>
      <c r="J96" s="14">
        <f ca="1"/>
        <v>4</v>
      </c>
      <c r="K96" s="14">
        <f ca="1"/>
        <v>1</v>
      </c>
    </row>
    <row r="97" spans="1:11" s="14" customFormat="1" ht="15">
      <c r="A97" s="14">
        <v>64</v>
      </c>
      <c r="B97" s="14" t="s">
        <v>387</v>
      </c>
      <c r="C97" s="14">
        <v>2</v>
      </c>
      <c r="D97" s="14">
        <v>5</v>
      </c>
      <c r="E97" s="14">
        <v>4</v>
      </c>
      <c r="G97" s="14">
        <f ca="1"/>
        <v>64</v>
      </c>
      <c r="H97" s="14" t="str">
        <f ca="1"/>
        <v>Female</v>
      </c>
      <c r="I97" s="14">
        <f ca="1"/>
        <v>2</v>
      </c>
      <c r="J97" s="14">
        <f ca="1"/>
        <v>5</v>
      </c>
      <c r="K97" s="14">
        <f ca="1"/>
        <v>4</v>
      </c>
    </row>
    <row r="98" spans="1:11" s="14" customFormat="1" ht="15">
      <c r="A98" s="14">
        <v>41</v>
      </c>
      <c r="B98" s="14" t="s">
        <v>403</v>
      </c>
      <c r="C98" s="14">
        <v>1</v>
      </c>
      <c r="D98" s="14">
        <v>1</v>
      </c>
      <c r="E98" s="14">
        <v>3</v>
      </c>
      <c r="G98" s="14">
        <f ca="1"/>
        <v>41</v>
      </c>
      <c r="H98" s="14" t="str">
        <f ca="1"/>
        <v>Other</v>
      </c>
      <c r="I98" s="14">
        <f ca="1"/>
        <v>1</v>
      </c>
      <c r="J98" s="14">
        <f ca="1"/>
        <v>1</v>
      </c>
      <c r="K98" s="14">
        <f ca="1"/>
        <v>3</v>
      </c>
    </row>
    <row r="99" spans="1:11" s="14" customFormat="1" ht="15">
      <c r="A99" s="14">
        <v>43</v>
      </c>
      <c r="B99" s="14" t="s">
        <v>387</v>
      </c>
      <c r="C99" s="14">
        <v>4</v>
      </c>
      <c r="D99" s="14">
        <v>4</v>
      </c>
      <c r="E99" s="14">
        <v>2</v>
      </c>
      <c r="G99" s="14">
        <f ca="1"/>
        <v>43</v>
      </c>
      <c r="H99" s="14" t="str">
        <f ca="1"/>
        <v>Female</v>
      </c>
      <c r="I99" s="14">
        <f ca="1"/>
        <v>4</v>
      </c>
      <c r="J99" s="14">
        <f ca="1"/>
        <v>4</v>
      </c>
      <c r="K99" s="14">
        <f ca="1"/>
        <v>2</v>
      </c>
    </row>
    <row r="100" spans="1:11" s="14" customFormat="1" ht="15">
      <c r="A100" s="14">
        <v>42</v>
      </c>
      <c r="B100" s="14" t="s">
        <v>386</v>
      </c>
      <c r="C100" s="14">
        <v>3</v>
      </c>
      <c r="D100" s="14">
        <v>3</v>
      </c>
      <c r="E100" s="14">
        <v>1</v>
      </c>
      <c r="G100" s="14">
        <f ca="1"/>
        <v>42</v>
      </c>
      <c r="H100" s="14" t="str">
        <f ca="1"/>
        <v>Male</v>
      </c>
      <c r="I100" s="14">
        <f ca="1"/>
        <v>3</v>
      </c>
      <c r="J100" s="14">
        <f ca="1"/>
        <v>3</v>
      </c>
      <c r="K100" s="14">
        <f ca="1"/>
        <v>1</v>
      </c>
    </row>
    <row r="101" spans="1:11" s="14" customFormat="1" ht="15">
      <c r="A101" s="14">
        <v>62</v>
      </c>
      <c r="B101" s="14" t="s">
        <v>403</v>
      </c>
      <c r="C101" s="14">
        <v>4</v>
      </c>
      <c r="D101" s="14">
        <v>1</v>
      </c>
      <c r="E101" s="14">
        <v>5</v>
      </c>
      <c r="G101" s="14">
        <f ca="1"/>
        <v>62</v>
      </c>
      <c r="H101" s="14" t="str">
        <f ca="1"/>
        <v>Other</v>
      </c>
      <c r="I101" s="14">
        <f ca="1"/>
        <v>4</v>
      </c>
      <c r="J101" s="14">
        <f ca="1"/>
        <v>1</v>
      </c>
      <c r="K101" s="14">
        <f ca="1"/>
        <v>5</v>
      </c>
    </row>
    <row r="102" spans="1:11" s="14" customFormat="1" ht="15">
      <c r="A102" s="14">
        <v>58</v>
      </c>
      <c r="B102" s="14" t="s">
        <v>386</v>
      </c>
      <c r="C102" s="14">
        <v>4</v>
      </c>
      <c r="D102" s="14">
        <v>1</v>
      </c>
      <c r="E102" s="14">
        <v>4</v>
      </c>
      <c r="G102" s="14">
        <f ca="1"/>
        <v>58</v>
      </c>
      <c r="H102" s="14" t="str">
        <f ca="1"/>
        <v>Male</v>
      </c>
      <c r="I102" s="14">
        <f ca="1"/>
        <v>4</v>
      </c>
      <c r="J102" s="14">
        <f ca="1"/>
        <v>1</v>
      </c>
      <c r="K102" s="14">
        <f ca="1"/>
        <v>4</v>
      </c>
    </row>
    <row r="103" spans="1:11" s="14" customFormat="1" ht="15">
      <c r="A103" s="14">
        <v>46</v>
      </c>
      <c r="B103" s="14" t="s">
        <v>386</v>
      </c>
      <c r="C103" s="14">
        <v>2</v>
      </c>
      <c r="D103" s="14">
        <v>1</v>
      </c>
      <c r="E103" s="14">
        <v>2</v>
      </c>
      <c r="G103" s="14">
        <f ca="1"/>
        <v>46</v>
      </c>
      <c r="H103" s="14" t="str">
        <f ca="1"/>
        <v>Male</v>
      </c>
      <c r="I103" s="14">
        <f ca="1"/>
        <v>2</v>
      </c>
      <c r="J103" s="14">
        <f ca="1"/>
        <v>1</v>
      </c>
      <c r="K103" s="14">
        <f ca="1"/>
        <v>2</v>
      </c>
    </row>
    <row r="104" spans="1:11" s="14" customFormat="1" ht="15">
      <c r="A104" s="14">
        <v>32</v>
      </c>
      <c r="B104" s="14" t="s">
        <v>387</v>
      </c>
      <c r="C104" s="14">
        <v>3</v>
      </c>
      <c r="D104" s="14">
        <v>5</v>
      </c>
      <c r="E104" s="14">
        <v>2</v>
      </c>
      <c r="G104" s="14">
        <f ca="1"/>
        <v>32</v>
      </c>
      <c r="H104" s="14" t="str">
        <f ca="1"/>
        <v>Female</v>
      </c>
      <c r="I104" s="14">
        <f ca="1"/>
        <v>3</v>
      </c>
      <c r="J104" s="14">
        <f ca="1"/>
        <v>5</v>
      </c>
      <c r="K104" s="14">
        <f ca="1"/>
        <v>2</v>
      </c>
    </row>
    <row r="105" spans="1:11" s="14" customFormat="1" ht="15">
      <c r="A105" s="14">
        <v>62</v>
      </c>
      <c r="B105" s="14" t="s">
        <v>387</v>
      </c>
      <c r="C105" s="14">
        <v>4</v>
      </c>
      <c r="D105" s="14">
        <v>4</v>
      </c>
      <c r="E105" s="14">
        <v>3</v>
      </c>
      <c r="G105" s="14">
        <f ca="1"/>
        <v>62</v>
      </c>
      <c r="H105" s="14" t="str">
        <f ca="1"/>
        <v>Female</v>
      </c>
      <c r="I105" s="14">
        <f ca="1"/>
        <v>4</v>
      </c>
      <c r="J105" s="14">
        <f ca="1"/>
        <v>4</v>
      </c>
      <c r="K105" s="14">
        <f ca="1"/>
        <v>3</v>
      </c>
    </row>
    <row r="106" spans="1:11" s="14" customFormat="1" ht="15">
      <c r="A106" s="14">
        <v>18</v>
      </c>
      <c r="B106" s="14" t="s">
        <v>387</v>
      </c>
      <c r="C106" s="14">
        <v>1</v>
      </c>
      <c r="D106" s="14">
        <v>5</v>
      </c>
      <c r="E106" s="14">
        <v>3</v>
      </c>
      <c r="G106" s="14">
        <f ca="1"/>
        <v>18</v>
      </c>
      <c r="H106" s="14" t="str">
        <f ca="1"/>
        <v>Female</v>
      </c>
      <c r="I106" s="14">
        <f ca="1"/>
        <v>1</v>
      </c>
      <c r="J106" s="14">
        <f ca="1"/>
        <v>5</v>
      </c>
      <c r="K106" s="14">
        <f ca="1"/>
        <v>3</v>
      </c>
    </row>
    <row r="107" spans="1:11" s="14" customFormat="1" ht="15">
      <c r="A107" s="14">
        <v>42</v>
      </c>
      <c r="B107" s="14" t="s">
        <v>387</v>
      </c>
      <c r="C107" s="14">
        <v>1</v>
      </c>
      <c r="D107" s="14">
        <v>4</v>
      </c>
      <c r="E107" s="14">
        <v>5</v>
      </c>
      <c r="G107" s="14">
        <f ca="1"/>
        <v>42</v>
      </c>
      <c r="H107" s="14" t="str">
        <f ca="1"/>
        <v>Female</v>
      </c>
      <c r="I107" s="14">
        <f ca="1"/>
        <v>1</v>
      </c>
      <c r="J107" s="14">
        <f ca="1"/>
        <v>4</v>
      </c>
      <c r="K107" s="14">
        <f ca="1"/>
        <v>5</v>
      </c>
    </row>
    <row r="108" spans="1:11" s="14" customFormat="1" ht="15">
      <c r="A108" s="14">
        <v>24</v>
      </c>
      <c r="B108" s="14" t="s">
        <v>387</v>
      </c>
      <c r="C108" s="14">
        <v>5</v>
      </c>
      <c r="D108" s="14">
        <v>5</v>
      </c>
      <c r="E108" s="14">
        <v>3</v>
      </c>
      <c r="G108" s="14">
        <f ca="1"/>
        <v>24</v>
      </c>
      <c r="H108" s="14" t="str">
        <f ca="1"/>
        <v>Female</v>
      </c>
      <c r="I108" s="14">
        <f ca="1"/>
        <v>5</v>
      </c>
      <c r="J108" s="14">
        <f ca="1"/>
        <v>5</v>
      </c>
      <c r="K108" s="14">
        <f ca="1"/>
        <v>3</v>
      </c>
    </row>
    <row r="109" spans="1:11" s="14" customFormat="1" ht="15">
      <c r="A109" s="14">
        <v>26</v>
      </c>
      <c r="B109" s="14" t="s">
        <v>403</v>
      </c>
      <c r="C109" s="14">
        <v>3</v>
      </c>
      <c r="D109" s="14">
        <v>5</v>
      </c>
      <c r="E109" s="14">
        <v>1</v>
      </c>
      <c r="G109" s="14">
        <f ca="1"/>
        <v>26</v>
      </c>
      <c r="H109" s="14" t="str">
        <f ca="1"/>
        <v>Other</v>
      </c>
      <c r="I109" s="14">
        <f ca="1"/>
        <v>3</v>
      </c>
      <c r="J109" s="14">
        <f ca="1"/>
        <v>5</v>
      </c>
      <c r="K109" s="14">
        <f ca="1"/>
        <v>1</v>
      </c>
    </row>
    <row r="110" spans="1:11" s="14" customFormat="1" ht="15">
      <c r="A110" s="14">
        <v>41</v>
      </c>
      <c r="B110" s="14" t="s">
        <v>386</v>
      </c>
      <c r="C110" s="14">
        <v>3</v>
      </c>
      <c r="D110" s="14">
        <v>3</v>
      </c>
      <c r="E110" s="14">
        <v>1</v>
      </c>
      <c r="G110" s="14">
        <f ca="1"/>
        <v>41</v>
      </c>
      <c r="H110" s="14" t="str">
        <f ca="1"/>
        <v>Male</v>
      </c>
      <c r="I110" s="14">
        <f ca="1"/>
        <v>3</v>
      </c>
      <c r="J110" s="14">
        <f ca="1"/>
        <v>3</v>
      </c>
      <c r="K110" s="14">
        <f ca="1"/>
        <v>1</v>
      </c>
    </row>
    <row r="111" spans="1:11" s="14" customFormat="1" ht="15">
      <c r="A111" s="14">
        <v>18</v>
      </c>
      <c r="B111" s="14" t="s">
        <v>386</v>
      </c>
      <c r="C111" s="14">
        <v>5</v>
      </c>
      <c r="D111" s="14">
        <v>5</v>
      </c>
      <c r="E111" s="14">
        <v>5</v>
      </c>
      <c r="G111" s="14">
        <f ca="1"/>
        <v>18</v>
      </c>
      <c r="H111" s="14" t="str">
        <f ca="1"/>
        <v>Male</v>
      </c>
      <c r="I111" s="14">
        <f ca="1"/>
        <v>5</v>
      </c>
      <c r="J111" s="14">
        <f ca="1"/>
        <v>5</v>
      </c>
      <c r="K111" s="14">
        <f ca="1"/>
        <v>5</v>
      </c>
    </row>
    <row r="112" spans="1:11" s="14" customFormat="1" ht="15">
      <c r="A112" s="14">
        <v>61</v>
      </c>
      <c r="B112" s="14" t="s">
        <v>386</v>
      </c>
      <c r="C112" s="14">
        <v>4</v>
      </c>
      <c r="D112" s="14">
        <v>2</v>
      </c>
      <c r="E112" s="14">
        <v>5</v>
      </c>
      <c r="G112" s="14">
        <f ca="1"/>
        <v>61</v>
      </c>
      <c r="H112" s="14" t="str">
        <f ca="1"/>
        <v>Male</v>
      </c>
      <c r="I112" s="14">
        <f ca="1"/>
        <v>4</v>
      </c>
      <c r="J112" s="14">
        <f ca="1"/>
        <v>2</v>
      </c>
      <c r="K112" s="14">
        <f ca="1"/>
        <v>5</v>
      </c>
    </row>
    <row r="113" spans="1:11" s="14" customFormat="1" ht="15">
      <c r="A113" s="14">
        <v>25</v>
      </c>
      <c r="B113" s="14" t="s">
        <v>386</v>
      </c>
      <c r="C113" s="14">
        <v>3</v>
      </c>
      <c r="D113" s="14">
        <v>3</v>
      </c>
      <c r="E113" s="14">
        <v>4</v>
      </c>
      <c r="G113" s="14">
        <f ca="1"/>
        <v>25</v>
      </c>
      <c r="H113" s="14" t="str">
        <f ca="1"/>
        <v>Male</v>
      </c>
      <c r="I113" s="14">
        <f ca="1"/>
        <v>3</v>
      </c>
      <c r="J113" s="14">
        <f ca="1"/>
        <v>3</v>
      </c>
      <c r="K113" s="14">
        <f ca="1"/>
        <v>4</v>
      </c>
    </row>
    <row r="114" spans="1:11" s="14" customFormat="1" ht="15">
      <c r="A114" s="14">
        <v>41</v>
      </c>
      <c r="B114" s="14" t="s">
        <v>387</v>
      </c>
      <c r="C114" s="14">
        <v>1</v>
      </c>
      <c r="D114" s="14">
        <v>5</v>
      </c>
      <c r="E114" s="14">
        <v>3</v>
      </c>
      <c r="G114" s="14">
        <f ca="1"/>
        <v>41</v>
      </c>
      <c r="H114" s="14" t="str">
        <f ca="1"/>
        <v>Female</v>
      </c>
      <c r="I114" s="14">
        <f ca="1"/>
        <v>1</v>
      </c>
      <c r="J114" s="14">
        <f ca="1"/>
        <v>5</v>
      </c>
      <c r="K114" s="14">
        <f ca="1"/>
        <v>3</v>
      </c>
    </row>
    <row r="115" spans="1:11" s="14" customFormat="1" ht="15">
      <c r="A115" s="14">
        <v>28</v>
      </c>
      <c r="B115" s="14" t="s">
        <v>386</v>
      </c>
      <c r="C115" s="14">
        <v>1</v>
      </c>
      <c r="D115" s="14">
        <v>1</v>
      </c>
      <c r="E115" s="14">
        <v>1</v>
      </c>
      <c r="G115" s="14">
        <f ca="1"/>
        <v>28</v>
      </c>
      <c r="H115" s="14" t="str">
        <f ca="1"/>
        <v>Male</v>
      </c>
      <c r="I115" s="14">
        <f ca="1"/>
        <v>1</v>
      </c>
      <c r="J115" s="14">
        <f ca="1"/>
        <v>1</v>
      </c>
      <c r="K115" s="14">
        <f ca="1"/>
        <v>1</v>
      </c>
    </row>
    <row r="116" spans="1:11" s="14" customFormat="1" ht="15">
      <c r="A116" s="14">
        <v>34</v>
      </c>
      <c r="B116" s="14" t="s">
        <v>403</v>
      </c>
      <c r="C116" s="14">
        <v>2</v>
      </c>
      <c r="D116" s="14">
        <v>2</v>
      </c>
      <c r="E116" s="14">
        <v>3</v>
      </c>
      <c r="G116" s="14">
        <f ca="1"/>
        <v>34</v>
      </c>
      <c r="H116" s="14" t="str">
        <f ca="1"/>
        <v>Other</v>
      </c>
      <c r="I116" s="14">
        <f ca="1"/>
        <v>2</v>
      </c>
      <c r="J116" s="14">
        <f ca="1"/>
        <v>2</v>
      </c>
      <c r="K116" s="14">
        <f ca="1"/>
        <v>3</v>
      </c>
    </row>
    <row r="117" spans="1:11" s="14" customFormat="1" ht="15">
      <c r="A117" s="14">
        <v>25</v>
      </c>
      <c r="B117" s="14" t="s">
        <v>403</v>
      </c>
      <c r="C117" s="14">
        <v>3</v>
      </c>
      <c r="D117" s="14">
        <v>2</v>
      </c>
      <c r="E117" s="14">
        <v>3</v>
      </c>
      <c r="G117" s="14">
        <f ca="1"/>
        <v>25</v>
      </c>
      <c r="H117" s="14" t="str">
        <f ca="1"/>
        <v>Other</v>
      </c>
      <c r="I117" s="14">
        <f ca="1"/>
        <v>3</v>
      </c>
      <c r="J117" s="14">
        <f ca="1"/>
        <v>2</v>
      </c>
      <c r="K117" s="14">
        <f ca="1"/>
        <v>3</v>
      </c>
    </row>
    <row r="118" spans="1:11" s="14" customFormat="1" ht="15">
      <c r="A118" s="14">
        <v>52</v>
      </c>
      <c r="B118" s="14" t="s">
        <v>386</v>
      </c>
      <c r="C118" s="14">
        <v>4</v>
      </c>
      <c r="D118" s="14">
        <v>2</v>
      </c>
      <c r="E118" s="14">
        <v>5</v>
      </c>
      <c r="G118" s="14">
        <f ca="1"/>
        <v>52</v>
      </c>
      <c r="H118" s="14" t="str">
        <f ca="1"/>
        <v>Male</v>
      </c>
      <c r="I118" s="14">
        <f ca="1"/>
        <v>4</v>
      </c>
      <c r="J118" s="14">
        <f ca="1"/>
        <v>2</v>
      </c>
      <c r="K118" s="14">
        <f ca="1"/>
        <v>5</v>
      </c>
    </row>
    <row r="119" spans="1:11" s="14" customFormat="1" ht="15">
      <c r="A119" s="14">
        <v>52</v>
      </c>
      <c r="B119" s="14" t="s">
        <v>386</v>
      </c>
      <c r="C119" s="14">
        <v>5</v>
      </c>
      <c r="D119" s="14">
        <v>3</v>
      </c>
      <c r="E119" s="14">
        <v>4</v>
      </c>
      <c r="G119" s="14">
        <f ca="1"/>
        <v>52</v>
      </c>
      <c r="H119" s="14" t="str">
        <f ca="1"/>
        <v>Male</v>
      </c>
      <c r="I119" s="14">
        <f ca="1"/>
        <v>5</v>
      </c>
      <c r="J119" s="14">
        <f ca="1"/>
        <v>3</v>
      </c>
      <c r="K119" s="14">
        <f ca="1"/>
        <v>4</v>
      </c>
    </row>
    <row r="120" spans="1:11" s="14" customFormat="1" ht="15">
      <c r="A120" s="14">
        <v>50</v>
      </c>
      <c r="B120" s="14" t="s">
        <v>403</v>
      </c>
      <c r="C120" s="14">
        <v>5</v>
      </c>
      <c r="D120" s="14">
        <v>5</v>
      </c>
      <c r="E120" s="14">
        <v>4</v>
      </c>
      <c r="G120" s="14">
        <f ca="1"/>
        <v>50</v>
      </c>
      <c r="H120" s="14" t="str">
        <f ca="1"/>
        <v>Other</v>
      </c>
      <c r="I120" s="14">
        <f ca="1"/>
        <v>5</v>
      </c>
      <c r="J120" s="14">
        <f ca="1"/>
        <v>5</v>
      </c>
      <c r="K120" s="14">
        <f ca="1"/>
        <v>4</v>
      </c>
    </row>
    <row r="121" spans="1:11" s="14" customFormat="1" ht="15">
      <c r="A121" s="14">
        <v>22</v>
      </c>
      <c r="B121" s="14" t="s">
        <v>403</v>
      </c>
      <c r="C121" s="14">
        <v>4</v>
      </c>
      <c r="D121" s="14">
        <v>5</v>
      </c>
      <c r="E121" s="14">
        <v>4</v>
      </c>
      <c r="G121" s="14">
        <f ca="1"/>
        <v>22</v>
      </c>
      <c r="H121" s="14" t="str">
        <f ca="1"/>
        <v>Other</v>
      </c>
      <c r="I121" s="14">
        <f ca="1"/>
        <v>4</v>
      </c>
      <c r="J121" s="14">
        <f ca="1"/>
        <v>5</v>
      </c>
      <c r="K121" s="14">
        <f ca="1"/>
        <v>4</v>
      </c>
    </row>
    <row r="122" spans="1:11" s="14" customFormat="1" ht="15">
      <c r="A122" s="14">
        <v>59</v>
      </c>
      <c r="B122" s="14" t="s">
        <v>387</v>
      </c>
      <c r="C122" s="14">
        <v>2</v>
      </c>
      <c r="D122" s="14">
        <v>1</v>
      </c>
      <c r="E122" s="14">
        <v>4</v>
      </c>
      <c r="G122" s="14">
        <f ca="1"/>
        <v>59</v>
      </c>
      <c r="H122" s="14" t="str">
        <f ca="1"/>
        <v>Female</v>
      </c>
      <c r="I122" s="14">
        <f ca="1"/>
        <v>2</v>
      </c>
      <c r="J122" s="14">
        <f ca="1"/>
        <v>1</v>
      </c>
      <c r="K122" s="14">
        <f ca="1"/>
        <v>4</v>
      </c>
    </row>
    <row r="123" spans="1:11" s="14" customFormat="1" ht="15">
      <c r="A123" s="14">
        <v>56</v>
      </c>
      <c r="B123" s="14" t="s">
        <v>403</v>
      </c>
      <c r="C123" s="14">
        <v>5</v>
      </c>
      <c r="D123" s="14">
        <v>1</v>
      </c>
      <c r="E123" s="14">
        <v>3</v>
      </c>
      <c r="G123" s="14">
        <f ca="1"/>
        <v>56</v>
      </c>
      <c r="H123" s="14" t="str">
        <f ca="1"/>
        <v>Other</v>
      </c>
      <c r="I123" s="14">
        <f ca="1"/>
        <v>5</v>
      </c>
      <c r="J123" s="14">
        <f ca="1"/>
        <v>1</v>
      </c>
      <c r="K123" s="14">
        <f ca="1"/>
        <v>3</v>
      </c>
    </row>
    <row r="124" spans="1:11" s="14" customFormat="1" ht="15">
      <c r="A124" s="14">
        <v>58</v>
      </c>
      <c r="B124" s="14" t="s">
        <v>387</v>
      </c>
      <c r="C124" s="14">
        <v>3</v>
      </c>
      <c r="D124" s="14">
        <v>2</v>
      </c>
      <c r="E124" s="14">
        <v>3</v>
      </c>
      <c r="G124" s="14">
        <f ca="1"/>
        <v>58</v>
      </c>
      <c r="H124" s="14" t="str">
        <f ca="1"/>
        <v>Female</v>
      </c>
      <c r="I124" s="14">
        <f ca="1"/>
        <v>3</v>
      </c>
      <c r="J124" s="14">
        <f ca="1"/>
        <v>2</v>
      </c>
      <c r="K124" s="14">
        <f ca="1"/>
        <v>3</v>
      </c>
    </row>
    <row r="125" spans="1:11" s="14" customFormat="1" ht="15">
      <c r="A125" s="14">
        <v>45</v>
      </c>
      <c r="B125" s="14" t="s">
        <v>387</v>
      </c>
      <c r="C125" s="14">
        <v>2</v>
      </c>
      <c r="D125" s="14">
        <v>1</v>
      </c>
      <c r="E125" s="14">
        <v>1</v>
      </c>
      <c r="G125" s="14">
        <f ca="1"/>
        <v>45</v>
      </c>
      <c r="H125" s="14" t="str">
        <f ca="1"/>
        <v>Female</v>
      </c>
      <c r="I125" s="14">
        <f ca="1"/>
        <v>2</v>
      </c>
      <c r="J125" s="14">
        <f ca="1"/>
        <v>1</v>
      </c>
      <c r="K125" s="14">
        <f ca="1"/>
        <v>1</v>
      </c>
    </row>
    <row r="126" spans="1:11" s="14" customFormat="1" ht="15">
      <c r="A126" s="14">
        <v>24</v>
      </c>
      <c r="B126" s="14" t="s">
        <v>387</v>
      </c>
      <c r="C126" s="14">
        <v>3</v>
      </c>
      <c r="D126" s="14">
        <v>3</v>
      </c>
      <c r="E126" s="14">
        <v>3</v>
      </c>
      <c r="G126" s="14">
        <f ca="1"/>
        <v>24</v>
      </c>
      <c r="H126" s="14" t="str">
        <f ca="1"/>
        <v>Female</v>
      </c>
      <c r="I126" s="14">
        <f ca="1"/>
        <v>3</v>
      </c>
      <c r="J126" s="14">
        <f ca="1"/>
        <v>3</v>
      </c>
      <c r="K126" s="14">
        <f ca="1"/>
        <v>3</v>
      </c>
    </row>
    <row r="127" spans="1:11" s="14" customFormat="1" ht="15">
      <c r="A127" s="14">
        <v>26</v>
      </c>
      <c r="B127" s="14" t="s">
        <v>387</v>
      </c>
      <c r="C127" s="14">
        <v>1</v>
      </c>
      <c r="D127" s="14">
        <v>5</v>
      </c>
      <c r="E127" s="14">
        <v>1</v>
      </c>
      <c r="G127" s="14">
        <f ca="1"/>
        <v>26</v>
      </c>
      <c r="H127" s="14" t="str">
        <f ca="1"/>
        <v>Female</v>
      </c>
      <c r="I127" s="14">
        <f ca="1"/>
        <v>1</v>
      </c>
      <c r="J127" s="14">
        <f ca="1"/>
        <v>5</v>
      </c>
      <c r="K127" s="14">
        <f ca="1"/>
        <v>1</v>
      </c>
    </row>
    <row r="128" spans="1:11" s="14" customFormat="1" ht="15">
      <c r="A128" s="14">
        <v>25</v>
      </c>
      <c r="B128" s="14" t="s">
        <v>387</v>
      </c>
      <c r="C128" s="14">
        <v>2</v>
      </c>
      <c r="D128" s="14">
        <v>2</v>
      </c>
      <c r="E128" s="14">
        <v>2</v>
      </c>
      <c r="G128" s="14">
        <f ca="1"/>
        <v>25</v>
      </c>
      <c r="H128" s="14" t="str">
        <f ca="1"/>
        <v>Female</v>
      </c>
      <c r="I128" s="14">
        <f ca="1"/>
        <v>2</v>
      </c>
      <c r="J128" s="14">
        <f ca="1"/>
        <v>2</v>
      </c>
      <c r="K128" s="14">
        <f ca="1"/>
        <v>2</v>
      </c>
    </row>
    <row r="129" spans="1:11" s="14" customFormat="1" ht="15">
      <c r="A129" s="14">
        <v>29</v>
      </c>
      <c r="B129" s="14" t="s">
        <v>386</v>
      </c>
      <c r="C129" s="14">
        <v>5</v>
      </c>
      <c r="D129" s="14">
        <v>1</v>
      </c>
      <c r="E129" s="14">
        <v>3</v>
      </c>
      <c r="G129" s="14">
        <f ca="1"/>
        <v>29</v>
      </c>
      <c r="H129" s="14" t="str">
        <f ca="1"/>
        <v>Male</v>
      </c>
      <c r="I129" s="14">
        <f ca="1"/>
        <v>5</v>
      </c>
      <c r="J129" s="14">
        <f ca="1"/>
        <v>1</v>
      </c>
      <c r="K129" s="14">
        <f ca="1"/>
        <v>3</v>
      </c>
    </row>
    <row r="130" spans="1:11" s="14" customFormat="1" ht="15">
      <c r="A130" s="14">
        <v>51</v>
      </c>
      <c r="B130" s="14" t="s">
        <v>403</v>
      </c>
      <c r="C130" s="14">
        <v>2</v>
      </c>
      <c r="D130" s="14">
        <v>3</v>
      </c>
      <c r="E130" s="14">
        <v>2</v>
      </c>
      <c r="G130" s="14">
        <f ca="1"/>
        <v>51</v>
      </c>
      <c r="H130" s="14" t="str">
        <f ca="1"/>
        <v>Other</v>
      </c>
      <c r="I130" s="14">
        <f ca="1"/>
        <v>2</v>
      </c>
      <c r="J130" s="14">
        <f ca="1"/>
        <v>3</v>
      </c>
      <c r="K130" s="14">
        <f ca="1"/>
        <v>2</v>
      </c>
    </row>
    <row r="131" spans="1:11" s="14" customFormat="1" ht="15">
      <c r="A131" s="14">
        <v>50</v>
      </c>
      <c r="B131" s="14" t="s">
        <v>387</v>
      </c>
      <c r="C131" s="14">
        <v>2</v>
      </c>
      <c r="D131" s="14">
        <v>3</v>
      </c>
      <c r="E131" s="14">
        <v>3</v>
      </c>
      <c r="G131" s="14">
        <f ca="1"/>
        <v>50</v>
      </c>
      <c r="H131" s="14" t="str">
        <f ca="1"/>
        <v>Female</v>
      </c>
      <c r="I131" s="14">
        <f ca="1"/>
        <v>2</v>
      </c>
      <c r="J131" s="14">
        <f ca="1"/>
        <v>3</v>
      </c>
      <c r="K131" s="14">
        <f ca="1"/>
        <v>3</v>
      </c>
    </row>
    <row r="132" spans="1:11" s="14" customFormat="1" ht="15">
      <c r="A132" s="14">
        <v>40</v>
      </c>
      <c r="B132" s="14" t="s">
        <v>403</v>
      </c>
      <c r="C132" s="14">
        <v>2</v>
      </c>
      <c r="D132" s="14">
        <v>1</v>
      </c>
      <c r="E132" s="14">
        <v>5</v>
      </c>
      <c r="G132" s="14">
        <f ca="1"/>
        <v>40</v>
      </c>
      <c r="H132" s="14" t="str">
        <f ca="1"/>
        <v>Other</v>
      </c>
      <c r="I132" s="14">
        <f ca="1"/>
        <v>2</v>
      </c>
      <c r="J132" s="14">
        <f ca="1"/>
        <v>1</v>
      </c>
      <c r="K132" s="14">
        <f ca="1"/>
        <v>5</v>
      </c>
    </row>
    <row r="133" spans="1:11" s="14" customFormat="1" ht="15">
      <c r="A133" s="14">
        <v>41</v>
      </c>
      <c r="B133" s="14" t="s">
        <v>403</v>
      </c>
      <c r="C133" s="14">
        <v>2</v>
      </c>
      <c r="D133" s="14">
        <v>5</v>
      </c>
      <c r="E133" s="14">
        <v>4</v>
      </c>
      <c r="G133" s="14">
        <f ca="1"/>
        <v>41</v>
      </c>
      <c r="H133" s="14" t="str">
        <f ca="1"/>
        <v>Other</v>
      </c>
      <c r="I133" s="14">
        <f ca="1"/>
        <v>2</v>
      </c>
      <c r="J133" s="14">
        <f ca="1"/>
        <v>5</v>
      </c>
      <c r="K133" s="14">
        <f ca="1"/>
        <v>4</v>
      </c>
    </row>
    <row r="134" spans="1:11" s="14" customFormat="1" ht="15">
      <c r="A134" s="14">
        <v>54</v>
      </c>
      <c r="B134" s="14" t="s">
        <v>387</v>
      </c>
      <c r="C134" s="14">
        <v>3</v>
      </c>
      <c r="D134" s="14">
        <v>1</v>
      </c>
      <c r="E134" s="14">
        <v>5</v>
      </c>
      <c r="G134" s="14">
        <f ca="1"/>
        <v>54</v>
      </c>
      <c r="H134" s="14" t="str">
        <f ca="1"/>
        <v>Female</v>
      </c>
      <c r="I134" s="14">
        <f ca="1"/>
        <v>3</v>
      </c>
      <c r="J134" s="14">
        <f ca="1"/>
        <v>1</v>
      </c>
      <c r="K134" s="14">
        <f ca="1"/>
        <v>5</v>
      </c>
    </row>
    <row r="135" spans="1:11" s="14" customFormat="1" ht="15">
      <c r="A135" s="14">
        <v>52</v>
      </c>
      <c r="B135" s="14" t="s">
        <v>386</v>
      </c>
      <c r="C135" s="14">
        <v>1</v>
      </c>
      <c r="D135" s="14">
        <v>2</v>
      </c>
      <c r="E135" s="14">
        <v>2</v>
      </c>
      <c r="G135" s="14">
        <f ca="1"/>
        <v>52</v>
      </c>
      <c r="H135" s="14" t="str">
        <f ca="1"/>
        <v>Male</v>
      </c>
      <c r="I135" s="14">
        <f ca="1"/>
        <v>1</v>
      </c>
      <c r="J135" s="14">
        <f ca="1"/>
        <v>2</v>
      </c>
      <c r="K135" s="14">
        <f ca="1"/>
        <v>2</v>
      </c>
    </row>
    <row r="136" spans="1:11" s="14" customFormat="1" ht="15">
      <c r="A136" s="14">
        <v>61</v>
      </c>
      <c r="B136" s="14" t="s">
        <v>387</v>
      </c>
      <c r="C136" s="14">
        <v>4</v>
      </c>
      <c r="D136" s="14">
        <v>1</v>
      </c>
      <c r="E136" s="14">
        <v>4</v>
      </c>
      <c r="G136" s="14">
        <f ca="1"/>
        <v>61</v>
      </c>
      <c r="H136" s="14" t="str">
        <f ca="1"/>
        <v>Female</v>
      </c>
      <c r="I136" s="14">
        <f ca="1"/>
        <v>4</v>
      </c>
      <c r="J136" s="14">
        <f ca="1"/>
        <v>1</v>
      </c>
      <c r="K136" s="14">
        <f ca="1"/>
        <v>4</v>
      </c>
    </row>
    <row r="137" spans="1:11" s="14" customFormat="1" ht="15">
      <c r="A137" s="14">
        <v>57</v>
      </c>
      <c r="B137" s="14" t="s">
        <v>386</v>
      </c>
      <c r="C137" s="14">
        <v>2</v>
      </c>
      <c r="D137" s="14">
        <v>3</v>
      </c>
      <c r="E137" s="14">
        <v>2</v>
      </c>
      <c r="G137" s="14">
        <f ca="1"/>
        <v>57</v>
      </c>
      <c r="H137" s="14" t="str">
        <f ca="1"/>
        <v>Male</v>
      </c>
      <c r="I137" s="14">
        <f ca="1"/>
        <v>2</v>
      </c>
      <c r="J137" s="14">
        <f ca="1"/>
        <v>3</v>
      </c>
      <c r="K137" s="14">
        <f ca="1"/>
        <v>2</v>
      </c>
    </row>
    <row r="138" spans="1:11" s="14" customFormat="1" ht="15">
      <c r="A138" s="14">
        <v>39</v>
      </c>
      <c r="B138" s="14" t="s">
        <v>403</v>
      </c>
      <c r="C138" s="14">
        <v>5</v>
      </c>
      <c r="D138" s="14">
        <v>1</v>
      </c>
      <c r="E138" s="14">
        <v>4</v>
      </c>
      <c r="G138" s="14">
        <f ca="1"/>
        <v>39</v>
      </c>
      <c r="H138" s="14" t="str">
        <f ca="1"/>
        <v>Other</v>
      </c>
      <c r="I138" s="14">
        <f ca="1"/>
        <v>5</v>
      </c>
      <c r="J138" s="14">
        <f ca="1"/>
        <v>1</v>
      </c>
      <c r="K138" s="14">
        <f ca="1"/>
        <v>4</v>
      </c>
    </row>
    <row r="139" spans="1:11" s="14" customFormat="1" ht="15">
      <c r="A139" s="14">
        <v>44</v>
      </c>
      <c r="B139" s="14" t="s">
        <v>386</v>
      </c>
      <c r="C139" s="14">
        <v>2</v>
      </c>
      <c r="D139" s="14">
        <v>5</v>
      </c>
      <c r="E139" s="14">
        <v>1</v>
      </c>
      <c r="G139" s="14">
        <f ca="1"/>
        <v>44</v>
      </c>
      <c r="H139" s="14" t="str">
        <f ca="1"/>
        <v>Male</v>
      </c>
      <c r="I139" s="14">
        <f ca="1"/>
        <v>2</v>
      </c>
      <c r="J139" s="14">
        <f ca="1"/>
        <v>5</v>
      </c>
      <c r="K139" s="14">
        <f ca="1"/>
        <v>1</v>
      </c>
    </row>
    <row r="140" spans="1:11" s="14" customFormat="1" ht="15">
      <c r="A140" s="14">
        <v>52</v>
      </c>
      <c r="B140" s="14" t="s">
        <v>386</v>
      </c>
      <c r="C140" s="14">
        <v>5</v>
      </c>
      <c r="D140" s="14">
        <v>4</v>
      </c>
      <c r="E140" s="14">
        <v>4</v>
      </c>
      <c r="G140" s="14">
        <f ca="1"/>
        <v>52</v>
      </c>
      <c r="H140" s="14" t="str">
        <f ca="1"/>
        <v>Male</v>
      </c>
      <c r="I140" s="14">
        <f ca="1"/>
        <v>5</v>
      </c>
      <c r="J140" s="14">
        <f ca="1"/>
        <v>4</v>
      </c>
      <c r="K140" s="14">
        <f ca="1"/>
        <v>4</v>
      </c>
    </row>
    <row r="141" spans="1:11" s="14" customFormat="1" ht="15">
      <c r="A141" s="14">
        <v>18</v>
      </c>
      <c r="B141" s="14" t="s">
        <v>386</v>
      </c>
      <c r="C141" s="14">
        <v>3</v>
      </c>
      <c r="D141" s="14">
        <v>1</v>
      </c>
      <c r="E141" s="14">
        <v>1</v>
      </c>
      <c r="G141" s="14">
        <f ca="1"/>
        <v>18</v>
      </c>
      <c r="H141" s="14" t="str">
        <f ca="1"/>
        <v>Male</v>
      </c>
      <c r="I141" s="14">
        <f ca="1"/>
        <v>3</v>
      </c>
      <c r="J141" s="14">
        <f ca="1"/>
        <v>1</v>
      </c>
      <c r="K141" s="14">
        <f ca="1"/>
        <v>1</v>
      </c>
    </row>
    <row r="142" spans="1:11" s="14" customFormat="1" ht="15">
      <c r="A142" s="14">
        <v>52</v>
      </c>
      <c r="B142" s="14" t="s">
        <v>403</v>
      </c>
      <c r="C142" s="14">
        <v>5</v>
      </c>
      <c r="D142" s="14">
        <v>5</v>
      </c>
      <c r="E142" s="14">
        <v>4</v>
      </c>
      <c r="G142" s="14">
        <f ca="1"/>
        <v>52</v>
      </c>
      <c r="H142" s="14" t="str">
        <f ca="1"/>
        <v>Other</v>
      </c>
      <c r="I142" s="14">
        <f ca="1"/>
        <v>5</v>
      </c>
      <c r="J142" s="14">
        <f ca="1"/>
        <v>5</v>
      </c>
      <c r="K142" s="14">
        <f ca="1"/>
        <v>4</v>
      </c>
    </row>
    <row r="143" spans="1:11" s="14" customFormat="1" ht="15">
      <c r="A143" s="14">
        <v>54</v>
      </c>
      <c r="B143" s="14" t="s">
        <v>403</v>
      </c>
      <c r="C143" s="14">
        <v>4</v>
      </c>
      <c r="D143" s="14">
        <v>5</v>
      </c>
      <c r="E143" s="14">
        <v>1</v>
      </c>
      <c r="G143" s="14">
        <f ca="1"/>
        <v>54</v>
      </c>
      <c r="H143" s="14" t="str">
        <f ca="1"/>
        <v>Other</v>
      </c>
      <c r="I143" s="14">
        <f ca="1"/>
        <v>4</v>
      </c>
      <c r="J143" s="14">
        <f ca="1"/>
        <v>5</v>
      </c>
      <c r="K143" s="14">
        <f ca="1"/>
        <v>1</v>
      </c>
    </row>
    <row r="144" spans="1:11" s="14" customFormat="1" ht="15">
      <c r="A144" s="14">
        <v>64</v>
      </c>
      <c r="B144" s="14" t="s">
        <v>386</v>
      </c>
      <c r="C144" s="14">
        <v>1</v>
      </c>
      <c r="D144" s="14">
        <v>3</v>
      </c>
      <c r="E144" s="14">
        <v>2</v>
      </c>
      <c r="G144" s="14">
        <f ca="1"/>
        <v>64</v>
      </c>
      <c r="H144" s="14" t="str">
        <f ca="1"/>
        <v>Male</v>
      </c>
      <c r="I144" s="14">
        <f ca="1"/>
        <v>1</v>
      </c>
      <c r="J144" s="14">
        <f ca="1"/>
        <v>3</v>
      </c>
      <c r="K144" s="14">
        <f ca="1"/>
        <v>2</v>
      </c>
    </row>
    <row r="145" spans="1:11" s="14" customFormat="1" ht="15">
      <c r="A145" s="14">
        <v>31</v>
      </c>
      <c r="B145" s="14" t="s">
        <v>386</v>
      </c>
      <c r="C145" s="14">
        <v>5</v>
      </c>
      <c r="D145" s="14">
        <v>5</v>
      </c>
      <c r="E145" s="14">
        <v>5</v>
      </c>
      <c r="G145" s="14">
        <f ca="1"/>
        <v>31</v>
      </c>
      <c r="H145" s="14" t="str">
        <f ca="1"/>
        <v>Male</v>
      </c>
      <c r="I145" s="14">
        <f ca="1"/>
        <v>5</v>
      </c>
      <c r="J145" s="14">
        <f ca="1"/>
        <v>5</v>
      </c>
      <c r="K145" s="14">
        <f ca="1"/>
        <v>5</v>
      </c>
    </row>
    <row r="146" spans="1:11" s="14" customFormat="1" ht="15">
      <c r="A146" s="14">
        <v>20</v>
      </c>
      <c r="B146" s="14" t="s">
        <v>387</v>
      </c>
      <c r="C146" s="14">
        <v>5</v>
      </c>
      <c r="D146" s="14">
        <v>5</v>
      </c>
      <c r="E146" s="14">
        <v>3</v>
      </c>
      <c r="G146" s="14">
        <f ca="1"/>
        <v>20</v>
      </c>
      <c r="H146" s="14" t="str">
        <f ca="1"/>
        <v>Female</v>
      </c>
      <c r="I146" s="14">
        <f ca="1"/>
        <v>5</v>
      </c>
      <c r="J146" s="14">
        <f ca="1"/>
        <v>5</v>
      </c>
      <c r="K146" s="14">
        <f ca="1"/>
        <v>3</v>
      </c>
    </row>
    <row r="147" spans="1:11" s="14" customFormat="1" ht="15">
      <c r="A147" s="14">
        <v>18</v>
      </c>
      <c r="B147" s="14" t="s">
        <v>386</v>
      </c>
      <c r="C147" s="14">
        <v>1</v>
      </c>
      <c r="D147" s="14">
        <v>5</v>
      </c>
      <c r="E147" s="14">
        <v>2</v>
      </c>
      <c r="G147" s="14">
        <f ca="1"/>
        <v>18</v>
      </c>
      <c r="H147" s="14" t="str">
        <f ca="1"/>
        <v>Male</v>
      </c>
      <c r="I147" s="14">
        <f ca="1"/>
        <v>1</v>
      </c>
      <c r="J147" s="14">
        <f ca="1"/>
        <v>5</v>
      </c>
      <c r="K147" s="14">
        <f ca="1"/>
        <v>2</v>
      </c>
    </row>
    <row r="148" spans="1:11" s="14" customFormat="1" ht="15">
      <c r="A148" s="14">
        <v>22</v>
      </c>
      <c r="B148" s="14" t="s">
        <v>387</v>
      </c>
      <c r="C148" s="14">
        <v>4</v>
      </c>
      <c r="D148" s="14">
        <v>5</v>
      </c>
      <c r="E148" s="14">
        <v>5</v>
      </c>
      <c r="G148" s="14">
        <f ca="1"/>
        <v>22</v>
      </c>
      <c r="H148" s="14" t="str">
        <f ca="1"/>
        <v>Female</v>
      </c>
      <c r="I148" s="14">
        <f ca="1"/>
        <v>4</v>
      </c>
      <c r="J148" s="14">
        <f ca="1"/>
        <v>5</v>
      </c>
      <c r="K148" s="14">
        <f ca="1"/>
        <v>5</v>
      </c>
    </row>
    <row r="149" spans="1:11" s="14" customFormat="1" ht="15">
      <c r="A149" s="14">
        <v>43</v>
      </c>
      <c r="B149" s="14" t="s">
        <v>386</v>
      </c>
      <c r="C149" s="14">
        <v>2</v>
      </c>
      <c r="D149" s="14">
        <v>2</v>
      </c>
      <c r="E149" s="14">
        <v>3</v>
      </c>
      <c r="G149" s="14">
        <f ca="1"/>
        <v>43</v>
      </c>
      <c r="H149" s="14" t="str">
        <f ca="1"/>
        <v>Male</v>
      </c>
      <c r="I149" s="14">
        <f ca="1"/>
        <v>2</v>
      </c>
      <c r="J149" s="14">
        <f ca="1"/>
        <v>2</v>
      </c>
      <c r="K149" s="14">
        <f ca="1"/>
        <v>3</v>
      </c>
    </row>
    <row r="150" spans="1:11" s="14" customFormat="1" ht="15">
      <c r="A150" s="14">
        <v>31</v>
      </c>
      <c r="B150" s="14" t="s">
        <v>387</v>
      </c>
      <c r="C150" s="14">
        <v>5</v>
      </c>
      <c r="D150" s="14">
        <v>2</v>
      </c>
      <c r="E150" s="14">
        <v>5</v>
      </c>
      <c r="G150" s="14">
        <f ca="1"/>
        <v>31</v>
      </c>
      <c r="H150" s="14" t="str">
        <f ca="1"/>
        <v>Female</v>
      </c>
      <c r="I150" s="14">
        <f ca="1"/>
        <v>5</v>
      </c>
      <c r="J150" s="14">
        <f ca="1"/>
        <v>2</v>
      </c>
      <c r="K150" s="14">
        <f ca="1"/>
        <v>5</v>
      </c>
    </row>
    <row r="151" spans="1:11" s="14" customFormat="1" ht="15">
      <c r="A151" s="14">
        <v>56</v>
      </c>
      <c r="B151" s="14" t="s">
        <v>403</v>
      </c>
      <c r="C151" s="14">
        <v>1</v>
      </c>
      <c r="D151" s="14">
        <v>3</v>
      </c>
      <c r="E151" s="14">
        <v>1</v>
      </c>
      <c r="G151" s="14">
        <f ca="1"/>
        <v>56</v>
      </c>
      <c r="H151" s="14" t="str">
        <f ca="1"/>
        <v>Other</v>
      </c>
      <c r="I151" s="14">
        <f ca="1"/>
        <v>1</v>
      </c>
      <c r="J151" s="14">
        <f ca="1"/>
        <v>3</v>
      </c>
      <c r="K151" s="14">
        <f ca="1"/>
        <v>1</v>
      </c>
    </row>
    <row r="152" spans="1:11" s="14" customFormat="1" ht="15">
      <c r="A152" s="14">
        <v>44</v>
      </c>
      <c r="B152" s="14" t="s">
        <v>386</v>
      </c>
      <c r="C152" s="14">
        <v>3</v>
      </c>
      <c r="D152" s="14">
        <v>1</v>
      </c>
      <c r="E152" s="14">
        <v>2</v>
      </c>
      <c r="G152" s="14">
        <f ca="1"/>
        <v>44</v>
      </c>
      <c r="H152" s="14" t="str">
        <f ca="1"/>
        <v>Male</v>
      </c>
      <c r="I152" s="14">
        <f ca="1"/>
        <v>3</v>
      </c>
      <c r="J152" s="14">
        <f ca="1"/>
        <v>1</v>
      </c>
      <c r="K152" s="14">
        <f ca="1"/>
        <v>2</v>
      </c>
    </row>
    <row r="153" spans="1:11" s="14" customFormat="1" ht="15">
      <c r="A153" s="14">
        <v>26</v>
      </c>
      <c r="B153" s="14" t="s">
        <v>386</v>
      </c>
      <c r="C153" s="14">
        <v>1</v>
      </c>
      <c r="D153" s="14">
        <v>5</v>
      </c>
      <c r="E153" s="14">
        <v>2</v>
      </c>
      <c r="G153" s="14">
        <f ca="1"/>
        <v>26</v>
      </c>
      <c r="H153" s="14" t="str">
        <f ca="1"/>
        <v>Male</v>
      </c>
      <c r="I153" s="14">
        <f ca="1"/>
        <v>1</v>
      </c>
      <c r="J153" s="14">
        <f ca="1"/>
        <v>5</v>
      </c>
      <c r="K153" s="14">
        <f ca="1"/>
        <v>2</v>
      </c>
    </row>
    <row r="154" spans="1:11" s="14" customFormat="1" ht="15">
      <c r="A154" s="14">
        <v>32</v>
      </c>
      <c r="B154" s="14" t="s">
        <v>386</v>
      </c>
      <c r="C154" s="14">
        <v>3</v>
      </c>
      <c r="D154" s="14">
        <v>1</v>
      </c>
      <c r="E154" s="14">
        <v>5</v>
      </c>
      <c r="G154" s="14">
        <f ca="1"/>
        <v>32</v>
      </c>
      <c r="H154" s="14" t="str">
        <f ca="1"/>
        <v>Male</v>
      </c>
      <c r="I154" s="14">
        <f ca="1"/>
        <v>3</v>
      </c>
      <c r="J154" s="14">
        <f ca="1"/>
        <v>1</v>
      </c>
      <c r="K154" s="14">
        <f ca="1"/>
        <v>5</v>
      </c>
    </row>
    <row r="155" spans="1:11" s="14" customFormat="1" ht="15">
      <c r="A155" s="14">
        <v>32</v>
      </c>
      <c r="B155" s="14" t="s">
        <v>386</v>
      </c>
      <c r="C155" s="14">
        <v>4</v>
      </c>
      <c r="D155" s="14">
        <v>1</v>
      </c>
      <c r="E155" s="14">
        <v>3</v>
      </c>
      <c r="G155" s="14">
        <f ca="1"/>
        <v>32</v>
      </c>
      <c r="H155" s="14" t="str">
        <f ca="1"/>
        <v>Male</v>
      </c>
      <c r="I155" s="14">
        <f ca="1"/>
        <v>4</v>
      </c>
      <c r="J155" s="14">
        <f ca="1"/>
        <v>1</v>
      </c>
      <c r="K155" s="14">
        <f ca="1"/>
        <v>3</v>
      </c>
    </row>
    <row r="156" spans="1:11" s="14" customFormat="1" ht="15">
      <c r="A156" s="14">
        <v>43</v>
      </c>
      <c r="B156" s="14" t="s">
        <v>387</v>
      </c>
      <c r="C156" s="14">
        <v>2</v>
      </c>
      <c r="D156" s="14">
        <v>3</v>
      </c>
      <c r="E156" s="14">
        <v>4</v>
      </c>
      <c r="G156" s="14">
        <f ca="1"/>
        <v>43</v>
      </c>
      <c r="H156" s="14" t="str">
        <f ca="1"/>
        <v>Female</v>
      </c>
      <c r="I156" s="14">
        <f ca="1"/>
        <v>2</v>
      </c>
      <c r="J156" s="14">
        <f ca="1"/>
        <v>3</v>
      </c>
      <c r="K156" s="14">
        <f ca="1"/>
        <v>4</v>
      </c>
    </row>
    <row r="157" spans="1:11" s="14" customFormat="1" ht="15">
      <c r="A157" s="14">
        <v>59</v>
      </c>
      <c r="B157" s="14" t="s">
        <v>386</v>
      </c>
      <c r="C157" s="14">
        <v>1</v>
      </c>
      <c r="D157" s="14">
        <v>5</v>
      </c>
      <c r="E157" s="14">
        <v>2</v>
      </c>
      <c r="G157" s="14">
        <f ca="1"/>
        <v>59</v>
      </c>
      <c r="H157" s="14" t="str">
        <f ca="1"/>
        <v>Male</v>
      </c>
      <c r="I157" s="14">
        <f ca="1"/>
        <v>1</v>
      </c>
      <c r="J157" s="14">
        <f ca="1"/>
        <v>5</v>
      </c>
      <c r="K157" s="14">
        <f ca="1"/>
        <v>2</v>
      </c>
    </row>
    <row r="158" spans="1:11" s="14" customFormat="1" ht="15">
      <c r="A158" s="14">
        <v>30</v>
      </c>
      <c r="B158" s="14" t="s">
        <v>403</v>
      </c>
      <c r="C158" s="14">
        <v>5</v>
      </c>
      <c r="D158" s="14">
        <v>5</v>
      </c>
      <c r="E158" s="14">
        <v>5</v>
      </c>
      <c r="G158" s="14">
        <f ca="1"/>
        <v>30</v>
      </c>
      <c r="H158" s="14" t="str">
        <f ca="1"/>
        <v>Other</v>
      </c>
      <c r="I158" s="14">
        <f ca="1"/>
        <v>5</v>
      </c>
      <c r="J158" s="14">
        <f ca="1"/>
        <v>5</v>
      </c>
      <c r="K158" s="14">
        <f ca="1"/>
        <v>5</v>
      </c>
    </row>
    <row r="159" spans="1:11" s="14" customFormat="1" ht="15">
      <c r="A159" s="14">
        <v>49</v>
      </c>
      <c r="B159" s="14" t="s">
        <v>403</v>
      </c>
      <c r="C159" s="14">
        <v>4</v>
      </c>
      <c r="D159" s="14">
        <v>4</v>
      </c>
      <c r="E159" s="14">
        <v>2</v>
      </c>
      <c r="G159" s="14">
        <f ca="1"/>
        <v>49</v>
      </c>
      <c r="H159" s="14" t="str">
        <f ca="1"/>
        <v>Other</v>
      </c>
      <c r="I159" s="14">
        <f ca="1"/>
        <v>4</v>
      </c>
      <c r="J159" s="14">
        <f ca="1"/>
        <v>4</v>
      </c>
      <c r="K159" s="14">
        <f ca="1"/>
        <v>2</v>
      </c>
    </row>
    <row r="160" spans="1:11" s="14" customFormat="1" ht="15">
      <c r="A160" s="14">
        <v>56</v>
      </c>
      <c r="B160" s="14" t="s">
        <v>386</v>
      </c>
      <c r="C160" s="14">
        <v>1</v>
      </c>
      <c r="D160" s="14">
        <v>1</v>
      </c>
      <c r="E160" s="14">
        <v>4</v>
      </c>
      <c r="G160" s="14">
        <f ca="1"/>
        <v>56</v>
      </c>
      <c r="H160" s="14" t="str">
        <f ca="1"/>
        <v>Male</v>
      </c>
      <c r="I160" s="14">
        <f ca="1"/>
        <v>1</v>
      </c>
      <c r="J160" s="14">
        <f ca="1"/>
        <v>1</v>
      </c>
      <c r="K160" s="14">
        <f ca="1"/>
        <v>4</v>
      </c>
    </row>
    <row r="161" spans="1:11" s="14" customFormat="1" ht="15">
      <c r="A161" s="14">
        <v>49</v>
      </c>
      <c r="B161" s="14" t="s">
        <v>403</v>
      </c>
      <c r="C161" s="14">
        <v>5</v>
      </c>
      <c r="D161" s="14">
        <v>1</v>
      </c>
      <c r="E161" s="14">
        <v>1</v>
      </c>
      <c r="G161" s="14">
        <f ca="1"/>
        <v>49</v>
      </c>
      <c r="H161" s="14" t="str">
        <f ca="1"/>
        <v>Other</v>
      </c>
      <c r="I161" s="14">
        <f ca="1"/>
        <v>5</v>
      </c>
      <c r="J161" s="14">
        <f ca="1"/>
        <v>1</v>
      </c>
      <c r="K161" s="14">
        <f ca="1"/>
        <v>1</v>
      </c>
    </row>
    <row r="162" spans="1:11" s="14" customFormat="1" ht="15">
      <c r="A162" s="14">
        <v>21</v>
      </c>
      <c r="B162" s="14" t="s">
        <v>386</v>
      </c>
      <c r="C162" s="14">
        <v>1</v>
      </c>
      <c r="D162" s="14">
        <v>2</v>
      </c>
      <c r="E162" s="14">
        <v>5</v>
      </c>
      <c r="G162" s="14">
        <f ca="1"/>
        <v>21</v>
      </c>
      <c r="H162" s="14" t="str">
        <f ca="1"/>
        <v>Male</v>
      </c>
      <c r="I162" s="14">
        <f ca="1"/>
        <v>1</v>
      </c>
      <c r="J162" s="14">
        <f ca="1"/>
        <v>2</v>
      </c>
      <c r="K162" s="14">
        <f ca="1"/>
        <v>5</v>
      </c>
    </row>
    <row r="163" spans="1:11" s="14" customFormat="1" ht="15">
      <c r="A163" s="14">
        <v>47</v>
      </c>
      <c r="B163" s="14" t="s">
        <v>386</v>
      </c>
      <c r="C163" s="14">
        <v>3</v>
      </c>
      <c r="D163" s="14">
        <v>4</v>
      </c>
      <c r="E163" s="14">
        <v>1</v>
      </c>
      <c r="G163" s="14">
        <f ca="1"/>
        <v>47</v>
      </c>
      <c r="H163" s="14" t="str">
        <f ca="1"/>
        <v>Male</v>
      </c>
      <c r="I163" s="14">
        <f ca="1"/>
        <v>3</v>
      </c>
      <c r="J163" s="14">
        <f ca="1"/>
        <v>4</v>
      </c>
      <c r="K163" s="14">
        <f ca="1"/>
        <v>1</v>
      </c>
    </row>
    <row r="164" spans="1:11" s="14" customFormat="1" ht="15">
      <c r="A164" s="14">
        <v>54</v>
      </c>
      <c r="B164" s="14" t="s">
        <v>403</v>
      </c>
      <c r="C164" s="14">
        <v>1</v>
      </c>
      <c r="D164" s="14">
        <v>2</v>
      </c>
      <c r="E164" s="14">
        <v>1</v>
      </c>
      <c r="G164" s="14">
        <f ca="1"/>
        <v>54</v>
      </c>
      <c r="H164" s="14" t="str">
        <f ca="1"/>
        <v>Other</v>
      </c>
      <c r="I164" s="14">
        <f ca="1"/>
        <v>1</v>
      </c>
      <c r="J164" s="14">
        <f ca="1"/>
        <v>2</v>
      </c>
      <c r="K164" s="14">
        <f ca="1"/>
        <v>1</v>
      </c>
    </row>
    <row r="165" spans="1:11" s="14" customFormat="1" ht="15">
      <c r="A165" s="14">
        <v>40</v>
      </c>
      <c r="B165" s="14" t="s">
        <v>386</v>
      </c>
      <c r="C165" s="14">
        <v>1</v>
      </c>
      <c r="D165" s="14">
        <v>2</v>
      </c>
      <c r="E165" s="14">
        <v>1</v>
      </c>
      <c r="G165" s="14">
        <f ca="1"/>
        <v>40</v>
      </c>
      <c r="H165" s="14" t="str">
        <f ca="1"/>
        <v>Male</v>
      </c>
      <c r="I165" s="14">
        <f ca="1"/>
        <v>1</v>
      </c>
      <c r="J165" s="14">
        <f ca="1"/>
        <v>2</v>
      </c>
      <c r="K165" s="14">
        <f ca="1"/>
        <v>1</v>
      </c>
    </row>
    <row r="166" spans="1:11" s="14" customFormat="1" ht="15">
      <c r="A166" s="14">
        <v>56</v>
      </c>
      <c r="B166" s="14" t="s">
        <v>403</v>
      </c>
      <c r="C166" s="14">
        <v>1</v>
      </c>
      <c r="D166" s="14">
        <v>2</v>
      </c>
      <c r="E166" s="14">
        <v>3</v>
      </c>
      <c r="G166" s="14">
        <f ca="1"/>
        <v>56</v>
      </c>
      <c r="H166" s="14" t="str">
        <f ca="1"/>
        <v>Other</v>
      </c>
      <c r="I166" s="14">
        <f ca="1"/>
        <v>1</v>
      </c>
      <c r="J166" s="14">
        <f ca="1"/>
        <v>2</v>
      </c>
      <c r="K166" s="14">
        <f ca="1"/>
        <v>3</v>
      </c>
    </row>
    <row r="167" spans="1:11" s="14" customFormat="1" ht="15">
      <c r="A167" s="14">
        <v>62</v>
      </c>
      <c r="B167" s="14" t="s">
        <v>387</v>
      </c>
      <c r="C167" s="14">
        <v>4</v>
      </c>
      <c r="D167" s="14">
        <v>3</v>
      </c>
      <c r="E167" s="14">
        <v>3</v>
      </c>
      <c r="G167" s="14">
        <f ca="1"/>
        <v>62</v>
      </c>
      <c r="H167" s="14" t="str">
        <f ca="1"/>
        <v>Female</v>
      </c>
      <c r="I167" s="14">
        <f ca="1"/>
        <v>4</v>
      </c>
      <c r="J167" s="14">
        <f ca="1"/>
        <v>3</v>
      </c>
      <c r="K167" s="14">
        <f ca="1"/>
        <v>3</v>
      </c>
    </row>
    <row r="168" spans="1:11" s="14" customFormat="1" ht="15">
      <c r="A168" s="14">
        <v>32</v>
      </c>
      <c r="B168" s="14" t="s">
        <v>386</v>
      </c>
      <c r="C168" s="14">
        <v>1</v>
      </c>
      <c r="D168" s="14">
        <v>3</v>
      </c>
      <c r="E168" s="14">
        <v>1</v>
      </c>
      <c r="G168" s="14">
        <f ca="1"/>
        <v>32</v>
      </c>
      <c r="H168" s="14" t="str">
        <f ca="1"/>
        <v>Male</v>
      </c>
      <c r="I168" s="14">
        <f ca="1"/>
        <v>1</v>
      </c>
      <c r="J168" s="14">
        <f ca="1"/>
        <v>3</v>
      </c>
      <c r="K168" s="14">
        <f ca="1"/>
        <v>1</v>
      </c>
    </row>
    <row r="169" spans="1:11" s="14" customFormat="1" ht="15">
      <c r="A169" s="14">
        <v>60</v>
      </c>
      <c r="B169" s="14" t="s">
        <v>387</v>
      </c>
      <c r="C169" s="14">
        <v>5</v>
      </c>
      <c r="D169" s="14">
        <v>2</v>
      </c>
      <c r="E169" s="14">
        <v>5</v>
      </c>
      <c r="G169" s="14">
        <f ca="1"/>
        <v>60</v>
      </c>
      <c r="H169" s="14" t="str">
        <f ca="1"/>
        <v>Female</v>
      </c>
      <c r="I169" s="14">
        <f ca="1"/>
        <v>5</v>
      </c>
      <c r="J169" s="14">
        <f ca="1"/>
        <v>2</v>
      </c>
      <c r="K169" s="14">
        <f ca="1"/>
        <v>5</v>
      </c>
    </row>
    <row r="170" spans="1:11" s="14" customFormat="1" ht="15">
      <c r="A170" s="14">
        <v>46</v>
      </c>
      <c r="B170" s="14" t="s">
        <v>403</v>
      </c>
      <c r="C170" s="14">
        <v>3</v>
      </c>
      <c r="D170" s="14">
        <v>4</v>
      </c>
      <c r="E170" s="14">
        <v>4</v>
      </c>
      <c r="G170" s="14">
        <f ca="1"/>
        <v>46</v>
      </c>
      <c r="H170" s="14" t="str">
        <f ca="1"/>
        <v>Other</v>
      </c>
      <c r="I170" s="14">
        <f ca="1"/>
        <v>3</v>
      </c>
      <c r="J170" s="14">
        <f ca="1"/>
        <v>4</v>
      </c>
      <c r="K170" s="14">
        <f ca="1"/>
        <v>4</v>
      </c>
    </row>
    <row r="171" spans="1:11" s="14" customFormat="1" ht="15">
      <c r="A171" s="14">
        <v>53</v>
      </c>
      <c r="B171" s="14" t="s">
        <v>387</v>
      </c>
      <c r="C171" s="14">
        <v>3</v>
      </c>
      <c r="D171" s="14">
        <v>1</v>
      </c>
      <c r="E171" s="14">
        <v>4</v>
      </c>
      <c r="G171" s="14">
        <f ca="1"/>
        <v>53</v>
      </c>
      <c r="H171" s="14" t="str">
        <f ca="1"/>
        <v>Female</v>
      </c>
      <c r="I171" s="14">
        <f ca="1"/>
        <v>3</v>
      </c>
      <c r="J171" s="14">
        <f ca="1"/>
        <v>1</v>
      </c>
      <c r="K171" s="14">
        <f ca="1"/>
        <v>4</v>
      </c>
    </row>
    <row r="172" spans="1:11" s="14" customFormat="1" ht="15">
      <c r="A172" s="14">
        <v>30</v>
      </c>
      <c r="B172" s="14" t="s">
        <v>387</v>
      </c>
      <c r="C172" s="14">
        <v>1</v>
      </c>
      <c r="D172" s="14">
        <v>4</v>
      </c>
      <c r="E172" s="14">
        <v>2</v>
      </c>
      <c r="G172" s="14">
        <f ca="1"/>
        <v>30</v>
      </c>
      <c r="H172" s="14" t="str">
        <f ca="1"/>
        <v>Female</v>
      </c>
      <c r="I172" s="14">
        <f ca="1"/>
        <v>1</v>
      </c>
      <c r="J172" s="14">
        <f ca="1"/>
        <v>4</v>
      </c>
      <c r="K172" s="14">
        <f ca="1"/>
        <v>2</v>
      </c>
    </row>
    <row r="173" spans="1:11" s="14" customFormat="1" ht="15">
      <c r="A173" s="14">
        <v>49</v>
      </c>
      <c r="B173" s="14" t="s">
        <v>403</v>
      </c>
      <c r="C173" s="14">
        <v>4</v>
      </c>
      <c r="D173" s="14">
        <v>5</v>
      </c>
      <c r="E173" s="14">
        <v>1</v>
      </c>
      <c r="G173" s="14">
        <f ca="1"/>
        <v>49</v>
      </c>
      <c r="H173" s="14" t="str">
        <f ca="1"/>
        <v>Other</v>
      </c>
      <c r="I173" s="14">
        <f ca="1"/>
        <v>4</v>
      </c>
      <c r="J173" s="14">
        <f ca="1"/>
        <v>5</v>
      </c>
      <c r="K173" s="14">
        <f ca="1"/>
        <v>1</v>
      </c>
    </row>
    <row r="174" spans="1:11" s="14" customFormat="1" ht="15">
      <c r="A174" s="14">
        <v>24</v>
      </c>
      <c r="B174" s="14" t="s">
        <v>387</v>
      </c>
      <c r="C174" s="14">
        <v>4</v>
      </c>
      <c r="D174" s="14">
        <v>3</v>
      </c>
      <c r="E174" s="14">
        <v>3</v>
      </c>
      <c r="G174" s="14">
        <f ca="1"/>
        <v>24</v>
      </c>
      <c r="H174" s="14" t="str">
        <f ca="1"/>
        <v>Female</v>
      </c>
      <c r="I174" s="14">
        <f ca="1"/>
        <v>4</v>
      </c>
      <c r="J174" s="14">
        <f ca="1"/>
        <v>3</v>
      </c>
      <c r="K174" s="14">
        <f ca="1"/>
        <v>3</v>
      </c>
    </row>
    <row r="175" spans="1:11" s="14" customFormat="1" ht="15">
      <c r="A175" s="14">
        <v>39</v>
      </c>
      <c r="B175" s="14" t="s">
        <v>387</v>
      </c>
      <c r="C175" s="14">
        <v>5</v>
      </c>
      <c r="D175" s="14">
        <v>1</v>
      </c>
      <c r="E175" s="14">
        <v>1</v>
      </c>
      <c r="G175" s="14">
        <f ca="1"/>
        <v>39</v>
      </c>
      <c r="H175" s="14" t="str">
        <f ca="1"/>
        <v>Female</v>
      </c>
      <c r="I175" s="14">
        <f ca="1"/>
        <v>5</v>
      </c>
      <c r="J175" s="14">
        <f ca="1"/>
        <v>1</v>
      </c>
      <c r="K175" s="14">
        <f ca="1"/>
        <v>1</v>
      </c>
    </row>
    <row r="176" spans="1:11" s="14" customFormat="1" ht="15">
      <c r="A176" s="14">
        <v>45</v>
      </c>
      <c r="B176" s="14" t="s">
        <v>403</v>
      </c>
      <c r="C176" s="14">
        <v>1</v>
      </c>
      <c r="D176" s="14">
        <v>1</v>
      </c>
      <c r="E176" s="14">
        <v>2</v>
      </c>
      <c r="G176" s="14">
        <f ca="1"/>
        <v>45</v>
      </c>
      <c r="H176" s="14" t="str">
        <f ca="1"/>
        <v>Other</v>
      </c>
      <c r="I176" s="14">
        <f ca="1"/>
        <v>1</v>
      </c>
      <c r="J176" s="14">
        <f ca="1"/>
        <v>1</v>
      </c>
      <c r="K176" s="14">
        <f ca="1"/>
        <v>2</v>
      </c>
    </row>
    <row r="177" spans="1:11" s="14" customFormat="1" ht="15">
      <c r="A177" s="14">
        <v>19</v>
      </c>
      <c r="B177" s="14" t="s">
        <v>387</v>
      </c>
      <c r="C177" s="14">
        <v>3</v>
      </c>
      <c r="D177" s="14">
        <v>5</v>
      </c>
      <c r="E177" s="14">
        <v>4</v>
      </c>
      <c r="G177" s="14">
        <f ca="1"/>
        <v>19</v>
      </c>
      <c r="H177" s="14" t="str">
        <f ca="1"/>
        <v>Female</v>
      </c>
      <c r="I177" s="14">
        <f ca="1"/>
        <v>3</v>
      </c>
      <c r="J177" s="14">
        <f ca="1"/>
        <v>5</v>
      </c>
      <c r="K177" s="14">
        <f ca="1"/>
        <v>4</v>
      </c>
    </row>
    <row r="178" spans="1:11" s="14" customFormat="1" ht="15">
      <c r="A178" s="14">
        <v>59</v>
      </c>
      <c r="B178" s="14" t="s">
        <v>403</v>
      </c>
      <c r="C178" s="14">
        <v>4</v>
      </c>
      <c r="D178" s="14">
        <v>5</v>
      </c>
      <c r="E178" s="14">
        <v>3</v>
      </c>
      <c r="G178" s="14">
        <f ca="1"/>
        <v>59</v>
      </c>
      <c r="H178" s="14" t="str">
        <f ca="1"/>
        <v>Other</v>
      </c>
      <c r="I178" s="14">
        <f ca="1"/>
        <v>4</v>
      </c>
      <c r="J178" s="14">
        <f ca="1"/>
        <v>5</v>
      </c>
      <c r="K178" s="14">
        <f ca="1"/>
        <v>3</v>
      </c>
    </row>
    <row r="179" spans="1:11" s="14" customFormat="1" ht="15">
      <c r="A179" s="14">
        <v>62</v>
      </c>
      <c r="B179" s="14" t="s">
        <v>387</v>
      </c>
      <c r="C179" s="14">
        <v>1</v>
      </c>
      <c r="D179" s="14">
        <v>2</v>
      </c>
      <c r="E179" s="14">
        <v>3</v>
      </c>
      <c r="G179" s="14">
        <f ca="1"/>
        <v>62</v>
      </c>
      <c r="H179" s="14" t="str">
        <f ca="1"/>
        <v>Female</v>
      </c>
      <c r="I179" s="14">
        <f ca="1"/>
        <v>1</v>
      </c>
      <c r="J179" s="14">
        <f ca="1"/>
        <v>2</v>
      </c>
      <c r="K179" s="14">
        <f ca="1"/>
        <v>3</v>
      </c>
    </row>
    <row r="180" spans="1:11" s="14" customFormat="1" ht="15">
      <c r="A180" s="14">
        <v>23</v>
      </c>
      <c r="B180" s="14" t="s">
        <v>403</v>
      </c>
      <c r="C180" s="14">
        <v>4</v>
      </c>
      <c r="D180" s="14">
        <v>3</v>
      </c>
      <c r="E180" s="14">
        <v>3</v>
      </c>
      <c r="G180" s="14">
        <f ca="1"/>
        <v>23</v>
      </c>
      <c r="H180" s="14" t="str">
        <f ca="1"/>
        <v>Other</v>
      </c>
      <c r="I180" s="14">
        <f ca="1"/>
        <v>4</v>
      </c>
      <c r="J180" s="14">
        <f ca="1"/>
        <v>3</v>
      </c>
      <c r="K180" s="14">
        <f ca="1"/>
        <v>3</v>
      </c>
    </row>
    <row r="181" spans="1:11" s="14" customFormat="1" ht="15">
      <c r="A181" s="14">
        <v>45</v>
      </c>
      <c r="B181" s="14" t="s">
        <v>403</v>
      </c>
      <c r="C181" s="14">
        <v>4</v>
      </c>
      <c r="D181" s="14">
        <v>3</v>
      </c>
      <c r="E181" s="14">
        <v>2</v>
      </c>
      <c r="G181" s="14">
        <f ca="1"/>
        <v>45</v>
      </c>
      <c r="H181" s="14" t="str">
        <f ca="1"/>
        <v>Other</v>
      </c>
      <c r="I181" s="14">
        <f ca="1"/>
        <v>4</v>
      </c>
      <c r="J181" s="14">
        <f ca="1"/>
        <v>3</v>
      </c>
      <c r="K181" s="14">
        <f ca="1"/>
        <v>2</v>
      </c>
    </row>
    <row r="182" spans="1:11" s="14" customFormat="1" ht="15">
      <c r="A182" s="14">
        <v>45</v>
      </c>
      <c r="B182" s="14" t="s">
        <v>387</v>
      </c>
      <c r="C182" s="14">
        <v>3</v>
      </c>
      <c r="D182" s="14">
        <v>4</v>
      </c>
      <c r="E182" s="14">
        <v>5</v>
      </c>
      <c r="G182" s="14">
        <f ca="1"/>
        <v>45</v>
      </c>
      <c r="H182" s="14" t="str">
        <f ca="1"/>
        <v>Female</v>
      </c>
      <c r="I182" s="14">
        <f ca="1"/>
        <v>3</v>
      </c>
      <c r="J182" s="14">
        <f ca="1"/>
        <v>4</v>
      </c>
      <c r="K182" s="14">
        <f ca="1"/>
        <v>5</v>
      </c>
    </row>
    <row r="183" spans="1:11" s="14" customFormat="1" ht="15">
      <c r="A183" s="14">
        <v>61</v>
      </c>
      <c r="B183" s="14" t="s">
        <v>387</v>
      </c>
      <c r="C183" s="14">
        <v>2</v>
      </c>
      <c r="D183" s="14">
        <v>2</v>
      </c>
      <c r="E183" s="14">
        <v>3</v>
      </c>
      <c r="G183" s="14">
        <f ca="1"/>
        <v>61</v>
      </c>
      <c r="H183" s="14" t="str">
        <f ca="1"/>
        <v>Female</v>
      </c>
      <c r="I183" s="14">
        <f ca="1"/>
        <v>2</v>
      </c>
      <c r="J183" s="14">
        <f ca="1"/>
        <v>2</v>
      </c>
      <c r="K183" s="14">
        <f ca="1"/>
        <v>3</v>
      </c>
    </row>
    <row r="184" spans="1:11" s="14" customFormat="1" ht="15">
      <c r="A184" s="14">
        <v>61</v>
      </c>
      <c r="B184" s="14" t="s">
        <v>387</v>
      </c>
      <c r="C184" s="14">
        <v>5</v>
      </c>
      <c r="D184" s="14">
        <v>2</v>
      </c>
      <c r="E184" s="14">
        <v>1</v>
      </c>
      <c r="G184" s="14">
        <f ca="1"/>
        <v>61</v>
      </c>
      <c r="H184" s="14" t="str">
        <f ca="1"/>
        <v>Female</v>
      </c>
      <c r="I184" s="14">
        <f ca="1"/>
        <v>5</v>
      </c>
      <c r="J184" s="14">
        <f ca="1"/>
        <v>2</v>
      </c>
      <c r="K184" s="14">
        <f ca="1"/>
        <v>1</v>
      </c>
    </row>
    <row r="185" spans="1:11" s="14" customFormat="1" ht="15">
      <c r="A185" s="14">
        <v>37</v>
      </c>
      <c r="B185" s="14" t="s">
        <v>386</v>
      </c>
      <c r="C185" s="14">
        <v>5</v>
      </c>
      <c r="D185" s="14">
        <v>2</v>
      </c>
      <c r="E185" s="14">
        <v>5</v>
      </c>
      <c r="G185" s="14">
        <f ca="1"/>
        <v>37</v>
      </c>
      <c r="H185" s="14" t="str">
        <f ca="1"/>
        <v>Male</v>
      </c>
      <c r="I185" s="14">
        <f ca="1"/>
        <v>5</v>
      </c>
      <c r="J185" s="14">
        <f ca="1"/>
        <v>2</v>
      </c>
      <c r="K185" s="14">
        <f ca="1"/>
        <v>5</v>
      </c>
    </row>
    <row r="186" spans="1:11" s="14" customFormat="1" ht="15">
      <c r="A186" s="14">
        <v>47</v>
      </c>
      <c r="B186" s="14" t="s">
        <v>386</v>
      </c>
      <c r="C186" s="14">
        <v>3</v>
      </c>
      <c r="D186" s="14">
        <v>2</v>
      </c>
      <c r="E186" s="14">
        <v>4</v>
      </c>
      <c r="G186" s="14">
        <f ca="1"/>
        <v>47</v>
      </c>
      <c r="H186" s="14" t="str">
        <f ca="1"/>
        <v>Male</v>
      </c>
      <c r="I186" s="14">
        <f ca="1"/>
        <v>3</v>
      </c>
      <c r="J186" s="14">
        <f ca="1"/>
        <v>2</v>
      </c>
      <c r="K186" s="14">
        <f ca="1"/>
        <v>4</v>
      </c>
    </row>
    <row r="187" spans="1:11" s="14" customFormat="1" ht="15">
      <c r="A187" s="14">
        <v>28</v>
      </c>
      <c r="B187" s="14" t="s">
        <v>386</v>
      </c>
      <c r="C187" s="14">
        <v>4</v>
      </c>
      <c r="D187" s="14">
        <v>3</v>
      </c>
      <c r="E187" s="14">
        <v>3</v>
      </c>
      <c r="G187" s="14">
        <f ca="1"/>
        <v>28</v>
      </c>
      <c r="H187" s="14" t="str">
        <f ca="1"/>
        <v>Male</v>
      </c>
      <c r="I187" s="14">
        <f ca="1"/>
        <v>4</v>
      </c>
      <c r="J187" s="14">
        <f ca="1"/>
        <v>3</v>
      </c>
      <c r="K187" s="14">
        <f ca="1"/>
        <v>3</v>
      </c>
    </row>
    <row r="188" spans="1:11" s="14" customFormat="1" ht="15">
      <c r="A188" s="14">
        <v>45</v>
      </c>
      <c r="B188" s="14" t="s">
        <v>403</v>
      </c>
      <c r="C188" s="14">
        <v>1</v>
      </c>
      <c r="D188" s="14">
        <v>3</v>
      </c>
      <c r="E188" s="14">
        <v>5</v>
      </c>
      <c r="G188" s="14">
        <f ca="1"/>
        <v>45</v>
      </c>
      <c r="H188" s="14" t="str">
        <f ca="1"/>
        <v>Other</v>
      </c>
      <c r="I188" s="14">
        <f ca="1"/>
        <v>1</v>
      </c>
      <c r="J188" s="14">
        <f ca="1"/>
        <v>3</v>
      </c>
      <c r="K188" s="14">
        <f ca="1"/>
        <v>5</v>
      </c>
    </row>
    <row r="189" spans="1:11" s="14" customFormat="1" ht="15">
      <c r="A189" s="14">
        <v>42</v>
      </c>
      <c r="B189" s="14" t="s">
        <v>387</v>
      </c>
      <c r="C189" s="14">
        <v>4</v>
      </c>
      <c r="D189" s="14">
        <v>2</v>
      </c>
      <c r="E189" s="14">
        <v>5</v>
      </c>
      <c r="G189" s="14">
        <f ca="1"/>
        <v>42</v>
      </c>
      <c r="H189" s="14" t="str">
        <f ca="1"/>
        <v>Female</v>
      </c>
      <c r="I189" s="14">
        <f ca="1"/>
        <v>4</v>
      </c>
      <c r="J189" s="14">
        <f ca="1"/>
        <v>2</v>
      </c>
      <c r="K189" s="14">
        <f ca="1"/>
        <v>5</v>
      </c>
    </row>
    <row r="190" spans="1:11" s="14" customFormat="1" ht="15">
      <c r="A190" s="14">
        <v>56</v>
      </c>
      <c r="B190" s="14" t="s">
        <v>403</v>
      </c>
      <c r="C190" s="14">
        <v>3</v>
      </c>
      <c r="D190" s="14">
        <v>4</v>
      </c>
      <c r="E190" s="14">
        <v>5</v>
      </c>
      <c r="G190" s="14">
        <f ca="1"/>
        <v>56</v>
      </c>
      <c r="H190" s="14" t="str">
        <f ca="1"/>
        <v>Other</v>
      </c>
      <c r="I190" s="14">
        <f ca="1"/>
        <v>3</v>
      </c>
      <c r="J190" s="14">
        <f ca="1"/>
        <v>4</v>
      </c>
      <c r="K190" s="14">
        <f ca="1"/>
        <v>5</v>
      </c>
    </row>
    <row r="191" spans="1:11" s="14" customFormat="1" ht="15">
      <c r="A191" s="14">
        <v>50</v>
      </c>
      <c r="B191" s="14" t="s">
        <v>386</v>
      </c>
      <c r="C191" s="14">
        <v>5</v>
      </c>
      <c r="D191" s="14">
        <v>1</v>
      </c>
      <c r="E191" s="14">
        <v>3</v>
      </c>
      <c r="G191" s="14">
        <f ca="1"/>
        <v>50</v>
      </c>
      <c r="H191" s="14" t="str">
        <f ca="1"/>
        <v>Male</v>
      </c>
      <c r="I191" s="14">
        <f ca="1"/>
        <v>5</v>
      </c>
      <c r="J191" s="14">
        <f ca="1"/>
        <v>1</v>
      </c>
      <c r="K191" s="14">
        <f ca="1"/>
        <v>3</v>
      </c>
    </row>
    <row r="192" spans="1:11" s="14" customFormat="1" ht="15">
      <c r="A192" s="14">
        <v>18</v>
      </c>
      <c r="B192" s="14" t="s">
        <v>387</v>
      </c>
      <c r="C192" s="14">
        <v>4</v>
      </c>
      <c r="D192" s="14">
        <v>1</v>
      </c>
      <c r="E192" s="14">
        <v>3</v>
      </c>
      <c r="G192" s="14">
        <f ca="1"/>
        <v>18</v>
      </c>
      <c r="H192" s="14" t="str">
        <f ca="1"/>
        <v>Female</v>
      </c>
      <c r="I192" s="14">
        <f ca="1"/>
        <v>4</v>
      </c>
      <c r="J192" s="14">
        <f ca="1"/>
        <v>1</v>
      </c>
      <c r="K192" s="14">
        <f ca="1"/>
        <v>3</v>
      </c>
    </row>
    <row r="193" spans="1:11" s="14" customFormat="1" ht="15">
      <c r="A193" s="14">
        <v>44</v>
      </c>
      <c r="B193" s="14" t="s">
        <v>403</v>
      </c>
      <c r="C193" s="14">
        <v>5</v>
      </c>
      <c r="D193" s="14">
        <v>4</v>
      </c>
      <c r="E193" s="14">
        <v>2</v>
      </c>
      <c r="G193" s="14">
        <f ca="1"/>
        <v>44</v>
      </c>
      <c r="H193" s="14" t="str">
        <f ca="1"/>
        <v>Other</v>
      </c>
      <c r="I193" s="14">
        <f ca="1"/>
        <v>5</v>
      </c>
      <c r="J193" s="14">
        <f ca="1"/>
        <v>4</v>
      </c>
      <c r="K193" s="14">
        <f ca="1"/>
        <v>2</v>
      </c>
    </row>
    <row r="194" spans="1:11" s="14" customFormat="1" ht="15">
      <c r="A194" s="14">
        <v>30</v>
      </c>
      <c r="B194" s="14" t="s">
        <v>387</v>
      </c>
      <c r="C194" s="14">
        <v>1</v>
      </c>
      <c r="D194" s="14">
        <v>2</v>
      </c>
      <c r="E194" s="14">
        <v>2</v>
      </c>
      <c r="G194" s="14">
        <f ca="1"/>
        <v>30</v>
      </c>
      <c r="H194" s="14" t="str">
        <f ca="1"/>
        <v>Female</v>
      </c>
      <c r="I194" s="14">
        <f ca="1"/>
        <v>1</v>
      </c>
      <c r="J194" s="14">
        <f ca="1"/>
        <v>2</v>
      </c>
      <c r="K194" s="14">
        <f ca="1"/>
        <v>2</v>
      </c>
    </row>
    <row r="195" spans="1:11" s="14" customFormat="1" ht="15">
      <c r="A195" s="14">
        <v>58</v>
      </c>
      <c r="B195" s="14" t="s">
        <v>403</v>
      </c>
      <c r="C195" s="14">
        <v>5</v>
      </c>
      <c r="D195" s="14">
        <v>3</v>
      </c>
      <c r="E195" s="14">
        <v>1</v>
      </c>
      <c r="G195" s="14">
        <f ca="1"/>
        <v>58</v>
      </c>
      <c r="H195" s="14" t="str">
        <f ca="1"/>
        <v>Other</v>
      </c>
      <c r="I195" s="14">
        <f ca="1"/>
        <v>5</v>
      </c>
      <c r="J195" s="14">
        <f ca="1"/>
        <v>3</v>
      </c>
      <c r="K195" s="14">
        <f ca="1"/>
        <v>1</v>
      </c>
    </row>
    <row r="196" spans="1:11" s="14" customFormat="1" ht="15">
      <c r="A196" s="14">
        <v>20</v>
      </c>
      <c r="B196" s="14" t="s">
        <v>387</v>
      </c>
      <c r="C196" s="14">
        <v>5</v>
      </c>
      <c r="D196" s="14">
        <v>1</v>
      </c>
      <c r="E196" s="14">
        <v>5</v>
      </c>
      <c r="G196" s="14">
        <f ca="1"/>
        <v>20</v>
      </c>
      <c r="H196" s="14" t="str">
        <f ca="1"/>
        <v>Female</v>
      </c>
      <c r="I196" s="14">
        <f ca="1"/>
        <v>5</v>
      </c>
      <c r="J196" s="14">
        <f ca="1"/>
        <v>1</v>
      </c>
      <c r="K196" s="14">
        <f ca="1"/>
        <v>5</v>
      </c>
    </row>
    <row r="197" spans="1:11" s="14" customFormat="1" ht="15">
      <c r="A197" s="14">
        <v>56</v>
      </c>
      <c r="B197" s="14" t="s">
        <v>386</v>
      </c>
      <c r="C197" s="14">
        <v>2</v>
      </c>
      <c r="D197" s="14">
        <v>5</v>
      </c>
      <c r="E197" s="14">
        <v>2</v>
      </c>
      <c r="G197" s="14">
        <f ca="1"/>
        <v>56</v>
      </c>
      <c r="H197" s="14" t="str">
        <f ca="1"/>
        <v>Male</v>
      </c>
      <c r="I197" s="14">
        <f ca="1"/>
        <v>2</v>
      </c>
      <c r="J197" s="14">
        <f ca="1"/>
        <v>5</v>
      </c>
      <c r="K197" s="14">
        <f ca="1"/>
        <v>2</v>
      </c>
    </row>
    <row r="198" spans="1:11" s="14" customFormat="1" ht="15">
      <c r="A198" s="14">
        <v>23</v>
      </c>
      <c r="B198" s="14" t="s">
        <v>386</v>
      </c>
      <c r="C198" s="14">
        <v>2</v>
      </c>
      <c r="D198" s="14">
        <v>5</v>
      </c>
      <c r="E198" s="14">
        <v>2</v>
      </c>
      <c r="G198" s="14">
        <f ca="1"/>
        <v>23</v>
      </c>
      <c r="H198" s="14" t="str">
        <f ca="1"/>
        <v>Male</v>
      </c>
      <c r="I198" s="14">
        <f ca="1"/>
        <v>2</v>
      </c>
      <c r="J198" s="14">
        <f ca="1"/>
        <v>5</v>
      </c>
      <c r="K198" s="14">
        <f ca="1"/>
        <v>2</v>
      </c>
    </row>
    <row r="199" spans="1:11" s="14" customFormat="1" ht="15">
      <c r="A199" s="14">
        <v>25</v>
      </c>
      <c r="B199" s="14" t="s">
        <v>387</v>
      </c>
      <c r="C199" s="14">
        <v>2</v>
      </c>
      <c r="D199" s="14">
        <v>4</v>
      </c>
      <c r="E199" s="14">
        <v>2</v>
      </c>
      <c r="G199" s="14">
        <f ca="1"/>
        <v>25</v>
      </c>
      <c r="H199" s="14" t="str">
        <f ca="1"/>
        <v>Female</v>
      </c>
      <c r="I199" s="14">
        <f ca="1"/>
        <v>2</v>
      </c>
      <c r="J199" s="14">
        <f ca="1"/>
        <v>4</v>
      </c>
      <c r="K199" s="14">
        <f ca="1"/>
        <v>2</v>
      </c>
    </row>
    <row r="200" spans="1:11" s="14" customFormat="1" ht="15">
      <c r="A200" s="14">
        <v>44</v>
      </c>
      <c r="B200" s="14" t="s">
        <v>403</v>
      </c>
      <c r="C200" s="14">
        <v>5</v>
      </c>
      <c r="D200" s="14">
        <v>2</v>
      </c>
      <c r="E200" s="14">
        <v>3</v>
      </c>
      <c r="G200" s="14">
        <f ca="1"/>
        <v>44</v>
      </c>
      <c r="H200" s="14" t="str">
        <f ca="1"/>
        <v>Other</v>
      </c>
      <c r="I200" s="14">
        <f ca="1"/>
        <v>5</v>
      </c>
      <c r="J200" s="14">
        <f ca="1"/>
        <v>2</v>
      </c>
      <c r="K200" s="14">
        <f ca="1"/>
        <v>3</v>
      </c>
    </row>
    <row r="201" spans="1:11" s="14" customFormat="1" ht="15">
      <c r="A201" s="14">
        <v>26</v>
      </c>
      <c r="B201" s="14" t="s">
        <v>386</v>
      </c>
      <c r="C201" s="14">
        <v>3</v>
      </c>
      <c r="D201" s="14">
        <v>1</v>
      </c>
      <c r="E201" s="14">
        <v>5</v>
      </c>
      <c r="G201" s="14">
        <f ca="1"/>
        <v>26</v>
      </c>
      <c r="H201" s="14" t="str">
        <f ca="1"/>
        <v>Male</v>
      </c>
      <c r="I201" s="14">
        <f ca="1"/>
        <v>3</v>
      </c>
      <c r="J201" s="14">
        <f ca="1"/>
        <v>1</v>
      </c>
      <c r="K201" s="14">
        <f ca="1"/>
        <v>5</v>
      </c>
    </row>
    <row r="202" spans="1:11" s="14" customFormat="1" ht="15">
      <c r="A202" s="14">
        <v>54</v>
      </c>
      <c r="B202" s="14" t="s">
        <v>386</v>
      </c>
      <c r="C202" s="14">
        <v>5</v>
      </c>
      <c r="D202" s="14">
        <v>2</v>
      </c>
      <c r="E202" s="14">
        <v>1</v>
      </c>
      <c r="G202" s="14">
        <f ca="1"/>
        <v>54</v>
      </c>
      <c r="H202" s="14" t="str">
        <f ca="1"/>
        <v>Male</v>
      </c>
      <c r="I202" s="14">
        <f ca="1"/>
        <v>5</v>
      </c>
      <c r="J202" s="14">
        <f ca="1"/>
        <v>2</v>
      </c>
      <c r="K202" s="14">
        <f ca="1"/>
        <v>1</v>
      </c>
    </row>
    <row r="203" spans="1:11" s="14" customFormat="1" ht="15">
      <c r="A203" s="14">
        <v>50</v>
      </c>
      <c r="B203" s="14" t="s">
        <v>386</v>
      </c>
      <c r="C203" s="14">
        <v>3</v>
      </c>
      <c r="D203" s="14">
        <v>1</v>
      </c>
      <c r="E203" s="14">
        <v>1</v>
      </c>
      <c r="G203" s="14">
        <f ca="1"/>
        <v>50</v>
      </c>
      <c r="H203" s="14" t="str">
        <f ca="1"/>
        <v>Male</v>
      </c>
      <c r="I203" s="14">
        <f ca="1"/>
        <v>3</v>
      </c>
      <c r="J203" s="14">
        <f ca="1"/>
        <v>1</v>
      </c>
      <c r="K203" s="14">
        <f ca="1"/>
        <v>1</v>
      </c>
    </row>
    <row r="204" spans="1:11" s="14" customFormat="1" ht="15">
      <c r="A204" s="14">
        <v>59</v>
      </c>
      <c r="B204" s="14" t="s">
        <v>387</v>
      </c>
      <c r="C204" s="14">
        <v>3</v>
      </c>
      <c r="D204" s="14">
        <v>4</v>
      </c>
      <c r="E204" s="14">
        <v>1</v>
      </c>
      <c r="G204" s="14">
        <f ca="1"/>
        <v>59</v>
      </c>
      <c r="H204" s="14" t="str">
        <f ca="1"/>
        <v>Female</v>
      </c>
      <c r="I204" s="14">
        <f ca="1"/>
        <v>3</v>
      </c>
      <c r="J204" s="14">
        <f ca="1"/>
        <v>4</v>
      </c>
      <c r="K204" s="14">
        <f ca="1"/>
        <v>1</v>
      </c>
    </row>
    <row r="205" spans="1:11" s="14" customFormat="1" ht="15">
      <c r="A205" s="14">
        <v>61</v>
      </c>
      <c r="B205" s="14" t="s">
        <v>387</v>
      </c>
      <c r="C205" s="14">
        <v>2</v>
      </c>
      <c r="D205" s="14">
        <v>4</v>
      </c>
      <c r="E205" s="14">
        <v>1</v>
      </c>
      <c r="G205" s="14">
        <f ca="1"/>
        <v>61</v>
      </c>
      <c r="H205" s="14" t="str">
        <f ca="1"/>
        <v>Female</v>
      </c>
      <c r="I205" s="14">
        <f ca="1"/>
        <v>2</v>
      </c>
      <c r="J205" s="14">
        <f ca="1"/>
        <v>4</v>
      </c>
      <c r="K205" s="14">
        <f ca="1"/>
        <v>1</v>
      </c>
    </row>
    <row r="206" spans="1:11" s="14" customFormat="1" ht="15">
      <c r="A206" s="14">
        <v>41</v>
      </c>
      <c r="B206" s="14" t="s">
        <v>403</v>
      </c>
      <c r="C206" s="14">
        <v>4</v>
      </c>
      <c r="D206" s="14">
        <v>5</v>
      </c>
      <c r="E206" s="14">
        <v>1</v>
      </c>
      <c r="G206" s="14">
        <f ca="1"/>
        <v>41</v>
      </c>
      <c r="H206" s="14" t="str">
        <f ca="1"/>
        <v>Other</v>
      </c>
      <c r="I206" s="14">
        <f ca="1"/>
        <v>4</v>
      </c>
      <c r="J206" s="14">
        <f ca="1"/>
        <v>5</v>
      </c>
      <c r="K206" s="14">
        <f ca="1"/>
        <v>1</v>
      </c>
    </row>
    <row r="207" spans="1:11" s="14" customFormat="1" ht="15">
      <c r="A207" s="14">
        <v>32</v>
      </c>
      <c r="B207" s="14" t="s">
        <v>403</v>
      </c>
      <c r="C207" s="14">
        <v>1</v>
      </c>
      <c r="D207" s="14">
        <v>2</v>
      </c>
      <c r="E207" s="14">
        <v>2</v>
      </c>
      <c r="G207" s="14">
        <f ca="1"/>
        <v>32</v>
      </c>
      <c r="H207" s="14" t="str">
        <f ca="1"/>
        <v>Other</v>
      </c>
      <c r="I207" s="14">
        <f ca="1"/>
        <v>1</v>
      </c>
      <c r="J207" s="14">
        <f ca="1"/>
        <v>2</v>
      </c>
      <c r="K207" s="14">
        <f ca="1"/>
        <v>2</v>
      </c>
    </row>
    <row r="208" spans="1:11" s="14" customFormat="1" ht="15">
      <c r="A208" s="14">
        <v>49</v>
      </c>
      <c r="B208" s="14" t="s">
        <v>403</v>
      </c>
      <c r="C208" s="14">
        <v>2</v>
      </c>
      <c r="D208" s="14">
        <v>5</v>
      </c>
      <c r="E208" s="14">
        <v>5</v>
      </c>
      <c r="G208" s="14">
        <f ca="1"/>
        <v>49</v>
      </c>
      <c r="H208" s="14" t="str">
        <f ca="1"/>
        <v>Other</v>
      </c>
      <c r="I208" s="14">
        <f ca="1"/>
        <v>2</v>
      </c>
      <c r="J208" s="14">
        <f ca="1"/>
        <v>5</v>
      </c>
      <c r="K208" s="14">
        <f ca="1"/>
        <v>5</v>
      </c>
    </row>
    <row r="209" spans="1:11" s="14" customFormat="1" ht="15">
      <c r="A209" s="14">
        <v>49</v>
      </c>
      <c r="B209" s="14" t="s">
        <v>387</v>
      </c>
      <c r="C209" s="14">
        <v>2</v>
      </c>
      <c r="D209" s="14">
        <v>2</v>
      </c>
      <c r="E209" s="14">
        <v>3</v>
      </c>
      <c r="G209" s="14">
        <f ca="1"/>
        <v>49</v>
      </c>
      <c r="H209" s="14" t="str">
        <f ca="1"/>
        <v>Female</v>
      </c>
      <c r="I209" s="14">
        <f ca="1"/>
        <v>2</v>
      </c>
      <c r="J209" s="14">
        <f ca="1"/>
        <v>2</v>
      </c>
      <c r="K209" s="14">
        <f ca="1"/>
        <v>3</v>
      </c>
    </row>
    <row r="210" spans="1:11" s="14" customFormat="1" ht="15">
      <c r="A210" s="14">
        <v>41</v>
      </c>
      <c r="B210" s="14" t="s">
        <v>387</v>
      </c>
      <c r="C210" s="14">
        <v>4</v>
      </c>
      <c r="D210" s="14">
        <v>5</v>
      </c>
      <c r="E210" s="14">
        <v>2</v>
      </c>
      <c r="G210" s="14">
        <f ca="1"/>
        <v>41</v>
      </c>
      <c r="H210" s="14" t="str">
        <f ca="1"/>
        <v>Female</v>
      </c>
      <c r="I210" s="14">
        <f ca="1"/>
        <v>4</v>
      </c>
      <c r="J210" s="14">
        <f ca="1"/>
        <v>5</v>
      </c>
      <c r="K210" s="14">
        <f ca="1"/>
        <v>2</v>
      </c>
    </row>
    <row r="211" spans="1:11" s="14" customFormat="1" ht="15">
      <c r="A211" s="14">
        <v>58</v>
      </c>
      <c r="B211" s="14" t="s">
        <v>403</v>
      </c>
      <c r="C211" s="14">
        <v>1</v>
      </c>
      <c r="D211" s="14">
        <v>3</v>
      </c>
      <c r="E211" s="14">
        <v>3</v>
      </c>
      <c r="G211" s="14">
        <f ca="1"/>
        <v>58</v>
      </c>
      <c r="H211" s="14" t="str">
        <f ca="1"/>
        <v>Other</v>
      </c>
      <c r="I211" s="14">
        <f ca="1"/>
        <v>1</v>
      </c>
      <c r="J211" s="14">
        <f ca="1"/>
        <v>3</v>
      </c>
      <c r="K211" s="14">
        <f ca="1"/>
        <v>3</v>
      </c>
    </row>
    <row r="212" spans="1:11" s="14" customFormat="1" ht="15">
      <c r="A212" s="14">
        <v>29</v>
      </c>
      <c r="B212" s="14" t="s">
        <v>403</v>
      </c>
      <c r="C212" s="14">
        <v>5</v>
      </c>
      <c r="D212" s="14">
        <v>3</v>
      </c>
      <c r="E212" s="14">
        <v>3</v>
      </c>
      <c r="G212" s="14">
        <f ca="1"/>
        <v>29</v>
      </c>
      <c r="H212" s="14" t="str">
        <f ca="1"/>
        <v>Other</v>
      </c>
      <c r="I212" s="14">
        <f ca="1"/>
        <v>5</v>
      </c>
      <c r="J212" s="14">
        <f ca="1"/>
        <v>3</v>
      </c>
      <c r="K212" s="14">
        <f ca="1"/>
        <v>3</v>
      </c>
    </row>
    <row r="213" spans="1:11">
      <c r="A213" s="14"/>
      <c r="B213" s="14"/>
      <c r="C213" s="14"/>
      <c r="D213" s="14"/>
      <c r="E213" s="14"/>
      <c r="F213" s="14"/>
      <c r="G213" s="14"/>
      <c r="H213" s="14"/>
      <c r="I213" s="14"/>
      <c r="J213" s="14"/>
      <c r="K213" s="14"/>
    </row>
  </sheetData>
  <mergeCells count="1">
    <mergeCell ref="B2:I2"/>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2AAA8-0AF9-40FD-B260-91DE988892D3}">
  <sheetPr codeName="Sheet13"/>
  <dimension ref="A1:Y158"/>
  <sheetViews>
    <sheetView zoomScale="85" zoomScaleNormal="85" workbookViewId="0">
      <selection sqref="A1:XFD3"/>
    </sheetView>
  </sheetViews>
  <sheetFormatPr defaultRowHeight="15"/>
  <cols>
    <col min="1" max="1" width="16.375" style="29" customWidth="1"/>
    <col min="2" max="2" width="15.75" style="29" customWidth="1"/>
    <col min="3" max="3" width="16.125" style="29" customWidth="1"/>
    <col min="4" max="4" width="15.5" style="29" customWidth="1"/>
    <col min="5" max="5" width="12.25" style="29" customWidth="1"/>
    <col min="6" max="6" width="7.75" style="29" customWidth="1"/>
    <col min="7" max="8" width="8.25" style="29" bestFit="1" customWidth="1"/>
    <col min="9" max="16384" width="9" style="29"/>
  </cols>
  <sheetData>
    <row r="1" spans="1:25" s="14" customFormat="1"/>
    <row r="2" spans="1:25" s="14" customFormat="1" ht="30.75" customHeight="1">
      <c r="B2" s="56" t="e" vm="1">
        <v>#VALUE!</v>
      </c>
      <c r="C2" s="56"/>
      <c r="D2" s="56"/>
      <c r="E2" s="56"/>
      <c r="F2" s="56"/>
      <c r="G2" s="56"/>
      <c r="H2" s="56"/>
      <c r="I2" s="56"/>
    </row>
    <row r="3" spans="1:25" s="14" customFormat="1"/>
    <row r="5" spans="1:25" ht="20.25" thickBot="1">
      <c r="A5" s="7" t="s">
        <v>476</v>
      </c>
      <c r="B5" s="7"/>
    </row>
    <row r="6" spans="1:25" ht="15.75" thickTop="1"/>
    <row r="8" spans="1:25">
      <c r="A8" s="29" t="s">
        <v>406</v>
      </c>
      <c r="B8" s="29" t="s">
        <v>407</v>
      </c>
      <c r="C8" s="29" t="s">
        <v>408</v>
      </c>
      <c r="D8" s="29" t="s">
        <v>409</v>
      </c>
      <c r="E8" s="29" t="s">
        <v>410</v>
      </c>
    </row>
    <row r="9" spans="1:25">
      <c r="A9" s="29">
        <v>5.0999999999999996</v>
      </c>
      <c r="B9" s="29">
        <v>3.5</v>
      </c>
      <c r="C9" s="29">
        <v>1.4</v>
      </c>
      <c r="D9" s="29">
        <v>0.2</v>
      </c>
      <c r="E9" s="29" t="s">
        <v>411</v>
      </c>
    </row>
    <row r="10" spans="1:25">
      <c r="A10" s="29">
        <v>4.9000000000000004</v>
      </c>
      <c r="B10" s="29">
        <v>3</v>
      </c>
      <c r="C10" s="29">
        <v>1.4</v>
      </c>
      <c r="D10" s="29">
        <v>0.2</v>
      </c>
      <c r="E10" s="29" t="s">
        <v>411</v>
      </c>
      <c r="F10" s="30"/>
      <c r="G10" s="29" t="e" cm="1" vm="20">
        <f t="array" aca="1" ref="G10" ca="1">_xlfn._xlws.PY(30,0,Table114[#All])</f>
        <v>#VALUE!</v>
      </c>
      <c r="Y10" s="29" t="e" cm="1" vm="21">
        <f t="array" aca="1" ref="Y10" ca="1">_xlfn._xlws.PY(31,0,Table114[#All])</f>
        <v>#VALUE!</v>
      </c>
    </row>
    <row r="11" spans="1:25">
      <c r="A11" s="29">
        <v>4.7</v>
      </c>
      <c r="B11" s="29">
        <v>3.2</v>
      </c>
      <c r="C11" s="29">
        <v>1.3</v>
      </c>
      <c r="D11" s="29">
        <v>0.2</v>
      </c>
      <c r="E11" s="29" t="s">
        <v>411</v>
      </c>
    </row>
    <row r="12" spans="1:25">
      <c r="A12" s="29">
        <v>4.5999999999999996</v>
      </c>
      <c r="B12" s="29">
        <v>3.1</v>
      </c>
      <c r="C12" s="29">
        <v>1.5</v>
      </c>
      <c r="D12" s="29">
        <v>0.2</v>
      </c>
      <c r="E12" s="29" t="s">
        <v>411</v>
      </c>
    </row>
    <row r="13" spans="1:25">
      <c r="A13" s="29">
        <v>5</v>
      </c>
      <c r="B13" s="29">
        <v>3.6</v>
      </c>
      <c r="C13" s="29">
        <v>1.4</v>
      </c>
      <c r="D13" s="29">
        <v>0.2</v>
      </c>
      <c r="E13" s="29" t="s">
        <v>411</v>
      </c>
    </row>
    <row r="14" spans="1:25">
      <c r="A14" s="29">
        <v>5.4</v>
      </c>
      <c r="B14" s="29">
        <v>3.9</v>
      </c>
      <c r="C14" s="29">
        <v>1.7</v>
      </c>
      <c r="D14" s="29">
        <v>0.4</v>
      </c>
      <c r="E14" s="29" t="s">
        <v>411</v>
      </c>
    </row>
    <row r="15" spans="1:25">
      <c r="A15" s="29">
        <v>4.5999999999999996</v>
      </c>
      <c r="B15" s="29">
        <v>3.4</v>
      </c>
      <c r="C15" s="29">
        <v>1.4</v>
      </c>
      <c r="D15" s="29">
        <v>0.3</v>
      </c>
      <c r="E15" s="29" t="s">
        <v>411</v>
      </c>
    </row>
    <row r="16" spans="1:25">
      <c r="A16" s="29">
        <v>5</v>
      </c>
      <c r="B16" s="29">
        <v>3.4</v>
      </c>
      <c r="C16" s="29">
        <v>1.5</v>
      </c>
      <c r="D16" s="29">
        <v>0.2</v>
      </c>
      <c r="E16" s="29" t="s">
        <v>411</v>
      </c>
    </row>
    <row r="17" spans="1:5">
      <c r="A17" s="29">
        <v>4.4000000000000004</v>
      </c>
      <c r="B17" s="29">
        <v>2.9</v>
      </c>
      <c r="C17" s="29">
        <v>1.4</v>
      </c>
      <c r="D17" s="29">
        <v>0.2</v>
      </c>
      <c r="E17" s="29" t="s">
        <v>411</v>
      </c>
    </row>
    <row r="18" spans="1:5">
      <c r="A18" s="29">
        <v>4.9000000000000004</v>
      </c>
      <c r="B18" s="29">
        <v>3.1</v>
      </c>
      <c r="C18" s="29">
        <v>1.5</v>
      </c>
      <c r="D18" s="29">
        <v>0.1</v>
      </c>
      <c r="E18" s="29" t="s">
        <v>411</v>
      </c>
    </row>
    <row r="19" spans="1:5">
      <c r="A19" s="29">
        <v>5.4</v>
      </c>
      <c r="B19" s="29">
        <v>3.7</v>
      </c>
      <c r="C19" s="29">
        <v>1.5</v>
      </c>
      <c r="D19" s="29">
        <v>0.2</v>
      </c>
      <c r="E19" s="29" t="s">
        <v>411</v>
      </c>
    </row>
    <row r="20" spans="1:5">
      <c r="A20" s="29">
        <v>4.8</v>
      </c>
      <c r="B20" s="29">
        <v>3.4</v>
      </c>
      <c r="C20" s="29">
        <v>1.6</v>
      </c>
      <c r="D20" s="29">
        <v>0.2</v>
      </c>
      <c r="E20" s="29" t="s">
        <v>411</v>
      </c>
    </row>
    <row r="21" spans="1:5">
      <c r="A21" s="29">
        <v>4.8</v>
      </c>
      <c r="B21" s="29">
        <v>3</v>
      </c>
      <c r="C21" s="29">
        <v>1.4</v>
      </c>
      <c r="D21" s="29">
        <v>0.1</v>
      </c>
      <c r="E21" s="29" t="s">
        <v>411</v>
      </c>
    </row>
    <row r="22" spans="1:5">
      <c r="A22" s="29">
        <v>4.3</v>
      </c>
      <c r="B22" s="29">
        <v>3</v>
      </c>
      <c r="C22" s="29">
        <v>1.1000000000000001</v>
      </c>
      <c r="D22" s="29">
        <v>0.1</v>
      </c>
      <c r="E22" s="29" t="s">
        <v>411</v>
      </c>
    </row>
    <row r="23" spans="1:5">
      <c r="A23" s="29">
        <v>5.8</v>
      </c>
      <c r="B23" s="29">
        <v>4</v>
      </c>
      <c r="C23" s="29">
        <v>1.2</v>
      </c>
      <c r="D23" s="29">
        <v>0.2</v>
      </c>
      <c r="E23" s="29" t="s">
        <v>411</v>
      </c>
    </row>
    <row r="24" spans="1:5">
      <c r="A24" s="29">
        <v>5.7</v>
      </c>
      <c r="B24" s="29">
        <v>4.4000000000000004</v>
      </c>
      <c r="C24" s="29">
        <v>1.5</v>
      </c>
      <c r="D24" s="29">
        <v>0.4</v>
      </c>
      <c r="E24" s="29" t="s">
        <v>411</v>
      </c>
    </row>
    <row r="25" spans="1:5">
      <c r="A25" s="29">
        <v>5.4</v>
      </c>
      <c r="B25" s="29">
        <v>3.9</v>
      </c>
      <c r="C25" s="29">
        <v>1.3</v>
      </c>
      <c r="D25" s="29">
        <v>0.4</v>
      </c>
      <c r="E25" s="29" t="s">
        <v>411</v>
      </c>
    </row>
    <row r="26" spans="1:5">
      <c r="A26" s="29">
        <v>5.0999999999999996</v>
      </c>
      <c r="B26" s="29">
        <v>3.5</v>
      </c>
      <c r="C26" s="29">
        <v>1.4</v>
      </c>
      <c r="D26" s="29">
        <v>0.3</v>
      </c>
      <c r="E26" s="29" t="s">
        <v>411</v>
      </c>
    </row>
    <row r="27" spans="1:5">
      <c r="A27" s="29">
        <v>5.7</v>
      </c>
      <c r="B27" s="29">
        <v>3.8</v>
      </c>
      <c r="C27" s="29">
        <v>1.7</v>
      </c>
      <c r="D27" s="29">
        <v>0.3</v>
      </c>
      <c r="E27" s="29" t="s">
        <v>411</v>
      </c>
    </row>
    <row r="28" spans="1:5">
      <c r="A28" s="29">
        <v>5.0999999999999996</v>
      </c>
      <c r="B28" s="29">
        <v>3.8</v>
      </c>
      <c r="C28" s="29">
        <v>1.5</v>
      </c>
      <c r="D28" s="29">
        <v>0.3</v>
      </c>
      <c r="E28" s="29" t="s">
        <v>411</v>
      </c>
    </row>
    <row r="29" spans="1:5">
      <c r="A29" s="29">
        <v>5.4</v>
      </c>
      <c r="B29" s="29">
        <v>3.4</v>
      </c>
      <c r="C29" s="29">
        <v>1.7</v>
      </c>
      <c r="D29" s="29">
        <v>0.2</v>
      </c>
      <c r="E29" s="29" t="s">
        <v>411</v>
      </c>
    </row>
    <row r="30" spans="1:5">
      <c r="A30" s="29">
        <v>5.0999999999999996</v>
      </c>
      <c r="B30" s="29">
        <v>3.7</v>
      </c>
      <c r="C30" s="29">
        <v>1.5</v>
      </c>
      <c r="D30" s="29">
        <v>0.4</v>
      </c>
      <c r="E30" s="29" t="s">
        <v>411</v>
      </c>
    </row>
    <row r="31" spans="1:5">
      <c r="A31" s="29">
        <v>4.5999999999999996</v>
      </c>
      <c r="B31" s="29">
        <v>3.6</v>
      </c>
      <c r="C31" s="29">
        <v>1</v>
      </c>
      <c r="D31" s="29">
        <v>0.2</v>
      </c>
      <c r="E31" s="29" t="s">
        <v>411</v>
      </c>
    </row>
    <row r="32" spans="1:5">
      <c r="A32" s="29">
        <v>5.0999999999999996</v>
      </c>
      <c r="B32" s="29">
        <v>3.3</v>
      </c>
      <c r="C32" s="29">
        <v>1.7</v>
      </c>
      <c r="D32" s="29">
        <v>0.5</v>
      </c>
      <c r="E32" s="29" t="s">
        <v>411</v>
      </c>
    </row>
    <row r="33" spans="1:5">
      <c r="A33" s="29">
        <v>4.8</v>
      </c>
      <c r="B33" s="29">
        <v>3.4</v>
      </c>
      <c r="C33" s="29">
        <v>1.9</v>
      </c>
      <c r="D33" s="29">
        <v>0.2</v>
      </c>
      <c r="E33" s="29" t="s">
        <v>411</v>
      </c>
    </row>
    <row r="34" spans="1:5">
      <c r="A34" s="29">
        <v>5</v>
      </c>
      <c r="B34" s="29">
        <v>3</v>
      </c>
      <c r="C34" s="29">
        <v>1.6</v>
      </c>
      <c r="D34" s="29">
        <v>0.2</v>
      </c>
      <c r="E34" s="29" t="s">
        <v>411</v>
      </c>
    </row>
    <row r="35" spans="1:5">
      <c r="A35" s="29">
        <v>5</v>
      </c>
      <c r="B35" s="29">
        <v>3.4</v>
      </c>
      <c r="C35" s="29">
        <v>1.6</v>
      </c>
      <c r="D35" s="29">
        <v>0.4</v>
      </c>
      <c r="E35" s="29" t="s">
        <v>411</v>
      </c>
    </row>
    <row r="36" spans="1:5">
      <c r="A36" s="29">
        <v>5.2</v>
      </c>
      <c r="B36" s="29">
        <v>3.5</v>
      </c>
      <c r="C36" s="29">
        <v>1.5</v>
      </c>
      <c r="D36" s="29">
        <v>0.2</v>
      </c>
      <c r="E36" s="29" t="s">
        <v>411</v>
      </c>
    </row>
    <row r="37" spans="1:5">
      <c r="A37" s="29">
        <v>5.2</v>
      </c>
      <c r="B37" s="29">
        <v>3.4</v>
      </c>
      <c r="C37" s="29">
        <v>1.4</v>
      </c>
      <c r="D37" s="29">
        <v>0.2</v>
      </c>
      <c r="E37" s="29" t="s">
        <v>411</v>
      </c>
    </row>
    <row r="38" spans="1:5">
      <c r="A38" s="29">
        <v>4.7</v>
      </c>
      <c r="B38" s="29">
        <v>3.2</v>
      </c>
      <c r="C38" s="29">
        <v>1.6</v>
      </c>
      <c r="D38" s="29">
        <v>0.2</v>
      </c>
      <c r="E38" s="29" t="s">
        <v>411</v>
      </c>
    </row>
    <row r="39" spans="1:5">
      <c r="A39" s="29">
        <v>4.8</v>
      </c>
      <c r="B39" s="29">
        <v>3.1</v>
      </c>
      <c r="C39" s="29">
        <v>1.6</v>
      </c>
      <c r="D39" s="29">
        <v>0.2</v>
      </c>
      <c r="E39" s="29" t="s">
        <v>411</v>
      </c>
    </row>
    <row r="40" spans="1:5">
      <c r="A40" s="29">
        <v>5.4</v>
      </c>
      <c r="B40" s="29">
        <v>3.4</v>
      </c>
      <c r="C40" s="29">
        <v>1.5</v>
      </c>
      <c r="D40" s="29">
        <v>0.4</v>
      </c>
      <c r="E40" s="29" t="s">
        <v>411</v>
      </c>
    </row>
    <row r="41" spans="1:5">
      <c r="A41" s="29">
        <v>5.2</v>
      </c>
      <c r="B41" s="29">
        <v>4.0999999999999996</v>
      </c>
      <c r="C41" s="29">
        <v>1.5</v>
      </c>
      <c r="D41" s="29">
        <v>0.1</v>
      </c>
      <c r="E41" s="29" t="s">
        <v>411</v>
      </c>
    </row>
    <row r="42" spans="1:5">
      <c r="A42" s="29">
        <v>5.5</v>
      </c>
      <c r="B42" s="29">
        <v>4.2</v>
      </c>
      <c r="C42" s="29">
        <v>1.4</v>
      </c>
      <c r="D42" s="29">
        <v>0.2</v>
      </c>
      <c r="E42" s="29" t="s">
        <v>411</v>
      </c>
    </row>
    <row r="43" spans="1:5">
      <c r="A43" s="29">
        <v>4.9000000000000004</v>
      </c>
      <c r="B43" s="29">
        <v>3.1</v>
      </c>
      <c r="C43" s="29">
        <v>1.5</v>
      </c>
      <c r="D43" s="29">
        <v>0.1</v>
      </c>
      <c r="E43" s="29" t="s">
        <v>411</v>
      </c>
    </row>
    <row r="44" spans="1:5">
      <c r="A44" s="29">
        <v>5</v>
      </c>
      <c r="B44" s="29">
        <v>3.2</v>
      </c>
      <c r="C44" s="29">
        <v>1.2</v>
      </c>
      <c r="D44" s="29">
        <v>0.2</v>
      </c>
      <c r="E44" s="29" t="s">
        <v>411</v>
      </c>
    </row>
    <row r="45" spans="1:5">
      <c r="A45" s="29">
        <v>5.5</v>
      </c>
      <c r="B45" s="29">
        <v>3.5</v>
      </c>
      <c r="C45" s="29">
        <v>1.3</v>
      </c>
      <c r="D45" s="29">
        <v>0.2</v>
      </c>
      <c r="E45" s="29" t="s">
        <v>411</v>
      </c>
    </row>
    <row r="46" spans="1:5">
      <c r="A46" s="29">
        <v>4.9000000000000004</v>
      </c>
      <c r="B46" s="29">
        <v>3.1</v>
      </c>
      <c r="C46" s="29">
        <v>1.5</v>
      </c>
      <c r="D46" s="29">
        <v>0.1</v>
      </c>
      <c r="E46" s="29" t="s">
        <v>411</v>
      </c>
    </row>
    <row r="47" spans="1:5">
      <c r="A47" s="29">
        <v>4.4000000000000004</v>
      </c>
      <c r="B47" s="29">
        <v>3</v>
      </c>
      <c r="C47" s="29">
        <v>1.3</v>
      </c>
      <c r="D47" s="29">
        <v>0.2</v>
      </c>
      <c r="E47" s="29" t="s">
        <v>411</v>
      </c>
    </row>
    <row r="48" spans="1:5">
      <c r="A48" s="29">
        <v>5.0999999999999996</v>
      </c>
      <c r="B48" s="29">
        <v>3.4</v>
      </c>
      <c r="C48" s="29">
        <v>1.5</v>
      </c>
      <c r="D48" s="29">
        <v>0.2</v>
      </c>
      <c r="E48" s="29" t="s">
        <v>411</v>
      </c>
    </row>
    <row r="49" spans="1:5">
      <c r="A49" s="29">
        <v>5</v>
      </c>
      <c r="B49" s="29">
        <v>3.5</v>
      </c>
      <c r="C49" s="29">
        <v>1.3</v>
      </c>
      <c r="D49" s="29">
        <v>0.3</v>
      </c>
      <c r="E49" s="29" t="s">
        <v>411</v>
      </c>
    </row>
    <row r="50" spans="1:5">
      <c r="A50" s="29">
        <v>4.5</v>
      </c>
      <c r="B50" s="29">
        <v>2.2999999999999998</v>
      </c>
      <c r="C50" s="29">
        <v>1.3</v>
      </c>
      <c r="D50" s="29">
        <v>0.3</v>
      </c>
      <c r="E50" s="29" t="s">
        <v>411</v>
      </c>
    </row>
    <row r="51" spans="1:5">
      <c r="A51" s="29">
        <v>4.4000000000000004</v>
      </c>
      <c r="B51" s="29">
        <v>3.2</v>
      </c>
      <c r="C51" s="29">
        <v>1.3</v>
      </c>
      <c r="D51" s="29">
        <v>0.2</v>
      </c>
      <c r="E51" s="29" t="s">
        <v>411</v>
      </c>
    </row>
    <row r="52" spans="1:5">
      <c r="A52" s="29">
        <v>5</v>
      </c>
      <c r="B52" s="29">
        <v>3.5</v>
      </c>
      <c r="C52" s="29">
        <v>1.6</v>
      </c>
      <c r="D52" s="29">
        <v>0.6</v>
      </c>
      <c r="E52" s="29" t="s">
        <v>411</v>
      </c>
    </row>
    <row r="53" spans="1:5">
      <c r="A53" s="29">
        <v>5.0999999999999996</v>
      </c>
      <c r="B53" s="29">
        <v>3.8</v>
      </c>
      <c r="C53" s="29">
        <v>1.9</v>
      </c>
      <c r="D53" s="29">
        <v>0.4</v>
      </c>
      <c r="E53" s="29" t="s">
        <v>411</v>
      </c>
    </row>
    <row r="54" spans="1:5">
      <c r="A54" s="29">
        <v>4.8</v>
      </c>
      <c r="B54" s="29">
        <v>3</v>
      </c>
      <c r="C54" s="29">
        <v>1.4</v>
      </c>
      <c r="D54" s="29">
        <v>0.3</v>
      </c>
      <c r="E54" s="29" t="s">
        <v>411</v>
      </c>
    </row>
    <row r="55" spans="1:5">
      <c r="A55" s="29">
        <v>5.0999999999999996</v>
      </c>
      <c r="B55" s="29">
        <v>3.8</v>
      </c>
      <c r="C55" s="29">
        <v>1.6</v>
      </c>
      <c r="D55" s="29">
        <v>0.2</v>
      </c>
      <c r="E55" s="29" t="s">
        <v>411</v>
      </c>
    </row>
    <row r="56" spans="1:5">
      <c r="A56" s="29">
        <v>4.5999999999999996</v>
      </c>
      <c r="B56" s="29">
        <v>3.2</v>
      </c>
      <c r="C56" s="29">
        <v>1.4</v>
      </c>
      <c r="D56" s="29">
        <v>0.2</v>
      </c>
      <c r="E56" s="29" t="s">
        <v>411</v>
      </c>
    </row>
    <row r="57" spans="1:5">
      <c r="A57" s="29">
        <v>5.3</v>
      </c>
      <c r="B57" s="29">
        <v>3.7</v>
      </c>
      <c r="C57" s="29">
        <v>1.5</v>
      </c>
      <c r="D57" s="29">
        <v>0.2</v>
      </c>
      <c r="E57" s="29" t="s">
        <v>411</v>
      </c>
    </row>
    <row r="58" spans="1:5">
      <c r="A58" s="29">
        <v>5</v>
      </c>
      <c r="B58" s="29">
        <v>3.3</v>
      </c>
      <c r="C58" s="29">
        <v>1.4</v>
      </c>
      <c r="D58" s="29">
        <v>0.2</v>
      </c>
      <c r="E58" s="29" t="s">
        <v>411</v>
      </c>
    </row>
    <row r="59" spans="1:5">
      <c r="A59" s="29">
        <v>7</v>
      </c>
      <c r="B59" s="29">
        <v>3.2</v>
      </c>
      <c r="C59" s="29">
        <v>4.7</v>
      </c>
      <c r="D59" s="29">
        <v>1.4</v>
      </c>
      <c r="E59" s="29" t="s">
        <v>412</v>
      </c>
    </row>
    <row r="60" spans="1:5">
      <c r="A60" s="29">
        <v>6.4</v>
      </c>
      <c r="B60" s="29">
        <v>3.2</v>
      </c>
      <c r="C60" s="29">
        <v>4.5</v>
      </c>
      <c r="D60" s="29">
        <v>1.5</v>
      </c>
      <c r="E60" s="29" t="s">
        <v>412</v>
      </c>
    </row>
    <row r="61" spans="1:5">
      <c r="A61" s="29">
        <v>6.9</v>
      </c>
      <c r="B61" s="29">
        <v>3.1</v>
      </c>
      <c r="C61" s="29">
        <v>4.9000000000000004</v>
      </c>
      <c r="D61" s="29">
        <v>1.5</v>
      </c>
      <c r="E61" s="29" t="s">
        <v>412</v>
      </c>
    </row>
    <row r="62" spans="1:5">
      <c r="A62" s="29">
        <v>5.5</v>
      </c>
      <c r="B62" s="29">
        <v>2.2999999999999998</v>
      </c>
      <c r="C62" s="29">
        <v>4</v>
      </c>
      <c r="D62" s="29">
        <v>1.3</v>
      </c>
      <c r="E62" s="29" t="s">
        <v>412</v>
      </c>
    </row>
    <row r="63" spans="1:5">
      <c r="A63" s="29">
        <v>6.5</v>
      </c>
      <c r="B63" s="29">
        <v>2.8</v>
      </c>
      <c r="C63" s="29">
        <v>4.5999999999999996</v>
      </c>
      <c r="D63" s="29">
        <v>1.5</v>
      </c>
      <c r="E63" s="29" t="s">
        <v>412</v>
      </c>
    </row>
    <row r="64" spans="1:5">
      <c r="A64" s="29">
        <v>5.7</v>
      </c>
      <c r="B64" s="29">
        <v>2.8</v>
      </c>
      <c r="C64" s="29">
        <v>4.5</v>
      </c>
      <c r="D64" s="29">
        <v>1.3</v>
      </c>
      <c r="E64" s="29" t="s">
        <v>412</v>
      </c>
    </row>
    <row r="65" spans="1:5">
      <c r="A65" s="29">
        <v>6.3</v>
      </c>
      <c r="B65" s="29">
        <v>3.3</v>
      </c>
      <c r="C65" s="29">
        <v>4.7</v>
      </c>
      <c r="D65" s="29">
        <v>1.6</v>
      </c>
      <c r="E65" s="29" t="s">
        <v>412</v>
      </c>
    </row>
    <row r="66" spans="1:5">
      <c r="A66" s="29">
        <v>4.9000000000000004</v>
      </c>
      <c r="B66" s="29">
        <v>2.4</v>
      </c>
      <c r="C66" s="29">
        <v>3.3</v>
      </c>
      <c r="D66" s="29">
        <v>1</v>
      </c>
      <c r="E66" s="29" t="s">
        <v>412</v>
      </c>
    </row>
    <row r="67" spans="1:5">
      <c r="A67" s="29">
        <v>6.6</v>
      </c>
      <c r="B67" s="29">
        <v>2.9</v>
      </c>
      <c r="C67" s="29">
        <v>4.5999999999999996</v>
      </c>
      <c r="D67" s="29">
        <v>1.3</v>
      </c>
      <c r="E67" s="29" t="s">
        <v>412</v>
      </c>
    </row>
    <row r="68" spans="1:5">
      <c r="A68" s="29">
        <v>5.2</v>
      </c>
      <c r="B68" s="29">
        <v>2.7</v>
      </c>
      <c r="C68" s="29">
        <v>3.9</v>
      </c>
      <c r="D68" s="29">
        <v>1.4</v>
      </c>
      <c r="E68" s="29" t="s">
        <v>412</v>
      </c>
    </row>
    <row r="69" spans="1:5">
      <c r="A69" s="29">
        <v>5</v>
      </c>
      <c r="B69" s="29">
        <v>2</v>
      </c>
      <c r="C69" s="29">
        <v>3.5</v>
      </c>
      <c r="D69" s="29">
        <v>1</v>
      </c>
      <c r="E69" s="29" t="s">
        <v>412</v>
      </c>
    </row>
    <row r="70" spans="1:5">
      <c r="A70" s="29">
        <v>5.9</v>
      </c>
      <c r="B70" s="29">
        <v>3</v>
      </c>
      <c r="C70" s="29">
        <v>4.2</v>
      </c>
      <c r="D70" s="29">
        <v>1.5</v>
      </c>
      <c r="E70" s="29" t="s">
        <v>412</v>
      </c>
    </row>
    <row r="71" spans="1:5">
      <c r="A71" s="29">
        <v>6</v>
      </c>
      <c r="B71" s="29">
        <v>2.2000000000000002</v>
      </c>
      <c r="C71" s="29">
        <v>4</v>
      </c>
      <c r="D71" s="29">
        <v>1</v>
      </c>
      <c r="E71" s="29" t="s">
        <v>412</v>
      </c>
    </row>
    <row r="72" spans="1:5">
      <c r="A72" s="29">
        <v>6.1</v>
      </c>
      <c r="B72" s="29">
        <v>2.9</v>
      </c>
      <c r="C72" s="29">
        <v>4.7</v>
      </c>
      <c r="D72" s="29">
        <v>1.4</v>
      </c>
      <c r="E72" s="29" t="s">
        <v>412</v>
      </c>
    </row>
    <row r="73" spans="1:5">
      <c r="A73" s="29">
        <v>5.6</v>
      </c>
      <c r="B73" s="29">
        <v>2.9</v>
      </c>
      <c r="C73" s="29">
        <v>3.6</v>
      </c>
      <c r="D73" s="29">
        <v>1.3</v>
      </c>
      <c r="E73" s="29" t="s">
        <v>412</v>
      </c>
    </row>
    <row r="74" spans="1:5">
      <c r="A74" s="29">
        <v>6.7</v>
      </c>
      <c r="B74" s="29">
        <v>3.1</v>
      </c>
      <c r="C74" s="29">
        <v>4.4000000000000004</v>
      </c>
      <c r="D74" s="29">
        <v>1.4</v>
      </c>
      <c r="E74" s="29" t="s">
        <v>412</v>
      </c>
    </row>
    <row r="75" spans="1:5">
      <c r="A75" s="29">
        <v>5.6</v>
      </c>
      <c r="B75" s="29">
        <v>3</v>
      </c>
      <c r="C75" s="29">
        <v>4.5</v>
      </c>
      <c r="D75" s="29">
        <v>1.5</v>
      </c>
      <c r="E75" s="29" t="s">
        <v>412</v>
      </c>
    </row>
    <row r="76" spans="1:5">
      <c r="A76" s="29">
        <v>5.8</v>
      </c>
      <c r="B76" s="29">
        <v>2.7</v>
      </c>
      <c r="C76" s="29">
        <v>4.0999999999999996</v>
      </c>
      <c r="D76" s="29">
        <v>1</v>
      </c>
      <c r="E76" s="29" t="s">
        <v>412</v>
      </c>
    </row>
    <row r="77" spans="1:5">
      <c r="A77" s="29">
        <v>6.2</v>
      </c>
      <c r="B77" s="29">
        <v>2.2000000000000002</v>
      </c>
      <c r="C77" s="29">
        <v>4.5</v>
      </c>
      <c r="D77" s="29">
        <v>1.5</v>
      </c>
      <c r="E77" s="29" t="s">
        <v>412</v>
      </c>
    </row>
    <row r="78" spans="1:5">
      <c r="A78" s="29">
        <v>5.6</v>
      </c>
      <c r="B78" s="29">
        <v>2.5</v>
      </c>
      <c r="C78" s="29">
        <v>3.9</v>
      </c>
      <c r="D78" s="29">
        <v>1.1000000000000001</v>
      </c>
      <c r="E78" s="29" t="s">
        <v>412</v>
      </c>
    </row>
    <row r="79" spans="1:5">
      <c r="A79" s="29">
        <v>5.9</v>
      </c>
      <c r="B79" s="29">
        <v>3.2</v>
      </c>
      <c r="C79" s="29">
        <v>4.8</v>
      </c>
      <c r="D79" s="29">
        <v>1.8</v>
      </c>
      <c r="E79" s="29" t="s">
        <v>412</v>
      </c>
    </row>
    <row r="80" spans="1:5">
      <c r="A80" s="29">
        <v>6.1</v>
      </c>
      <c r="B80" s="29">
        <v>2.8</v>
      </c>
      <c r="C80" s="29">
        <v>4</v>
      </c>
      <c r="D80" s="29">
        <v>1.3</v>
      </c>
      <c r="E80" s="29" t="s">
        <v>412</v>
      </c>
    </row>
    <row r="81" spans="1:5">
      <c r="A81" s="29">
        <v>6.3</v>
      </c>
      <c r="B81" s="29">
        <v>2.5</v>
      </c>
      <c r="C81" s="29">
        <v>4.9000000000000004</v>
      </c>
      <c r="D81" s="29">
        <v>1.5</v>
      </c>
      <c r="E81" s="29" t="s">
        <v>412</v>
      </c>
    </row>
    <row r="82" spans="1:5">
      <c r="A82" s="29">
        <v>6.1</v>
      </c>
      <c r="B82" s="29">
        <v>2.8</v>
      </c>
      <c r="C82" s="29">
        <v>4.7</v>
      </c>
      <c r="D82" s="29">
        <v>1.2</v>
      </c>
      <c r="E82" s="29" t="s">
        <v>412</v>
      </c>
    </row>
    <row r="83" spans="1:5">
      <c r="A83" s="29">
        <v>6.4</v>
      </c>
      <c r="B83" s="29">
        <v>2.9</v>
      </c>
      <c r="C83" s="29">
        <v>4.3</v>
      </c>
      <c r="D83" s="29">
        <v>1.3</v>
      </c>
      <c r="E83" s="29" t="s">
        <v>412</v>
      </c>
    </row>
    <row r="84" spans="1:5">
      <c r="A84" s="29">
        <v>6.6</v>
      </c>
      <c r="B84" s="29">
        <v>3</v>
      </c>
      <c r="C84" s="29">
        <v>4.4000000000000004</v>
      </c>
      <c r="D84" s="29">
        <v>1.4</v>
      </c>
      <c r="E84" s="29" t="s">
        <v>412</v>
      </c>
    </row>
    <row r="85" spans="1:5">
      <c r="A85" s="29">
        <v>6.8</v>
      </c>
      <c r="B85" s="29">
        <v>2.8</v>
      </c>
      <c r="C85" s="29">
        <v>4.8</v>
      </c>
      <c r="D85" s="29">
        <v>1.4</v>
      </c>
      <c r="E85" s="29" t="s">
        <v>412</v>
      </c>
    </row>
    <row r="86" spans="1:5">
      <c r="A86" s="29">
        <v>6.7</v>
      </c>
      <c r="B86" s="29">
        <v>3</v>
      </c>
      <c r="C86" s="29">
        <v>5</v>
      </c>
      <c r="D86" s="29">
        <v>1.7</v>
      </c>
      <c r="E86" s="29" t="s">
        <v>412</v>
      </c>
    </row>
    <row r="87" spans="1:5">
      <c r="A87" s="29">
        <v>6</v>
      </c>
      <c r="B87" s="29">
        <v>2.9</v>
      </c>
      <c r="C87" s="29">
        <v>4.5</v>
      </c>
      <c r="D87" s="29">
        <v>1.5</v>
      </c>
      <c r="E87" s="29" t="s">
        <v>412</v>
      </c>
    </row>
    <row r="88" spans="1:5">
      <c r="A88" s="29">
        <v>5.7</v>
      </c>
      <c r="B88" s="29">
        <v>2.6</v>
      </c>
      <c r="C88" s="29">
        <v>3.5</v>
      </c>
      <c r="D88" s="29">
        <v>1</v>
      </c>
      <c r="E88" s="29" t="s">
        <v>412</v>
      </c>
    </row>
    <row r="89" spans="1:5">
      <c r="A89" s="29">
        <v>5.5</v>
      </c>
      <c r="B89" s="29">
        <v>2.4</v>
      </c>
      <c r="C89" s="29">
        <v>3.8</v>
      </c>
      <c r="D89" s="29">
        <v>1.1000000000000001</v>
      </c>
      <c r="E89" s="29" t="s">
        <v>412</v>
      </c>
    </row>
    <row r="90" spans="1:5">
      <c r="A90" s="29">
        <v>5.5</v>
      </c>
      <c r="B90" s="29">
        <v>2.4</v>
      </c>
      <c r="C90" s="29">
        <v>3.7</v>
      </c>
      <c r="D90" s="29">
        <v>1</v>
      </c>
      <c r="E90" s="29" t="s">
        <v>412</v>
      </c>
    </row>
    <row r="91" spans="1:5">
      <c r="A91" s="29">
        <v>5.8</v>
      </c>
      <c r="B91" s="29">
        <v>2.7</v>
      </c>
      <c r="C91" s="29">
        <v>3.9</v>
      </c>
      <c r="D91" s="29">
        <v>1.2</v>
      </c>
      <c r="E91" s="29" t="s">
        <v>412</v>
      </c>
    </row>
    <row r="92" spans="1:5">
      <c r="A92" s="29">
        <v>6</v>
      </c>
      <c r="B92" s="29">
        <v>2.7</v>
      </c>
      <c r="C92" s="29">
        <v>5.0999999999999996</v>
      </c>
      <c r="D92" s="29">
        <v>1.6</v>
      </c>
      <c r="E92" s="29" t="s">
        <v>412</v>
      </c>
    </row>
    <row r="93" spans="1:5">
      <c r="A93" s="29">
        <v>5.4</v>
      </c>
      <c r="B93" s="29">
        <v>3</v>
      </c>
      <c r="C93" s="29">
        <v>4.5</v>
      </c>
      <c r="D93" s="29">
        <v>1.5</v>
      </c>
      <c r="E93" s="29" t="s">
        <v>412</v>
      </c>
    </row>
    <row r="94" spans="1:5">
      <c r="A94" s="29">
        <v>6</v>
      </c>
      <c r="B94" s="29">
        <v>3.4</v>
      </c>
      <c r="C94" s="29">
        <v>4.5</v>
      </c>
      <c r="D94" s="29">
        <v>1.6</v>
      </c>
      <c r="E94" s="29" t="s">
        <v>412</v>
      </c>
    </row>
    <row r="95" spans="1:5">
      <c r="A95" s="29">
        <v>6.7</v>
      </c>
      <c r="B95" s="29">
        <v>3.1</v>
      </c>
      <c r="C95" s="29">
        <v>4.7</v>
      </c>
      <c r="D95" s="29">
        <v>1.5</v>
      </c>
      <c r="E95" s="29" t="s">
        <v>412</v>
      </c>
    </row>
    <row r="96" spans="1:5">
      <c r="A96" s="29">
        <v>6.3</v>
      </c>
      <c r="B96" s="29">
        <v>2.2999999999999998</v>
      </c>
      <c r="C96" s="29">
        <v>4.4000000000000004</v>
      </c>
      <c r="D96" s="29">
        <v>1.3</v>
      </c>
      <c r="E96" s="29" t="s">
        <v>412</v>
      </c>
    </row>
    <row r="97" spans="1:5">
      <c r="A97" s="29">
        <v>5.6</v>
      </c>
      <c r="B97" s="29">
        <v>3</v>
      </c>
      <c r="C97" s="29">
        <v>4.0999999999999996</v>
      </c>
      <c r="D97" s="29">
        <v>1.3</v>
      </c>
      <c r="E97" s="29" t="s">
        <v>412</v>
      </c>
    </row>
    <row r="98" spans="1:5">
      <c r="A98" s="29">
        <v>5.5</v>
      </c>
      <c r="B98" s="29">
        <v>2.5</v>
      </c>
      <c r="C98" s="29">
        <v>4</v>
      </c>
      <c r="D98" s="29">
        <v>1.3</v>
      </c>
      <c r="E98" s="29" t="s">
        <v>412</v>
      </c>
    </row>
    <row r="99" spans="1:5">
      <c r="A99" s="29">
        <v>5.5</v>
      </c>
      <c r="B99" s="29">
        <v>2.6</v>
      </c>
      <c r="C99" s="29">
        <v>4.4000000000000004</v>
      </c>
      <c r="D99" s="29">
        <v>1.2</v>
      </c>
      <c r="E99" s="29" t="s">
        <v>412</v>
      </c>
    </row>
    <row r="100" spans="1:5">
      <c r="A100" s="29">
        <v>6.1</v>
      </c>
      <c r="B100" s="29">
        <v>3</v>
      </c>
      <c r="C100" s="29">
        <v>4.5999999999999996</v>
      </c>
      <c r="D100" s="29">
        <v>1.4</v>
      </c>
      <c r="E100" s="29" t="s">
        <v>412</v>
      </c>
    </row>
    <row r="101" spans="1:5">
      <c r="A101" s="29">
        <v>5.8</v>
      </c>
      <c r="B101" s="29">
        <v>2.6</v>
      </c>
      <c r="C101" s="29">
        <v>4</v>
      </c>
      <c r="D101" s="29">
        <v>1.2</v>
      </c>
      <c r="E101" s="29" t="s">
        <v>412</v>
      </c>
    </row>
    <row r="102" spans="1:5">
      <c r="A102" s="29">
        <v>5</v>
      </c>
      <c r="B102" s="29">
        <v>2.2999999999999998</v>
      </c>
      <c r="C102" s="29">
        <v>3.3</v>
      </c>
      <c r="D102" s="29">
        <v>1</v>
      </c>
      <c r="E102" s="29" t="s">
        <v>412</v>
      </c>
    </row>
    <row r="103" spans="1:5">
      <c r="A103" s="29">
        <v>5.6</v>
      </c>
      <c r="B103" s="29">
        <v>2.7</v>
      </c>
      <c r="C103" s="29">
        <v>4.2</v>
      </c>
      <c r="D103" s="29">
        <v>1.3</v>
      </c>
      <c r="E103" s="29" t="s">
        <v>412</v>
      </c>
    </row>
    <row r="104" spans="1:5">
      <c r="A104" s="29">
        <v>5.7</v>
      </c>
      <c r="B104" s="29">
        <v>3</v>
      </c>
      <c r="C104" s="29">
        <v>4.2</v>
      </c>
      <c r="D104" s="29">
        <v>1.2</v>
      </c>
      <c r="E104" s="29" t="s">
        <v>412</v>
      </c>
    </row>
    <row r="105" spans="1:5">
      <c r="A105" s="29">
        <v>5.7</v>
      </c>
      <c r="B105" s="29">
        <v>2.9</v>
      </c>
      <c r="C105" s="29">
        <v>4.2</v>
      </c>
      <c r="D105" s="29">
        <v>1.3</v>
      </c>
      <c r="E105" s="29" t="s">
        <v>412</v>
      </c>
    </row>
    <row r="106" spans="1:5">
      <c r="A106" s="29">
        <v>6.2</v>
      </c>
      <c r="B106" s="29">
        <v>2.9</v>
      </c>
      <c r="C106" s="29">
        <v>4.3</v>
      </c>
      <c r="D106" s="29">
        <v>1.3</v>
      </c>
      <c r="E106" s="29" t="s">
        <v>412</v>
      </c>
    </row>
    <row r="107" spans="1:5">
      <c r="A107" s="29">
        <v>5.0999999999999996</v>
      </c>
      <c r="B107" s="29">
        <v>2.5</v>
      </c>
      <c r="C107" s="29">
        <v>3</v>
      </c>
      <c r="D107" s="29">
        <v>1.1000000000000001</v>
      </c>
      <c r="E107" s="29" t="s">
        <v>412</v>
      </c>
    </row>
    <row r="108" spans="1:5">
      <c r="A108" s="29">
        <v>5.7</v>
      </c>
      <c r="B108" s="29">
        <v>2.8</v>
      </c>
      <c r="C108" s="29">
        <v>4.0999999999999996</v>
      </c>
      <c r="D108" s="29">
        <v>1.3</v>
      </c>
      <c r="E108" s="29" t="s">
        <v>412</v>
      </c>
    </row>
    <row r="109" spans="1:5">
      <c r="A109" s="29">
        <v>6.3</v>
      </c>
      <c r="B109" s="29">
        <v>3.3</v>
      </c>
      <c r="C109" s="29">
        <v>6</v>
      </c>
      <c r="D109" s="29">
        <v>2.5</v>
      </c>
      <c r="E109" s="29" t="s">
        <v>413</v>
      </c>
    </row>
    <row r="110" spans="1:5">
      <c r="A110" s="29">
        <v>5.8</v>
      </c>
      <c r="B110" s="29">
        <v>2.7</v>
      </c>
      <c r="C110" s="29">
        <v>5.0999999999999996</v>
      </c>
      <c r="D110" s="29">
        <v>1.9</v>
      </c>
      <c r="E110" s="29" t="s">
        <v>413</v>
      </c>
    </row>
    <row r="111" spans="1:5">
      <c r="A111" s="29">
        <v>7.1</v>
      </c>
      <c r="B111" s="29">
        <v>3</v>
      </c>
      <c r="C111" s="29">
        <v>5.9</v>
      </c>
      <c r="D111" s="29">
        <v>2.1</v>
      </c>
      <c r="E111" s="29" t="s">
        <v>413</v>
      </c>
    </row>
    <row r="112" spans="1:5">
      <c r="A112" s="29">
        <v>6.3</v>
      </c>
      <c r="B112" s="29">
        <v>2.9</v>
      </c>
      <c r="C112" s="29">
        <v>5.6</v>
      </c>
      <c r="D112" s="29">
        <v>1.8</v>
      </c>
      <c r="E112" s="29" t="s">
        <v>413</v>
      </c>
    </row>
    <row r="113" spans="1:5">
      <c r="A113" s="29">
        <v>6.5</v>
      </c>
      <c r="B113" s="29">
        <v>3</v>
      </c>
      <c r="C113" s="29">
        <v>5.8</v>
      </c>
      <c r="D113" s="29">
        <v>2.2000000000000002</v>
      </c>
      <c r="E113" s="29" t="s">
        <v>413</v>
      </c>
    </row>
    <row r="114" spans="1:5">
      <c r="A114" s="29">
        <v>7.6</v>
      </c>
      <c r="B114" s="29">
        <v>3</v>
      </c>
      <c r="C114" s="29">
        <v>6.6</v>
      </c>
      <c r="D114" s="29">
        <v>2.1</v>
      </c>
      <c r="E114" s="29" t="s">
        <v>413</v>
      </c>
    </row>
    <row r="115" spans="1:5">
      <c r="A115" s="29">
        <v>4.9000000000000004</v>
      </c>
      <c r="B115" s="29">
        <v>2.5</v>
      </c>
      <c r="C115" s="29">
        <v>4.5</v>
      </c>
      <c r="D115" s="29">
        <v>1.7</v>
      </c>
      <c r="E115" s="29" t="s">
        <v>413</v>
      </c>
    </row>
    <row r="116" spans="1:5">
      <c r="A116" s="29">
        <v>7.3</v>
      </c>
      <c r="B116" s="29">
        <v>2.9</v>
      </c>
      <c r="C116" s="29">
        <v>6.3</v>
      </c>
      <c r="D116" s="29">
        <v>1.8</v>
      </c>
      <c r="E116" s="29" t="s">
        <v>413</v>
      </c>
    </row>
    <row r="117" spans="1:5">
      <c r="A117" s="29">
        <v>6.7</v>
      </c>
      <c r="B117" s="29">
        <v>2.5</v>
      </c>
      <c r="C117" s="29">
        <v>5.8</v>
      </c>
      <c r="D117" s="29">
        <v>1.8</v>
      </c>
      <c r="E117" s="29" t="s">
        <v>413</v>
      </c>
    </row>
    <row r="118" spans="1:5">
      <c r="A118" s="29">
        <v>7.2</v>
      </c>
      <c r="B118" s="29">
        <v>3.6</v>
      </c>
      <c r="C118" s="29">
        <v>6.1</v>
      </c>
      <c r="D118" s="29">
        <v>2.5</v>
      </c>
      <c r="E118" s="29" t="s">
        <v>413</v>
      </c>
    </row>
    <row r="119" spans="1:5">
      <c r="A119" s="29">
        <v>6.5</v>
      </c>
      <c r="B119" s="29">
        <v>3.2</v>
      </c>
      <c r="C119" s="29">
        <v>5.0999999999999996</v>
      </c>
      <c r="D119" s="29">
        <v>2</v>
      </c>
      <c r="E119" s="29" t="s">
        <v>413</v>
      </c>
    </row>
    <row r="120" spans="1:5">
      <c r="A120" s="29">
        <v>6.4</v>
      </c>
      <c r="B120" s="29">
        <v>2.7</v>
      </c>
      <c r="C120" s="29">
        <v>5.3</v>
      </c>
      <c r="D120" s="29">
        <v>1.9</v>
      </c>
      <c r="E120" s="29" t="s">
        <v>413</v>
      </c>
    </row>
    <row r="121" spans="1:5">
      <c r="A121" s="29">
        <v>6.8</v>
      </c>
      <c r="B121" s="29">
        <v>3</v>
      </c>
      <c r="C121" s="29">
        <v>5.5</v>
      </c>
      <c r="D121" s="29">
        <v>2.1</v>
      </c>
      <c r="E121" s="29" t="s">
        <v>413</v>
      </c>
    </row>
    <row r="122" spans="1:5">
      <c r="A122" s="29">
        <v>5.7</v>
      </c>
      <c r="B122" s="29">
        <v>2.5</v>
      </c>
      <c r="C122" s="29">
        <v>5</v>
      </c>
      <c r="D122" s="29">
        <v>2</v>
      </c>
      <c r="E122" s="29" t="s">
        <v>413</v>
      </c>
    </row>
    <row r="123" spans="1:5">
      <c r="A123" s="29">
        <v>5.8</v>
      </c>
      <c r="B123" s="29">
        <v>2.8</v>
      </c>
      <c r="C123" s="29">
        <v>5.0999999999999996</v>
      </c>
      <c r="D123" s="29">
        <v>2.4</v>
      </c>
      <c r="E123" s="29" t="s">
        <v>413</v>
      </c>
    </row>
    <row r="124" spans="1:5">
      <c r="A124" s="29">
        <v>6.4</v>
      </c>
      <c r="B124" s="29">
        <v>3.2</v>
      </c>
      <c r="C124" s="29">
        <v>5.3</v>
      </c>
      <c r="D124" s="29">
        <v>2.2999999999999998</v>
      </c>
      <c r="E124" s="29" t="s">
        <v>413</v>
      </c>
    </row>
    <row r="125" spans="1:5">
      <c r="A125" s="29">
        <v>6.5</v>
      </c>
      <c r="B125" s="29">
        <v>3</v>
      </c>
      <c r="C125" s="29">
        <v>5.5</v>
      </c>
      <c r="D125" s="29">
        <v>1.8</v>
      </c>
      <c r="E125" s="29" t="s">
        <v>413</v>
      </c>
    </row>
    <row r="126" spans="1:5">
      <c r="A126" s="29">
        <v>7.7</v>
      </c>
      <c r="B126" s="29">
        <v>3.8</v>
      </c>
      <c r="C126" s="29">
        <v>6.7</v>
      </c>
      <c r="D126" s="29">
        <v>2.2000000000000002</v>
      </c>
      <c r="E126" s="29" t="s">
        <v>413</v>
      </c>
    </row>
    <row r="127" spans="1:5">
      <c r="A127" s="29">
        <v>7.7</v>
      </c>
      <c r="B127" s="29">
        <v>2.6</v>
      </c>
      <c r="C127" s="29">
        <v>6.9</v>
      </c>
      <c r="D127" s="29">
        <v>2.2999999999999998</v>
      </c>
      <c r="E127" s="29" t="s">
        <v>413</v>
      </c>
    </row>
    <row r="128" spans="1:5">
      <c r="A128" s="29">
        <v>6</v>
      </c>
      <c r="B128" s="29">
        <v>2.2000000000000002</v>
      </c>
      <c r="C128" s="29">
        <v>5</v>
      </c>
      <c r="D128" s="29">
        <v>1.5</v>
      </c>
      <c r="E128" s="29" t="s">
        <v>413</v>
      </c>
    </row>
    <row r="129" spans="1:5">
      <c r="A129" s="29">
        <v>6.9</v>
      </c>
      <c r="B129" s="29">
        <v>3.2</v>
      </c>
      <c r="C129" s="29">
        <v>5.7</v>
      </c>
      <c r="D129" s="29">
        <v>2.2999999999999998</v>
      </c>
      <c r="E129" s="29" t="s">
        <v>413</v>
      </c>
    </row>
    <row r="130" spans="1:5">
      <c r="A130" s="29">
        <v>5.6</v>
      </c>
      <c r="B130" s="29">
        <v>2.8</v>
      </c>
      <c r="C130" s="29">
        <v>4.9000000000000004</v>
      </c>
      <c r="D130" s="29">
        <v>2</v>
      </c>
      <c r="E130" s="29" t="s">
        <v>413</v>
      </c>
    </row>
    <row r="131" spans="1:5">
      <c r="A131" s="29">
        <v>7.7</v>
      </c>
      <c r="B131" s="29">
        <v>2.8</v>
      </c>
      <c r="C131" s="29">
        <v>6.7</v>
      </c>
      <c r="D131" s="29">
        <v>2</v>
      </c>
      <c r="E131" s="29" t="s">
        <v>413</v>
      </c>
    </row>
    <row r="132" spans="1:5">
      <c r="A132" s="29">
        <v>6.3</v>
      </c>
      <c r="B132" s="29">
        <v>2.7</v>
      </c>
      <c r="C132" s="29">
        <v>4.9000000000000004</v>
      </c>
      <c r="D132" s="29">
        <v>1.8</v>
      </c>
      <c r="E132" s="29" t="s">
        <v>413</v>
      </c>
    </row>
    <row r="133" spans="1:5">
      <c r="A133" s="29">
        <v>6.7</v>
      </c>
      <c r="B133" s="29">
        <v>3.3</v>
      </c>
      <c r="C133" s="29">
        <v>5.7</v>
      </c>
      <c r="D133" s="29">
        <v>2.1</v>
      </c>
      <c r="E133" s="29" t="s">
        <v>413</v>
      </c>
    </row>
    <row r="134" spans="1:5">
      <c r="A134" s="29">
        <v>7.2</v>
      </c>
      <c r="B134" s="29">
        <v>3.2</v>
      </c>
      <c r="C134" s="29">
        <v>6</v>
      </c>
      <c r="D134" s="29">
        <v>1.8</v>
      </c>
      <c r="E134" s="29" t="s">
        <v>413</v>
      </c>
    </row>
    <row r="135" spans="1:5">
      <c r="A135" s="29">
        <v>6.2</v>
      </c>
      <c r="B135" s="29">
        <v>2.8</v>
      </c>
      <c r="C135" s="29">
        <v>4.8</v>
      </c>
      <c r="D135" s="29">
        <v>1.8</v>
      </c>
      <c r="E135" s="29" t="s">
        <v>413</v>
      </c>
    </row>
    <row r="136" spans="1:5">
      <c r="A136" s="29">
        <v>6.1</v>
      </c>
      <c r="B136" s="29">
        <v>3</v>
      </c>
      <c r="C136" s="29">
        <v>4.9000000000000004</v>
      </c>
      <c r="D136" s="29">
        <v>1.8</v>
      </c>
      <c r="E136" s="29" t="s">
        <v>413</v>
      </c>
    </row>
    <row r="137" spans="1:5">
      <c r="A137" s="29">
        <v>6.4</v>
      </c>
      <c r="B137" s="29">
        <v>2.8</v>
      </c>
      <c r="C137" s="29">
        <v>5.6</v>
      </c>
      <c r="D137" s="29">
        <v>2.1</v>
      </c>
      <c r="E137" s="29" t="s">
        <v>413</v>
      </c>
    </row>
    <row r="138" spans="1:5">
      <c r="A138" s="29">
        <v>7.2</v>
      </c>
      <c r="B138" s="29">
        <v>3</v>
      </c>
      <c r="C138" s="29">
        <v>5.8</v>
      </c>
      <c r="D138" s="29">
        <v>1.6</v>
      </c>
      <c r="E138" s="29" t="s">
        <v>413</v>
      </c>
    </row>
    <row r="139" spans="1:5">
      <c r="A139" s="29">
        <v>7.4</v>
      </c>
      <c r="B139" s="29">
        <v>2.8</v>
      </c>
      <c r="C139" s="29">
        <v>6.1</v>
      </c>
      <c r="D139" s="29">
        <v>1.9</v>
      </c>
      <c r="E139" s="29" t="s">
        <v>413</v>
      </c>
    </row>
    <row r="140" spans="1:5">
      <c r="A140" s="29">
        <v>7.9</v>
      </c>
      <c r="B140" s="29">
        <v>3.8</v>
      </c>
      <c r="C140" s="29">
        <v>6.4</v>
      </c>
      <c r="D140" s="29">
        <v>2</v>
      </c>
      <c r="E140" s="29" t="s">
        <v>413</v>
      </c>
    </row>
    <row r="141" spans="1:5">
      <c r="A141" s="29">
        <v>6.4</v>
      </c>
      <c r="B141" s="29">
        <v>2.8</v>
      </c>
      <c r="C141" s="29">
        <v>5.6</v>
      </c>
      <c r="D141" s="29">
        <v>2.2000000000000002</v>
      </c>
      <c r="E141" s="29" t="s">
        <v>413</v>
      </c>
    </row>
    <row r="142" spans="1:5">
      <c r="A142" s="29">
        <v>6.3</v>
      </c>
      <c r="B142" s="29">
        <v>2.8</v>
      </c>
      <c r="C142" s="29">
        <v>5.0999999999999996</v>
      </c>
      <c r="D142" s="29">
        <v>1.5</v>
      </c>
      <c r="E142" s="29" t="s">
        <v>413</v>
      </c>
    </row>
    <row r="143" spans="1:5">
      <c r="A143" s="29">
        <v>6.1</v>
      </c>
      <c r="B143" s="29">
        <v>2.6</v>
      </c>
      <c r="C143" s="29">
        <v>5.6</v>
      </c>
      <c r="D143" s="29">
        <v>1.4</v>
      </c>
      <c r="E143" s="29" t="s">
        <v>413</v>
      </c>
    </row>
    <row r="144" spans="1:5">
      <c r="A144" s="29">
        <v>7.7</v>
      </c>
      <c r="B144" s="29">
        <v>3</v>
      </c>
      <c r="C144" s="29">
        <v>6.1</v>
      </c>
      <c r="D144" s="29">
        <v>2.2999999999999998</v>
      </c>
      <c r="E144" s="29" t="s">
        <v>413</v>
      </c>
    </row>
    <row r="145" spans="1:5">
      <c r="A145" s="29">
        <v>6.3</v>
      </c>
      <c r="B145" s="29">
        <v>3.4</v>
      </c>
      <c r="C145" s="29">
        <v>5.6</v>
      </c>
      <c r="D145" s="29">
        <v>2.4</v>
      </c>
      <c r="E145" s="29" t="s">
        <v>413</v>
      </c>
    </row>
    <row r="146" spans="1:5">
      <c r="A146" s="29">
        <v>6.4</v>
      </c>
      <c r="B146" s="29">
        <v>3.1</v>
      </c>
      <c r="C146" s="29">
        <v>5.5</v>
      </c>
      <c r="D146" s="29">
        <v>1.8</v>
      </c>
      <c r="E146" s="29" t="s">
        <v>413</v>
      </c>
    </row>
    <row r="147" spans="1:5">
      <c r="A147" s="29">
        <v>6</v>
      </c>
      <c r="B147" s="29">
        <v>3</v>
      </c>
      <c r="C147" s="29">
        <v>4.8</v>
      </c>
      <c r="D147" s="29">
        <v>1.8</v>
      </c>
      <c r="E147" s="29" t="s">
        <v>413</v>
      </c>
    </row>
    <row r="148" spans="1:5">
      <c r="A148" s="29">
        <v>6.9</v>
      </c>
      <c r="B148" s="29">
        <v>3.1</v>
      </c>
      <c r="C148" s="29">
        <v>5.4</v>
      </c>
      <c r="D148" s="29">
        <v>2.1</v>
      </c>
      <c r="E148" s="29" t="s">
        <v>413</v>
      </c>
    </row>
    <row r="149" spans="1:5">
      <c r="A149" s="29">
        <v>6.7</v>
      </c>
      <c r="B149" s="29">
        <v>3.1</v>
      </c>
      <c r="C149" s="29">
        <v>5.6</v>
      </c>
      <c r="D149" s="29">
        <v>2.4</v>
      </c>
      <c r="E149" s="29" t="s">
        <v>413</v>
      </c>
    </row>
    <row r="150" spans="1:5">
      <c r="A150" s="29">
        <v>6.9</v>
      </c>
      <c r="B150" s="29">
        <v>3.1</v>
      </c>
      <c r="C150" s="29">
        <v>5.0999999999999996</v>
      </c>
      <c r="D150" s="29">
        <v>2.2999999999999998</v>
      </c>
      <c r="E150" s="29" t="s">
        <v>413</v>
      </c>
    </row>
    <row r="151" spans="1:5">
      <c r="A151" s="29">
        <v>5.8</v>
      </c>
      <c r="B151" s="29">
        <v>2.7</v>
      </c>
      <c r="C151" s="29">
        <v>5.0999999999999996</v>
      </c>
      <c r="D151" s="29">
        <v>1.9</v>
      </c>
      <c r="E151" s="29" t="s">
        <v>413</v>
      </c>
    </row>
    <row r="152" spans="1:5">
      <c r="A152" s="29">
        <v>6.8</v>
      </c>
      <c r="B152" s="29">
        <v>3.2</v>
      </c>
      <c r="C152" s="29">
        <v>5.9</v>
      </c>
      <c r="D152" s="29">
        <v>2.2999999999999998</v>
      </c>
      <c r="E152" s="29" t="s">
        <v>413</v>
      </c>
    </row>
    <row r="153" spans="1:5">
      <c r="A153" s="29">
        <v>6.7</v>
      </c>
      <c r="B153" s="29">
        <v>3.3</v>
      </c>
      <c r="C153" s="29">
        <v>5.7</v>
      </c>
      <c r="D153" s="29">
        <v>2.5</v>
      </c>
      <c r="E153" s="29" t="s">
        <v>413</v>
      </c>
    </row>
    <row r="154" spans="1:5">
      <c r="A154" s="29">
        <v>6.7</v>
      </c>
      <c r="B154" s="29">
        <v>3</v>
      </c>
      <c r="C154" s="29">
        <v>5.2</v>
      </c>
      <c r="D154" s="29">
        <v>2.2999999999999998</v>
      </c>
      <c r="E154" s="29" t="s">
        <v>413</v>
      </c>
    </row>
    <row r="155" spans="1:5">
      <c r="A155" s="29">
        <v>6.3</v>
      </c>
      <c r="B155" s="29">
        <v>2.5</v>
      </c>
      <c r="C155" s="29">
        <v>5</v>
      </c>
      <c r="D155" s="29">
        <v>1.9</v>
      </c>
      <c r="E155" s="29" t="s">
        <v>413</v>
      </c>
    </row>
    <row r="156" spans="1:5">
      <c r="A156" s="29">
        <v>6.5</v>
      </c>
      <c r="B156" s="29">
        <v>3</v>
      </c>
      <c r="C156" s="29">
        <v>5.2</v>
      </c>
      <c r="D156" s="29">
        <v>2</v>
      </c>
      <c r="E156" s="29" t="s">
        <v>413</v>
      </c>
    </row>
    <row r="157" spans="1:5">
      <c r="A157" s="29">
        <v>6.2</v>
      </c>
      <c r="B157" s="29">
        <v>3.4</v>
      </c>
      <c r="C157" s="29">
        <v>5.4</v>
      </c>
      <c r="D157" s="29">
        <v>2.2999999999999998</v>
      </c>
      <c r="E157" s="29" t="s">
        <v>413</v>
      </c>
    </row>
    <row r="158" spans="1:5">
      <c r="A158" s="29">
        <v>5.9</v>
      </c>
      <c r="B158" s="29">
        <v>3</v>
      </c>
      <c r="C158" s="29">
        <v>5.0999999999999996</v>
      </c>
      <c r="D158" s="29">
        <v>1.8</v>
      </c>
      <c r="E158" s="29" t="s">
        <v>413</v>
      </c>
    </row>
  </sheetData>
  <mergeCells count="1">
    <mergeCell ref="B2:I2"/>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C2B88-B3F1-4076-A7DB-61AF14D3D802}">
  <dimension ref="A1:I50"/>
  <sheetViews>
    <sheetView zoomScaleNormal="100" workbookViewId="0">
      <selection activeCell="E7" sqref="E7"/>
    </sheetView>
  </sheetViews>
  <sheetFormatPr defaultColWidth="8.75" defaultRowHeight="15"/>
  <cols>
    <col min="1" max="1" width="8.5" style="34" customWidth="1"/>
    <col min="2" max="2" width="45" style="34" customWidth="1"/>
    <col min="3" max="3" width="6" style="34" customWidth="1"/>
    <col min="4" max="4" width="30.125" style="34" customWidth="1"/>
    <col min="5" max="5" width="46.75" style="34" customWidth="1"/>
    <col min="6" max="16384" width="8.75" style="34"/>
  </cols>
  <sheetData>
    <row r="1" spans="1:9" s="14" customFormat="1"/>
    <row r="2" spans="1:9" s="14" customFormat="1" ht="30.75" customHeight="1">
      <c r="B2" s="56" t="e" vm="1">
        <v>#VALUE!</v>
      </c>
      <c r="C2" s="56"/>
      <c r="D2" s="56"/>
      <c r="E2" s="56"/>
      <c r="F2" s="56"/>
      <c r="G2" s="56"/>
      <c r="H2" s="56"/>
      <c r="I2" s="56"/>
    </row>
    <row r="4" spans="1:9" ht="26.25" customHeight="1">
      <c r="A4" s="33"/>
      <c r="B4" s="33"/>
      <c r="C4" s="33"/>
      <c r="D4" s="33"/>
      <c r="E4" s="33"/>
    </row>
    <row r="5" spans="1:9" s="37" customFormat="1" ht="66" customHeight="1">
      <c r="A5" s="36"/>
      <c r="B5" s="59" t="s">
        <v>426</v>
      </c>
      <c r="C5" s="59"/>
      <c r="D5" s="59"/>
      <c r="E5" s="59"/>
    </row>
    <row r="6" spans="1:9" ht="30" customHeight="1">
      <c r="A6" s="33"/>
      <c r="B6" s="60" t="s">
        <v>479</v>
      </c>
      <c r="C6" s="60"/>
      <c r="D6" s="60"/>
      <c r="E6" s="60"/>
    </row>
    <row r="7" spans="1:9" ht="50.1" customHeight="1">
      <c r="B7" s="38"/>
      <c r="C7" s="38"/>
      <c r="D7" s="39" t="s">
        <v>427</v>
      </c>
      <c r="E7" s="54" t="s">
        <v>480</v>
      </c>
    </row>
    <row r="8" spans="1:9" ht="50.1" customHeight="1">
      <c r="B8" s="38"/>
      <c r="C8" s="38"/>
      <c r="D8" s="40" t="s">
        <v>428</v>
      </c>
      <c r="E8" s="41" t="s">
        <v>429</v>
      </c>
    </row>
    <row r="9" spans="1:9" ht="50.1" customHeight="1">
      <c r="B9" s="38"/>
      <c r="C9" s="38"/>
      <c r="D9" s="39" t="s">
        <v>430</v>
      </c>
      <c r="E9" s="42" t="s">
        <v>431</v>
      </c>
    </row>
    <row r="10" spans="1:9" ht="50.1" customHeight="1">
      <c r="B10" s="38"/>
      <c r="C10" s="38"/>
      <c r="D10" s="40" t="s">
        <v>432</v>
      </c>
      <c r="E10" s="41" t="s">
        <v>433</v>
      </c>
    </row>
    <row r="11" spans="1:9" ht="50.1" customHeight="1">
      <c r="B11" s="38"/>
      <c r="C11" s="38"/>
      <c r="D11" s="39" t="s">
        <v>434</v>
      </c>
      <c r="E11" s="42" t="s">
        <v>435</v>
      </c>
    </row>
    <row r="12" spans="1:9" ht="54.6" customHeight="1">
      <c r="B12" s="38"/>
      <c r="C12" s="38"/>
      <c r="D12" s="40" t="s">
        <v>436</v>
      </c>
      <c r="E12" s="41"/>
    </row>
    <row r="13" spans="1:9" ht="50.1" customHeight="1">
      <c r="A13" s="43"/>
      <c r="B13" s="44"/>
      <c r="C13" s="44"/>
      <c r="D13" s="43"/>
      <c r="E13" s="43"/>
    </row>
    <row r="15" spans="1:9">
      <c r="A15" s="50" t="s">
        <v>132</v>
      </c>
    </row>
    <row r="17" spans="1:2">
      <c r="A17" s="45" t="s">
        <v>443</v>
      </c>
      <c r="B17" s="34" cm="1" vm="6">
        <f t="array" aca="1" ref="B17" ca="1">_xlfn._xlws.PY(32,1)</f>
        <v>0</v>
      </c>
    </row>
    <row r="18" spans="1:2">
      <c r="A18" s="45" t="s">
        <v>442</v>
      </c>
      <c r="B18" s="34" t="e" cm="1" vm="22">
        <f t="array" aca="1" ref="B18" ca="1">_xlfn._xlws.PY(33,1)</f>
        <v>#VALUE!</v>
      </c>
    </row>
    <row r="19" spans="1:2">
      <c r="A19" s="45" t="s">
        <v>441</v>
      </c>
      <c r="B19" s="34" t="e" cm="1" vm="23">
        <f t="array" aca="1" ref="B19" ca="1">_xlfn._xlws.PY(34,1)</f>
        <v>#VALUE!</v>
      </c>
    </row>
    <row r="20" spans="1:2">
      <c r="A20" s="45" t="s">
        <v>440</v>
      </c>
      <c r="B20" s="34" t="e" cm="1" vm="24">
        <f t="array" aca="1" ref="B20" ca="1">_xlfn._xlws.PY(35,1)</f>
        <v>#VALUE!</v>
      </c>
    </row>
    <row r="21" spans="1:2">
      <c r="A21" s="45" t="s">
        <v>439</v>
      </c>
      <c r="B21" s="34" cm="1" vm="6">
        <f t="array" aca="1" ref="B21" ca="1">_xlfn._xlws.PY(36,1)</f>
        <v>0</v>
      </c>
    </row>
    <row r="22" spans="1:2">
      <c r="A22" s="45" t="s">
        <v>438</v>
      </c>
      <c r="B22" s="34" cm="1" vm="6">
        <f t="array" aca="1" ref="B22" ca="1">_xlfn._xlws.PY(37,1)</f>
        <v>0</v>
      </c>
    </row>
    <row r="23" spans="1:2">
      <c r="A23" s="45" t="s">
        <v>437</v>
      </c>
      <c r="B23" s="34" cm="1" vm="6">
        <f t="array" aca="1" ref="B23" ca="1">_xlfn._xlws.PY(38,1)</f>
        <v>0</v>
      </c>
    </row>
    <row r="24" spans="1:2" ht="19.5">
      <c r="A24" s="50" t="s">
        <v>477</v>
      </c>
      <c r="B24" s="35" t="e" cm="1" vm="25">
        <f t="array" aca="1" ref="B24" ca="1">_xlfn._xlws.PY(39,1,E7,E8,E9,E10,E11,E12,E12)</f>
        <v>#VALUE!</v>
      </c>
    </row>
    <row r="26" spans="1:2">
      <c r="A26" s="45" t="s">
        <v>444</v>
      </c>
      <c r="B26" s="45" t="s">
        <v>445</v>
      </c>
    </row>
    <row r="27" spans="1:2">
      <c r="A27" s="34" t="s">
        <v>429</v>
      </c>
      <c r="B27" s="34" t="s">
        <v>448</v>
      </c>
    </row>
    <row r="28" spans="1:2">
      <c r="A28" s="34" t="s">
        <v>450</v>
      </c>
      <c r="B28" s="34" t="s">
        <v>451</v>
      </c>
    </row>
    <row r="29" spans="1:2">
      <c r="A29" s="34" t="s">
        <v>454</v>
      </c>
      <c r="B29" s="34" t="s">
        <v>455</v>
      </c>
    </row>
    <row r="30" spans="1:2">
      <c r="A30" s="34" t="s">
        <v>457</v>
      </c>
      <c r="B30" s="34" t="s">
        <v>458</v>
      </c>
    </row>
    <row r="31" spans="1:2">
      <c r="A31" s="34" t="s">
        <v>461</v>
      </c>
      <c r="B31" s="34" t="s">
        <v>462</v>
      </c>
    </row>
    <row r="32" spans="1:2">
      <c r="A32" s="34" t="s">
        <v>465</v>
      </c>
      <c r="B32" s="34" t="s">
        <v>466</v>
      </c>
    </row>
    <row r="34" spans="1:4">
      <c r="A34" s="45" t="s">
        <v>467</v>
      </c>
    </row>
    <row r="35" spans="1:4">
      <c r="A35" s="34" t="s">
        <v>435</v>
      </c>
    </row>
    <row r="36" spans="1:4">
      <c r="A36" s="34" t="s">
        <v>468</v>
      </c>
    </row>
    <row r="37" spans="1:4">
      <c r="A37" s="34" t="s">
        <v>469</v>
      </c>
    </row>
    <row r="38" spans="1:4">
      <c r="A38" s="34" t="s">
        <v>470</v>
      </c>
    </row>
    <row r="39" spans="1:4">
      <c r="A39" s="34" t="s">
        <v>471</v>
      </c>
    </row>
    <row r="40" spans="1:4">
      <c r="A40" s="34" t="s">
        <v>472</v>
      </c>
    </row>
    <row r="41" spans="1:4">
      <c r="A41" s="34" t="s">
        <v>473</v>
      </c>
    </row>
    <row r="42" spans="1:4">
      <c r="A42" s="34" t="s">
        <v>433</v>
      </c>
    </row>
    <row r="43" spans="1:4">
      <c r="A43" s="34" t="s">
        <v>474</v>
      </c>
    </row>
    <row r="44" spans="1:4">
      <c r="D44" s="34" t="s">
        <v>475</v>
      </c>
    </row>
    <row r="45" spans="1:4">
      <c r="A45" s="45" t="s">
        <v>446</v>
      </c>
      <c r="B45" s="45" t="s">
        <v>447</v>
      </c>
    </row>
    <row r="46" spans="1:4">
      <c r="A46" s="34" t="s">
        <v>431</v>
      </c>
      <c r="B46" s="34" t="s">
        <v>449</v>
      </c>
    </row>
    <row r="47" spans="1:4">
      <c r="A47" s="34" t="s">
        <v>452</v>
      </c>
      <c r="B47" s="34" t="s">
        <v>453</v>
      </c>
    </row>
    <row r="48" spans="1:4">
      <c r="A48" s="34" t="s">
        <v>429</v>
      </c>
      <c r="B48" s="34" t="s">
        <v>456</v>
      </c>
    </row>
    <row r="49" spans="1:2">
      <c r="A49" s="34" t="s">
        <v>459</v>
      </c>
      <c r="B49" s="34" t="s">
        <v>460</v>
      </c>
    </row>
    <row r="50" spans="1:2">
      <c r="A50" s="34" t="s">
        <v>463</v>
      </c>
      <c r="B50" s="34" t="s">
        <v>464</v>
      </c>
    </row>
  </sheetData>
  <mergeCells count="3">
    <mergeCell ref="B5:E5"/>
    <mergeCell ref="B2:I2"/>
    <mergeCell ref="B6:E6"/>
  </mergeCells>
  <dataValidations xWindow="802" yWindow="636" count="5">
    <dataValidation type="list" allowBlank="1" showInputMessage="1" showErrorMessage="1" prompt="Choose a color from the dropdown. Not applicable to solid fill color gradient." sqref="E12" xr:uid="{6E6626C6-238C-49D7-A9DE-C669A24BEBFF}">
      <formula1>ColorOptions</formula1>
    </dataValidation>
    <dataValidation type="list" allowBlank="1" showInputMessage="1" showErrorMessage="1" prompt="Choose a color from the dropdown." sqref="E10:E11" xr:uid="{14226E1D-C677-4BB4-B520-3C0E82B65D6A}">
      <formula1>ColorOptions</formula1>
    </dataValidation>
    <dataValidation type="list" allowBlank="1" showInputMessage="1" showErrorMessage="1" prompt="Choose a color gradient from the dropdown." sqref="E9" xr:uid="{25634EAC-F1C6-434D-953F-B1B9A769738C}">
      <formula1>"Solid Fill, Radial, Square, Horizontal, Vertical"</formula1>
    </dataValidation>
    <dataValidation type="list" allowBlank="1" showInputMessage="1" showErrorMessage="1" prompt="Choose a style from the dropdown._x000a_" sqref="E8" xr:uid="{AC36D505-3E66-462C-8075-7D5FE7A457C2}">
      <formula1>"Square, Gapped Square, Circle, Rounded, Vertical Bars, Horizontal Bars"</formula1>
    </dataValidation>
    <dataValidation allowBlank="1" showInputMessage="1" showErrorMessage="1" prompt="Enter a valid URL in this cell._x000a_" sqref="E7" xr:uid="{8EF0BC0B-3C23-4485-BDCE-0C663DA79F85}"/>
  </dataValidations>
  <hyperlinks>
    <hyperlink ref="E7" r:id="rId1" xr:uid="{E5021315-0A35-4F12-B2A3-B500DBCBFB0B}"/>
  </hyperlinks>
  <pageMargins left="0.7" right="0.7" top="0.75" bottom="0.75" header="0.3" footer="0.3"/>
  <pageSetup orientation="portrait" r:id="rId2"/>
  <drawing r:id="rId3"/>
  <tableParts count="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D401524DC532D42A0E0ED886331A72B" ma:contentTypeVersion="13" ma:contentTypeDescription="Create a new document." ma:contentTypeScope="" ma:versionID="d936d863d335d354da51eb78ca1ae338">
  <xsd:schema xmlns:xsd="http://www.w3.org/2001/XMLSchema" xmlns:xs="http://www.w3.org/2001/XMLSchema" xmlns:p="http://schemas.microsoft.com/office/2006/metadata/properties" xmlns:ns2="f577acbf-5b0b-4b4f-9948-268e97f8d3a4" xmlns:ns3="b1e4d6ee-9f6f-43f8-a618-24f3d84da28f" targetNamespace="http://schemas.microsoft.com/office/2006/metadata/properties" ma:root="true" ma:fieldsID="5fbac08d56b1b04aa33acbc31e882ce9" ns2:_="" ns3:_="">
    <xsd:import namespace="f577acbf-5b0b-4b4f-9948-268e97f8d3a4"/>
    <xsd:import namespace="b1e4d6ee-9f6f-43f8-a618-24f3d84da28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3:LastSharedByUser" minOccurs="0"/>
                <xsd:element ref="ns3:LastSharedByTime" minOccurs="0"/>
                <xsd:element ref="ns2:Document_x0020_Purpose" minOccurs="0"/>
                <xsd:element ref="ns2:Initiatives" minOccurs="0"/>
                <xsd:element ref="ns2:MediaServiceDateTaken" minOccurs="0"/>
                <xsd:element ref="ns2:MediaServiceAutoTag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77acbf-5b0b-4b4f-9948-268e97f8d3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Document_x0020_Purpose" ma:index="14" nillable="true" ma:displayName="Document Purpose" ma:default="Informational" ma:format="Dropdown" ma:internalName="Document_x0020_Purpose">
      <xsd:simpleType>
        <xsd:restriction base="dms:Choice">
          <xsd:enumeration value="Informational"/>
          <xsd:enumeration value="Feature Spec"/>
          <xsd:enumeration value="Engineering Design"/>
          <xsd:enumeration value="Planning"/>
        </xsd:restriction>
      </xsd:simpleType>
    </xsd:element>
    <xsd:element name="Initiatives" ma:index="15" nillable="true" ma:displayName="Initiatives" ma:description="List of initiatives related to this document" ma:internalName="Initiatives">
      <xsd:complexType>
        <xsd:complexContent>
          <xsd:extension base="dms:MultiChoice">
            <xsd:sequence>
              <xsd:element name="Value" maxOccurs="unbounded" minOccurs="0" nillable="true">
                <xsd:simpleType>
                  <xsd:restriction base="dms:Choice">
                    <xsd:enumeration value="Add-in MAU"/>
                    <xsd:enumeration value="Custom Functions"/>
                    <xsd:enumeration value="Data &amp; Analytics"/>
                    <xsd:enumeration value="DevEx: Portals &amp; Programs"/>
                    <xsd:enumeration value="DevEx: Tools &amp; Libraries"/>
                    <xsd:enumeration value="Engineering"/>
                    <xsd:enumeration value="Excel API"/>
                    <xsd:enumeration value="In-Market Support"/>
                    <xsd:enumeration value="Maker Access"/>
                    <xsd:enumeration value="SDX Runtime &amp; Partners"/>
                    <xsd:enumeration value="SDX Service Delivery"/>
                    <xsd:enumeration value="SDX API &amp; Pipeline"/>
                    <xsd:enumeration value="Shield &amp; OCE"/>
                  </xsd:restriction>
                </xsd:simpleType>
              </xsd:element>
            </xsd:sequence>
          </xsd:extension>
        </xsd:complexContent>
      </xsd:complex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MediaServiceAutoTags" ma:internalName="MediaServiceAutoTags" ma:readOnly="true">
      <xsd:simpleType>
        <xsd:restriction base="dms:Text"/>
      </xsd:simpleType>
    </xsd:element>
    <xsd:element name="MediaServiceOCR" ma:index="18" nillable="true" ma:displayName="MediaServiceOCR" ma:internalName="MediaServiceOCR" ma:readOnly="true">
      <xsd:simpleType>
        <xsd:restriction base="dms:Note">
          <xsd:maxLength value="255"/>
        </xsd:restriction>
      </xsd:simpleType>
    </xsd:element>
    <xsd:element name="MediaServiceLocation" ma:index="19" nillable="true" ma:displayName="MediaServic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e4d6ee-9f6f-43f8-a618-24f3d84da28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hidden="true" ma:internalName="LastSharedByUser" ma:readOnly="true">
      <xsd:simpleType>
        <xsd:restriction base="dms:Note"/>
      </xsd:simpleType>
    </xsd:element>
    <xsd:element name="LastSharedByTime" ma:index="13" nillable="true" ma:displayName="Last Shared By Time" ma:hidden="true"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ocument_x0020_Purpose xmlns="f577acbf-5b0b-4b4f-9948-268e97f8d3a4">Informational</Document_x0020_Purpose>
    <Initiatives xmlns="f577acbf-5b0b-4b4f-9948-268e97f8d3a4"/>
  </documentManagement>
</p:properties>
</file>

<file path=customXml/itemProps1.xml><?xml version="1.0" encoding="utf-8"?>
<ds:datastoreItem xmlns:ds="http://schemas.openxmlformats.org/officeDocument/2006/customXml" ds:itemID="{1F48E296-90D9-4A92-A29D-759F46DCA7D9}">
  <ds:schemaRefs>
    <ds:schemaRef ds:uri="http://schemas.microsoft.com/sharepoint/v3/contenttype/forms"/>
  </ds:schemaRefs>
</ds:datastoreItem>
</file>

<file path=customXml/itemProps2.xml><?xml version="1.0" encoding="utf-8"?>
<ds:datastoreItem xmlns:ds="http://schemas.openxmlformats.org/officeDocument/2006/customXml" ds:itemID="{2426A393-DB36-49FF-B8B1-6D5559B7AB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77acbf-5b0b-4b4f-9948-268e97f8d3a4"/>
    <ds:schemaRef ds:uri="b1e4d6ee-9f6f-43f8-a618-24f3d84da28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0FB5453-596E-4CE8-BCCA-8DF4D5465AF4}">
  <ds:schemaRefs>
    <ds:schemaRef ds:uri="http://schemas.microsoft.com/office/2006/documentManagement/types"/>
    <ds:schemaRef ds:uri="f577acbf-5b0b-4b4f-9948-268e97f8d3a4"/>
    <ds:schemaRef ds:uri="http://purl.org/dc/dcmitype/"/>
    <ds:schemaRef ds:uri="http://schemas.microsoft.com/office/infopath/2007/PartnerControls"/>
    <ds:schemaRef ds:uri="http://purl.org/dc/elements/1.1/"/>
    <ds:schemaRef ds:uri="http://schemas.microsoft.com/office/2006/metadata/properties"/>
    <ds:schemaRef ds:uri="b1e4d6ee-9f6f-43f8-a618-24f3d84da28f"/>
    <ds:schemaRef ds:uri="http://schemas.openxmlformats.org/package/2006/metadata/core-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Wordcloud</vt:lpstr>
      <vt:lpstr>Dynamic charts</vt:lpstr>
      <vt:lpstr>Radar plots</vt:lpstr>
      <vt:lpstr>Polar Histograms</vt:lpstr>
      <vt:lpstr>Fuzzy Logic</vt:lpstr>
      <vt:lpstr>Weighting</vt:lpstr>
      <vt:lpstr>Faker</vt:lpstr>
      <vt:lpstr>Synthetic data</vt:lpstr>
      <vt:lpstr>Pair plot</vt:lpstr>
      <vt:lpstr>QR Code Generator</vt:lpstr>
      <vt:lpstr>'QR Code Generator'!ColorOptions</vt:lpstr>
      <vt:lpstr>ColorOptions</vt:lpstr>
      <vt:lpstr>threshold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Andrew Le Breuilly</cp:lastModifiedBy>
  <dcterms:created xsi:type="dcterms:W3CDTF">2018-06-07T17:34:22Z</dcterms:created>
  <dcterms:modified xsi:type="dcterms:W3CDTF">2025-05-16T19:12:37Z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0x010100CD401524DC532D42A0E0ED886331A72B</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t-dahop@microsoft.com</vt:lpwstr>
  </property>
  <property fmtid="{D5CDD505-2E9C-101B-9397-08002B2CF9AE}" pid="6" name="MSIP_Label_f42aa342-8706-4288-bd11-ebb85995028c_SetDate">
    <vt:lpwstr>2018-06-18T14:22:57.3833839Z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Extended_MSFT_Method">
    <vt:lpwstr>Automatic</vt:lpwstr>
  </property>
  <property fmtid="{D5CDD505-2E9C-101B-9397-08002B2CF9AE}" pid="10" name="Sensitivity">
    <vt:lpwstr>General</vt:lpwstr>
  </property>
</Properties>
</file>