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D2CF005-65BD-484F-AAEA-B820C07DAF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6" i="1" s="1"/>
  <c r="B61" i="1" s="1"/>
  <c r="C38" i="1"/>
  <c r="B38" i="1"/>
  <c r="B66" i="1"/>
  <c r="B65" i="1"/>
  <c r="B60" i="1"/>
  <c r="F55" i="1"/>
  <c r="E55" i="1"/>
  <c r="E54" i="1"/>
  <c r="D55" i="1"/>
  <c r="D54" i="1"/>
  <c r="C55" i="1"/>
  <c r="C54" i="1"/>
  <c r="B55" i="1"/>
  <c r="B54" i="1"/>
  <c r="D50" i="1"/>
  <c r="E50" i="1"/>
  <c r="E49" i="1"/>
  <c r="E48" i="1"/>
  <c r="D49" i="1"/>
  <c r="D48" i="1"/>
  <c r="C49" i="1"/>
  <c r="C48" i="1"/>
  <c r="B50" i="1"/>
  <c r="B49" i="1"/>
  <c r="B48" i="1"/>
  <c r="C42" i="1" l="1"/>
  <c r="B42" i="1"/>
  <c r="C41" i="1"/>
  <c r="B41" i="1"/>
  <c r="C40" i="1"/>
  <c r="C43" i="1" s="1"/>
  <c r="B40" i="1"/>
  <c r="B43" i="1" s="1"/>
  <c r="C39" i="1"/>
  <c r="B39" i="1"/>
  <c r="B32" i="1"/>
  <c r="C31" i="1"/>
  <c r="C30" i="1"/>
  <c r="C28" i="1"/>
  <c r="B31" i="1"/>
  <c r="B30" i="1"/>
  <c r="B29" i="1"/>
  <c r="B28" i="1"/>
  <c r="C27" i="1"/>
  <c r="C29" i="1" s="1"/>
  <c r="B27" i="1"/>
  <c r="B21" i="1"/>
  <c r="B19" i="1"/>
  <c r="B18" i="1"/>
  <c r="B17" i="1"/>
  <c r="B16" i="1"/>
  <c r="B15" i="1"/>
  <c r="B12" i="1"/>
  <c r="B13" i="1" s="1"/>
  <c r="C5" i="1"/>
  <c r="B5" i="1"/>
  <c r="C4" i="1"/>
  <c r="B4" i="1"/>
  <c r="B62" i="1" l="1"/>
  <c r="B64" i="1" s="1"/>
  <c r="B63" i="1"/>
  <c r="C6" i="1"/>
  <c r="D5" i="1"/>
  <c r="B14" i="1"/>
  <c r="B20" i="1" s="1"/>
  <c r="B6" i="1"/>
  <c r="D4" i="1"/>
  <c r="B67" i="1" l="1"/>
  <c r="B22" i="1"/>
  <c r="D6" i="1"/>
  <c r="B68" i="1" l="1"/>
  <c r="C32" i="1"/>
  <c r="C33" i="1" s="1"/>
  <c r="C34" i="1" s="1"/>
  <c r="C60" i="1" l="1"/>
  <c r="C66" i="1"/>
  <c r="C65" i="1"/>
  <c r="C61" i="1"/>
  <c r="C62" i="1"/>
  <c r="C63" i="1"/>
  <c r="C64" i="1"/>
  <c r="C67" i="1"/>
  <c r="B33" i="1"/>
  <c r="B34" i="1" s="1"/>
  <c r="C68" i="1" l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<sst xmlns="http://schemas.openxmlformats.org/spreadsheetml/2006/main" count="145" uniqueCount="129">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</sst>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'Задание исх данные, решение 1'!$B$59</c:f>
              <c:strCache>
                <c:ptCount val="1"/>
                <c:pt idx="0">
                  <c:v>Сумма, руб.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'Задание исх данные, решение 1'!$B$60:$B$68</c:f>
              <c:numCache>
                <c:formatCode>0.0</c:formatCode>
                <c:ptCount val="9"/>
                <c:pt idx="0">
                  <c:v>62.6</c:v>
                </c:pt>
                <c:pt idx="1">
                  <c:v>28.096599999999995</c:v>
                </c:pt>
                <c:pt idx="2">
                  <c:v>3535.7437301946625</c:v>
                </c:pt>
                <c:pt idx="3">
                  <c:v>1202.1528682661854</c:v>
                </c:pt>
                <c:pt idx="4">
                  <c:v>17.678718650973313</c:v>
                </c:pt>
                <c:pt idx="5">
                  <c:v>34.933680555555554</c:v>
                </c:pt>
                <c:pt idx="6">
                  <c:v>700</c:v>
                </c:pt>
                <c:pt idx="7">
                  <c:v>2377.7876585559106</c:v>
                </c:pt>
                <c:pt idx="8">
                  <c:v>7958.993256223288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7-4FF2-AB10-5559390F4D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653142</xdr:colOff>
      <xdr:row>58</xdr:row>
      <xdr:rowOff>112815</xdr:rowOff>
    </xdr:from>
    <xdr:to>
      <xdr:col>8</xdr:col>
      <xdr:colOff>257298</xdr:colOff>
      <xdr:row>70</xdr:row>
      <xdr:rowOff>95002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B81DC6-41C9-44E4-9A1A-C91004A1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12" zoomScale="77" zoomScaleNormal="114" workbookViewId="0">
      <selection activeCell="C27" sqref="C27"/>
    </sheetView>
  </sheetViews>
  <sheetFormatPr defaultColWidth="8.77734375" defaultRowHeight="14.4" x14ac:dyDescent="0.3"/>
  <cols>
    <col min="1" max="1" width="47.44140625" customWidth="1"/>
    <col min="2" max="2" width="14" customWidth="1"/>
    <col min="3" max="3" width="16.44140625" customWidth="1"/>
    <col min="4" max="4" width="17.77734375" customWidth="1"/>
    <col min="5" max="5" width="13.109375" customWidth="1"/>
    <col min="6" max="6" width="12.77734375" customWidth="1"/>
    <col min="8" max="8" width="37.6640625" customWidth="1"/>
  </cols>
  <sheetData>
    <row r="1" spans="1:18" ht="21" x14ac:dyDescent="0.4">
      <c r="A1" s="52" t="s">
        <v>36</v>
      </c>
      <c r="B1" s="1"/>
      <c r="C1" s="1"/>
    </row>
    <row r="2" spans="1:18" ht="18" x14ac:dyDescent="0.35">
      <c r="A2" s="2" t="s">
        <v>0</v>
      </c>
      <c r="H2" s="3" t="s">
        <v>38</v>
      </c>
    </row>
    <row r="3" spans="1:18" ht="52.8" customHeight="1" x14ac:dyDescent="0.3">
      <c r="A3" s="11" t="s">
        <v>1</v>
      </c>
      <c r="B3" s="12" t="s">
        <v>43</v>
      </c>
      <c r="C3" s="12" t="s">
        <v>55</v>
      </c>
      <c r="D3" s="12" t="s">
        <v>2</v>
      </c>
      <c r="E3" s="6"/>
      <c r="H3" s="62" t="s">
        <v>39</v>
      </c>
      <c r="I3" s="63" t="s">
        <v>40</v>
      </c>
      <c r="J3" s="63"/>
      <c r="K3" s="63"/>
      <c r="L3" s="63"/>
      <c r="M3" s="63"/>
      <c r="N3" s="63"/>
      <c r="O3" s="63"/>
      <c r="P3" s="63"/>
      <c r="Q3" s="63"/>
      <c r="R3" s="63"/>
    </row>
    <row r="4" spans="1:18" x14ac:dyDescent="0.3">
      <c r="A4" s="4" t="s">
        <v>33</v>
      </c>
      <c r="B4" s="5">
        <f>N6</f>
        <v>2.5</v>
      </c>
      <c r="C4" s="5">
        <f>N9</f>
        <v>19.8</v>
      </c>
      <c r="D4" s="57">
        <f>B4*C4</f>
        <v>49.5</v>
      </c>
      <c r="E4" s="7"/>
      <c r="H4" s="62"/>
      <c r="I4" s="8">
        <v>1</v>
      </c>
      <c r="J4" s="8">
        <v>2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8">
        <v>10</v>
      </c>
    </row>
    <row r="5" spans="1:18" x14ac:dyDescent="0.3">
      <c r="A5" s="4" t="s">
        <v>34</v>
      </c>
      <c r="B5" s="5">
        <f>N7</f>
        <v>1</v>
      </c>
      <c r="C5" s="5">
        <f>N10</f>
        <v>13.1</v>
      </c>
      <c r="D5" s="57">
        <f>B5*C5</f>
        <v>13.1</v>
      </c>
      <c r="E5" s="7"/>
      <c r="H5" s="43" t="s">
        <v>44</v>
      </c>
      <c r="I5" s="48"/>
      <c r="J5" s="9"/>
      <c r="K5" s="9"/>
      <c r="L5" s="9"/>
      <c r="M5" s="9"/>
      <c r="N5" s="9"/>
      <c r="O5" s="9"/>
      <c r="P5" s="9"/>
      <c r="Q5" s="9"/>
      <c r="R5" s="9"/>
    </row>
    <row r="6" spans="1:18" x14ac:dyDescent="0.3">
      <c r="A6" s="59" t="s">
        <v>35</v>
      </c>
      <c r="B6" s="57">
        <f>B4+B5</f>
        <v>3.5</v>
      </c>
      <c r="C6" s="57">
        <f>C4+C5</f>
        <v>32.9</v>
      </c>
      <c r="D6" s="58">
        <f>D4+D5</f>
        <v>62.6</v>
      </c>
      <c r="E6" s="7"/>
      <c r="H6" s="34" t="s">
        <v>33</v>
      </c>
      <c r="I6" s="48">
        <v>2</v>
      </c>
      <c r="J6" s="9">
        <v>3.5</v>
      </c>
      <c r="K6" s="9">
        <v>2.5</v>
      </c>
      <c r="L6" s="9">
        <v>3</v>
      </c>
      <c r="M6" s="9">
        <v>4</v>
      </c>
      <c r="N6" s="9">
        <v>2.5</v>
      </c>
      <c r="O6" s="9">
        <v>3</v>
      </c>
      <c r="P6" s="9">
        <v>3.5</v>
      </c>
      <c r="Q6" s="9">
        <v>4</v>
      </c>
      <c r="R6" s="9">
        <v>4.5</v>
      </c>
    </row>
    <row r="7" spans="1:18" ht="18.75" customHeight="1" x14ac:dyDescent="0.3">
      <c r="H7" s="34" t="s">
        <v>34</v>
      </c>
      <c r="I7" s="48">
        <v>1</v>
      </c>
      <c r="J7" s="9">
        <v>1</v>
      </c>
      <c r="K7" s="9">
        <v>1.5</v>
      </c>
      <c r="L7" s="9">
        <v>1</v>
      </c>
      <c r="M7" s="9">
        <v>1.5</v>
      </c>
      <c r="N7" s="9">
        <v>1</v>
      </c>
      <c r="O7" s="9">
        <v>1.5</v>
      </c>
      <c r="P7" s="9">
        <v>1</v>
      </c>
      <c r="Q7" s="9">
        <v>2</v>
      </c>
      <c r="R7" s="9">
        <v>1.5</v>
      </c>
    </row>
    <row r="8" spans="1:18" ht="18" x14ac:dyDescent="0.3">
      <c r="A8" s="18" t="s">
        <v>4</v>
      </c>
      <c r="H8" s="44" t="s">
        <v>100</v>
      </c>
      <c r="I8" s="48"/>
      <c r="J8" s="9"/>
      <c r="K8" s="9"/>
      <c r="L8" s="9"/>
      <c r="M8" s="9"/>
      <c r="N8" s="9"/>
      <c r="O8" s="9"/>
      <c r="P8" s="9"/>
      <c r="Q8" s="9"/>
      <c r="R8" s="9"/>
    </row>
    <row r="9" spans="1:18" ht="15.6" x14ac:dyDescent="0.3">
      <c r="A9" s="65" t="s">
        <v>37</v>
      </c>
      <c r="B9" s="65"/>
      <c r="H9" s="34" t="s">
        <v>33</v>
      </c>
      <c r="I9" s="48">
        <v>17.899999999999999</v>
      </c>
      <c r="J9" s="9">
        <v>20</v>
      </c>
      <c r="K9" s="9">
        <v>19.600000000000001</v>
      </c>
      <c r="L9" s="9">
        <v>18</v>
      </c>
      <c r="M9" s="9">
        <v>20.5</v>
      </c>
      <c r="N9" s="9">
        <v>19.8</v>
      </c>
      <c r="O9" s="9">
        <v>22</v>
      </c>
      <c r="P9" s="9">
        <v>21.3</v>
      </c>
      <c r="Q9" s="9">
        <v>18.7</v>
      </c>
      <c r="R9" s="9">
        <v>19.100000000000001</v>
      </c>
    </row>
    <row r="10" spans="1:18" ht="18.75" customHeight="1" x14ac:dyDescent="0.3">
      <c r="A10" s="13" t="s">
        <v>5</v>
      </c>
      <c r="B10" s="13" t="s">
        <v>6</v>
      </c>
      <c r="H10" s="34" t="s">
        <v>34</v>
      </c>
      <c r="I10" s="48">
        <v>10.1</v>
      </c>
      <c r="J10" s="9">
        <v>12.3</v>
      </c>
      <c r="K10" s="9">
        <v>14.5</v>
      </c>
      <c r="L10" s="9">
        <v>13.4</v>
      </c>
      <c r="M10" s="9">
        <v>14</v>
      </c>
      <c r="N10" s="9">
        <v>13.1</v>
      </c>
      <c r="O10" s="9">
        <v>11.5</v>
      </c>
      <c r="P10" s="9">
        <v>12.3</v>
      </c>
      <c r="Q10" s="9">
        <v>13.5</v>
      </c>
      <c r="R10" s="9">
        <v>12.4</v>
      </c>
    </row>
    <row r="11" spans="1:18" x14ac:dyDescent="0.3">
      <c r="A11" s="10" t="s">
        <v>94</v>
      </c>
      <c r="B11" s="14">
        <v>365</v>
      </c>
      <c r="H11" s="36" t="s">
        <v>7</v>
      </c>
      <c r="I11" s="48">
        <v>110</v>
      </c>
      <c r="J11" s="9">
        <v>109</v>
      </c>
      <c r="K11" s="9">
        <v>112</v>
      </c>
      <c r="L11" s="9">
        <v>108</v>
      </c>
      <c r="M11" s="9">
        <v>113</v>
      </c>
      <c r="N11" s="9">
        <v>109</v>
      </c>
      <c r="O11" s="9">
        <v>111</v>
      </c>
      <c r="P11" s="9">
        <v>108</v>
      </c>
      <c r="Q11" s="9">
        <v>110</v>
      </c>
      <c r="R11" s="9">
        <v>112</v>
      </c>
    </row>
    <row r="12" spans="1:18" ht="28.8" x14ac:dyDescent="0.3">
      <c r="A12" s="10" t="s">
        <v>95</v>
      </c>
      <c r="B12" s="14">
        <f>N11</f>
        <v>109</v>
      </c>
      <c r="H12" s="45" t="s">
        <v>8</v>
      </c>
      <c r="I12" s="48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3">
      <c r="A13" s="10" t="s">
        <v>97</v>
      </c>
      <c r="B13" s="46">
        <f>B11-B12</f>
        <v>256</v>
      </c>
      <c r="H13" s="36" t="s">
        <v>56</v>
      </c>
      <c r="I13" s="48">
        <v>28</v>
      </c>
      <c r="J13" s="9">
        <v>26</v>
      </c>
      <c r="K13" s="9">
        <v>29</v>
      </c>
      <c r="L13" s="9">
        <v>30</v>
      </c>
      <c r="M13" s="9">
        <v>28</v>
      </c>
      <c r="N13" s="9">
        <v>30</v>
      </c>
      <c r="O13" s="9">
        <v>26</v>
      </c>
      <c r="P13" s="9">
        <v>27</v>
      </c>
      <c r="Q13" s="9">
        <v>28</v>
      </c>
      <c r="R13" s="9">
        <v>30</v>
      </c>
    </row>
    <row r="14" spans="1:18" x14ac:dyDescent="0.3">
      <c r="A14" s="10" t="s">
        <v>96</v>
      </c>
      <c r="B14" s="46">
        <f>B15+B16+B17+B18+B19</f>
        <v>35</v>
      </c>
      <c r="H14" s="36" t="s">
        <v>57</v>
      </c>
      <c r="I14" s="48">
        <v>1</v>
      </c>
      <c r="J14" s="9">
        <v>1.5</v>
      </c>
      <c r="K14" s="9">
        <v>2</v>
      </c>
      <c r="L14" s="9">
        <v>0</v>
      </c>
      <c r="M14" s="9">
        <v>1</v>
      </c>
      <c r="N14" s="9">
        <v>1.5</v>
      </c>
      <c r="O14" s="9">
        <v>2</v>
      </c>
      <c r="P14" s="9">
        <v>1.5</v>
      </c>
      <c r="Q14" s="9">
        <v>1</v>
      </c>
      <c r="R14" s="9">
        <v>0</v>
      </c>
    </row>
    <row r="15" spans="1:18" x14ac:dyDescent="0.3">
      <c r="A15" s="10" t="s">
        <v>48</v>
      </c>
      <c r="B15" s="14">
        <f>N13</f>
        <v>30</v>
      </c>
      <c r="H15" s="36" t="s">
        <v>58</v>
      </c>
      <c r="I15" s="48">
        <v>3</v>
      </c>
      <c r="J15" s="9">
        <v>2</v>
      </c>
      <c r="K15" s="9">
        <v>1.5</v>
      </c>
      <c r="L15" s="9">
        <v>1</v>
      </c>
      <c r="M15" s="9">
        <v>1</v>
      </c>
      <c r="N15" s="9">
        <v>1.5</v>
      </c>
      <c r="O15" s="9">
        <v>1</v>
      </c>
      <c r="P15" s="9">
        <v>2</v>
      </c>
      <c r="Q15" s="9">
        <v>2.5</v>
      </c>
      <c r="R15" s="9">
        <v>1</v>
      </c>
    </row>
    <row r="16" spans="1:18" ht="28.8" x14ac:dyDescent="0.3">
      <c r="A16" s="10" t="s">
        <v>49</v>
      </c>
      <c r="B16" s="14">
        <f>N14</f>
        <v>1.5</v>
      </c>
      <c r="H16" s="36" t="s">
        <v>59</v>
      </c>
      <c r="I16" s="48">
        <v>1</v>
      </c>
      <c r="J16" s="9">
        <v>0</v>
      </c>
      <c r="K16" s="9">
        <v>1</v>
      </c>
      <c r="L16" s="9">
        <v>1</v>
      </c>
      <c r="M16" s="9">
        <v>1</v>
      </c>
      <c r="N16" s="9">
        <v>1.5</v>
      </c>
      <c r="O16" s="9">
        <v>0</v>
      </c>
      <c r="P16" s="9">
        <v>1</v>
      </c>
      <c r="Q16" s="9">
        <v>1.5</v>
      </c>
      <c r="R16" s="9">
        <v>1</v>
      </c>
    </row>
    <row r="17" spans="1:18" ht="28.8" x14ac:dyDescent="0.3">
      <c r="A17" s="10" t="s">
        <v>50</v>
      </c>
      <c r="B17" s="14">
        <f>N15</f>
        <v>1.5</v>
      </c>
      <c r="H17" s="36" t="s">
        <v>60</v>
      </c>
      <c r="I17" s="48">
        <v>1</v>
      </c>
      <c r="J17" s="9">
        <v>1</v>
      </c>
      <c r="K17" s="9">
        <v>0.5</v>
      </c>
      <c r="L17" s="9">
        <v>1</v>
      </c>
      <c r="M17" s="9">
        <v>0</v>
      </c>
      <c r="N17" s="9">
        <v>0.5</v>
      </c>
      <c r="O17" s="9">
        <v>1.5</v>
      </c>
      <c r="P17" s="9">
        <v>1</v>
      </c>
      <c r="Q17" s="9">
        <v>1</v>
      </c>
      <c r="R17" s="9">
        <v>0.5</v>
      </c>
    </row>
    <row r="18" spans="1:18" ht="28.8" x14ac:dyDescent="0.3">
      <c r="A18" s="10" t="s">
        <v>51</v>
      </c>
      <c r="B18" s="14">
        <f>N16</f>
        <v>1.5</v>
      </c>
      <c r="H18" s="36" t="s">
        <v>71</v>
      </c>
      <c r="I18" s="48">
        <v>8</v>
      </c>
      <c r="J18" s="9">
        <v>8</v>
      </c>
      <c r="K18" s="9">
        <v>7.8</v>
      </c>
      <c r="L18" s="9">
        <v>7.9</v>
      </c>
      <c r="M18" s="9">
        <v>8</v>
      </c>
      <c r="N18" s="9">
        <v>8</v>
      </c>
      <c r="O18" s="9">
        <v>7.9</v>
      </c>
      <c r="P18" s="9">
        <v>7.8</v>
      </c>
      <c r="Q18" s="9">
        <v>8</v>
      </c>
      <c r="R18" s="9">
        <v>7.9</v>
      </c>
    </row>
    <row r="19" spans="1:18" x14ac:dyDescent="0.3">
      <c r="A19" s="10" t="s">
        <v>52</v>
      </c>
      <c r="B19" s="14">
        <f>N17</f>
        <v>0.5</v>
      </c>
      <c r="H19" s="34" t="s">
        <v>61</v>
      </c>
      <c r="I19" s="48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10" t="s">
        <v>108</v>
      </c>
      <c r="B20" s="46">
        <f>B13-B14</f>
        <v>221</v>
      </c>
      <c r="H20" s="34" t="s">
        <v>41</v>
      </c>
      <c r="I20" s="48">
        <v>1076.5999999999999</v>
      </c>
      <c r="J20" s="9">
        <v>1200.5999999999999</v>
      </c>
      <c r="K20" s="9">
        <v>1340</v>
      </c>
      <c r="L20" s="9">
        <v>1600</v>
      </c>
      <c r="M20" s="9">
        <v>1350</v>
      </c>
      <c r="N20" s="9">
        <v>1540</v>
      </c>
      <c r="O20" s="9">
        <v>1610.3</v>
      </c>
      <c r="P20" s="9">
        <v>1420.8</v>
      </c>
      <c r="Q20" s="9">
        <v>1300.7</v>
      </c>
      <c r="R20" s="9">
        <v>1270.5</v>
      </c>
    </row>
    <row r="21" spans="1:18" x14ac:dyDescent="0.3">
      <c r="A21" s="10" t="s">
        <v>109</v>
      </c>
      <c r="B21" s="46">
        <f>B20*N18</f>
        <v>1768</v>
      </c>
      <c r="H21" s="34" t="s">
        <v>42</v>
      </c>
      <c r="I21" s="48">
        <v>914.5</v>
      </c>
      <c r="J21" s="9">
        <v>1140.7</v>
      </c>
      <c r="K21" s="9">
        <v>1063.5</v>
      </c>
      <c r="L21" s="9">
        <v>1240.8</v>
      </c>
      <c r="M21" s="9">
        <v>1140.4000000000001</v>
      </c>
      <c r="N21" s="9">
        <v>1370.9</v>
      </c>
      <c r="O21" s="9">
        <v>1450.3</v>
      </c>
      <c r="P21" s="9">
        <v>1200.7</v>
      </c>
      <c r="Q21" s="9">
        <v>1240.5</v>
      </c>
      <c r="R21" s="9">
        <v>1180.9000000000001</v>
      </c>
    </row>
    <row r="22" spans="1:18" ht="28.8" x14ac:dyDescent="0.3">
      <c r="A22" s="10" t="s">
        <v>98</v>
      </c>
      <c r="B22" s="60">
        <f>B21/12</f>
        <v>147.33333333333334</v>
      </c>
      <c r="H22" s="34" t="s">
        <v>45</v>
      </c>
      <c r="I22" s="48">
        <v>45</v>
      </c>
      <c r="J22" s="9">
        <v>50</v>
      </c>
      <c r="K22" s="9">
        <v>35</v>
      </c>
      <c r="L22" s="9">
        <v>40</v>
      </c>
      <c r="M22" s="9">
        <v>50</v>
      </c>
      <c r="N22" s="9">
        <v>60</v>
      </c>
      <c r="O22" s="9">
        <v>35</v>
      </c>
      <c r="P22" s="9">
        <v>45</v>
      </c>
      <c r="Q22" s="9">
        <v>50</v>
      </c>
      <c r="R22" s="9">
        <v>55</v>
      </c>
    </row>
    <row r="23" spans="1:18" x14ac:dyDescent="0.3">
      <c r="A23" s="17"/>
      <c r="B23" s="15"/>
      <c r="H23" s="34" t="s">
        <v>46</v>
      </c>
      <c r="I23" s="48">
        <v>15</v>
      </c>
      <c r="J23" s="9">
        <v>10</v>
      </c>
      <c r="K23" s="9">
        <v>13</v>
      </c>
      <c r="L23" s="9">
        <v>11</v>
      </c>
      <c r="M23" s="9">
        <v>10</v>
      </c>
      <c r="N23" s="9">
        <v>9.5</v>
      </c>
      <c r="O23" s="9">
        <v>11</v>
      </c>
      <c r="P23" s="9">
        <v>12</v>
      </c>
      <c r="Q23" s="9">
        <v>12.5</v>
      </c>
      <c r="R23" s="9">
        <v>14</v>
      </c>
    </row>
    <row r="24" spans="1:18" ht="18" x14ac:dyDescent="0.3">
      <c r="A24" s="68" t="s">
        <v>102</v>
      </c>
      <c r="B24" s="68"/>
      <c r="C24" s="68"/>
      <c r="H24" s="34" t="s">
        <v>47</v>
      </c>
      <c r="I24" s="48">
        <v>40</v>
      </c>
      <c r="J24" s="9">
        <v>40</v>
      </c>
      <c r="K24" s="9">
        <v>35</v>
      </c>
      <c r="L24" s="9">
        <v>35</v>
      </c>
      <c r="M24" s="9">
        <v>40</v>
      </c>
      <c r="N24" s="9">
        <v>35</v>
      </c>
      <c r="O24" s="9">
        <v>40</v>
      </c>
      <c r="P24" s="9">
        <v>35</v>
      </c>
      <c r="Q24" s="9">
        <v>40</v>
      </c>
      <c r="R24" s="9">
        <v>40</v>
      </c>
    </row>
    <row r="25" spans="1:18" x14ac:dyDescent="0.3">
      <c r="A25" s="69" t="s">
        <v>9</v>
      </c>
      <c r="B25" s="71" t="s">
        <v>10</v>
      </c>
      <c r="C25" s="72"/>
      <c r="H25" s="34" t="s">
        <v>76</v>
      </c>
      <c r="I25" s="48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3">
      <c r="A26" s="70"/>
      <c r="B26" s="12" t="s">
        <v>73</v>
      </c>
      <c r="C26" s="12" t="s">
        <v>74</v>
      </c>
      <c r="H26" s="34" t="s">
        <v>41</v>
      </c>
      <c r="I26" s="48">
        <v>5</v>
      </c>
      <c r="J26" s="9">
        <v>10</v>
      </c>
      <c r="K26" s="9">
        <v>9</v>
      </c>
      <c r="L26" s="9">
        <v>8</v>
      </c>
      <c r="M26" s="9">
        <v>24</v>
      </c>
      <c r="N26" s="9">
        <v>6</v>
      </c>
      <c r="O26" s="9">
        <v>14</v>
      </c>
      <c r="P26" s="9">
        <v>12</v>
      </c>
      <c r="Q26" s="9">
        <v>26</v>
      </c>
      <c r="R26" s="9">
        <v>18</v>
      </c>
    </row>
    <row r="27" spans="1:18" x14ac:dyDescent="0.3">
      <c r="A27" s="4" t="s">
        <v>11</v>
      </c>
      <c r="B27" s="19">
        <f>N20</f>
        <v>1540</v>
      </c>
      <c r="C27" s="19">
        <f>N21</f>
        <v>1370.9</v>
      </c>
      <c r="H27" s="34" t="s">
        <v>42</v>
      </c>
      <c r="I27" s="48">
        <v>6</v>
      </c>
      <c r="J27" s="9">
        <v>8</v>
      </c>
      <c r="K27" s="9">
        <v>12</v>
      </c>
      <c r="L27" s="9">
        <v>5</v>
      </c>
      <c r="M27" s="9">
        <v>17</v>
      </c>
      <c r="N27" s="9">
        <v>5</v>
      </c>
      <c r="O27" s="9">
        <v>12</v>
      </c>
      <c r="P27" s="9">
        <v>17</v>
      </c>
      <c r="Q27" s="9">
        <v>20</v>
      </c>
      <c r="R27" s="9">
        <v>27</v>
      </c>
    </row>
    <row r="28" spans="1:18" ht="28.8" x14ac:dyDescent="0.3">
      <c r="A28" s="4" t="s">
        <v>63</v>
      </c>
      <c r="B28" s="60">
        <f>B27*N22/100</f>
        <v>924</v>
      </c>
      <c r="C28" s="60">
        <f>C27*N22/100</f>
        <v>822.54</v>
      </c>
      <c r="H28" s="34" t="s">
        <v>53</v>
      </c>
      <c r="I28" s="48">
        <v>0.05</v>
      </c>
      <c r="J28" s="9">
        <v>7.0000000000000007E-2</v>
      </c>
      <c r="K28" s="9">
        <v>0.06</v>
      </c>
      <c r="L28" s="9">
        <v>0.09</v>
      </c>
      <c r="M28" s="9">
        <v>0.05</v>
      </c>
      <c r="N28" s="9">
        <v>0.06</v>
      </c>
      <c r="O28" s="9">
        <v>7.0000000000000007E-2</v>
      </c>
      <c r="P28" s="9">
        <v>0.04</v>
      </c>
      <c r="Q28" s="9">
        <v>0.08</v>
      </c>
      <c r="R28" s="9">
        <v>7.0000000000000007E-2</v>
      </c>
    </row>
    <row r="29" spans="1:18" ht="28.8" x14ac:dyDescent="0.3">
      <c r="A29" s="4" t="s">
        <v>64</v>
      </c>
      <c r="B29" s="60">
        <f>B27*N23/100</f>
        <v>146.30000000000001</v>
      </c>
      <c r="C29" s="60">
        <f>C27*Q23/100</f>
        <v>171.36250000000001</v>
      </c>
      <c r="H29" s="34" t="s">
        <v>18</v>
      </c>
      <c r="I29" s="48"/>
      <c r="J29" s="9"/>
      <c r="K29" s="9"/>
      <c r="L29" s="9"/>
      <c r="M29" s="9"/>
      <c r="N29" s="9"/>
      <c r="O29" s="9"/>
      <c r="P29" s="9"/>
      <c r="Q29" s="9"/>
      <c r="R29" s="9"/>
    </row>
    <row r="30" spans="1:18" ht="13.95" customHeight="1" x14ac:dyDescent="0.3">
      <c r="A30" s="4" t="s">
        <v>75</v>
      </c>
      <c r="B30" s="60">
        <f>N26*N24/100*B27/B22</f>
        <v>21.950226244343892</v>
      </c>
      <c r="C30" s="60">
        <f>N27*N24/100*C27/B22</f>
        <v>16.283314479638008</v>
      </c>
      <c r="H30" s="34" t="s">
        <v>41</v>
      </c>
      <c r="I30" s="48">
        <v>4</v>
      </c>
      <c r="J30" s="9">
        <v>5</v>
      </c>
      <c r="K30" s="9">
        <v>6</v>
      </c>
      <c r="L30" s="9">
        <v>4</v>
      </c>
      <c r="M30" s="9">
        <v>4.5</v>
      </c>
      <c r="N30" s="9">
        <v>5</v>
      </c>
      <c r="O30" s="9">
        <v>3.5</v>
      </c>
      <c r="P30" s="9">
        <v>2.5</v>
      </c>
      <c r="Q30" s="9">
        <v>5</v>
      </c>
      <c r="R30" s="9">
        <v>4</v>
      </c>
    </row>
    <row r="31" spans="1:18" ht="24.3" customHeight="1" x14ac:dyDescent="0.3">
      <c r="A31" s="4" t="s">
        <v>65</v>
      </c>
      <c r="B31" s="60">
        <f>B27*N28</f>
        <v>92.399999999999991</v>
      </c>
      <c r="C31" s="60">
        <f>N28*C27</f>
        <v>82.254000000000005</v>
      </c>
      <c r="H31" s="34" t="s">
        <v>42</v>
      </c>
      <c r="I31" s="48">
        <v>2</v>
      </c>
      <c r="J31" s="9">
        <v>3.5</v>
      </c>
      <c r="K31" s="9">
        <v>4</v>
      </c>
      <c r="L31" s="9">
        <v>5.5</v>
      </c>
      <c r="M31" s="9">
        <v>4</v>
      </c>
      <c r="N31" s="9">
        <v>4.5</v>
      </c>
      <c r="O31" s="9">
        <v>3</v>
      </c>
      <c r="P31" s="9">
        <v>3.5</v>
      </c>
      <c r="Q31" s="9">
        <v>5</v>
      </c>
      <c r="R31" s="9">
        <v>2.5</v>
      </c>
    </row>
    <row r="32" spans="1:18" x14ac:dyDescent="0.3">
      <c r="A32" s="4" t="s">
        <v>12</v>
      </c>
      <c r="B32" s="60">
        <f>B27+B28+B29+B30+B31</f>
        <v>2724.6502262443441</v>
      </c>
      <c r="C32" s="60">
        <f>C27+C28+C29+C30+C31</f>
        <v>2463.3398144796383</v>
      </c>
      <c r="H32" s="34" t="s">
        <v>80</v>
      </c>
      <c r="I32" s="48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4" t="s">
        <v>66</v>
      </c>
      <c r="B33" s="60">
        <f>(B15+B18+B19)/B20*B32</f>
        <v>394.51948977293677</v>
      </c>
      <c r="C33" s="60">
        <f>(B15+B18+B19)/B20*C32</f>
        <v>356.68268806944991</v>
      </c>
      <c r="H33" s="34" t="s">
        <v>54</v>
      </c>
      <c r="I33" s="48">
        <v>1090</v>
      </c>
      <c r="J33" s="9">
        <v>1300</v>
      </c>
      <c r="K33" s="9">
        <v>1470</v>
      </c>
      <c r="L33" s="9">
        <v>1460</v>
      </c>
      <c r="M33" s="9">
        <v>1800</v>
      </c>
      <c r="N33" s="9">
        <v>1750</v>
      </c>
      <c r="O33" s="9">
        <v>1640</v>
      </c>
      <c r="P33" s="9">
        <v>1520</v>
      </c>
      <c r="Q33" s="9">
        <v>1466</v>
      </c>
      <c r="R33" s="9">
        <v>1370</v>
      </c>
    </row>
    <row r="34" spans="1:18" x14ac:dyDescent="0.3">
      <c r="A34" s="4" t="s">
        <v>13</v>
      </c>
      <c r="B34" s="60">
        <f>B32+B33</f>
        <v>3119.1697160172807</v>
      </c>
      <c r="C34" s="60">
        <f>C32+C33</f>
        <v>2820.0225025490881</v>
      </c>
      <c r="H34" s="36" t="s">
        <v>23</v>
      </c>
      <c r="I34" s="48">
        <v>624.5</v>
      </c>
      <c r="J34" s="9">
        <v>870</v>
      </c>
      <c r="K34" s="9">
        <v>900</v>
      </c>
      <c r="L34" s="9">
        <v>885</v>
      </c>
      <c r="M34" s="9">
        <v>970</v>
      </c>
      <c r="N34" s="9">
        <v>1020.3</v>
      </c>
      <c r="O34" s="9">
        <v>1000.8</v>
      </c>
      <c r="P34" s="9">
        <v>987</v>
      </c>
      <c r="Q34" s="9">
        <v>1055.4000000000001</v>
      </c>
      <c r="R34" s="9">
        <v>988</v>
      </c>
    </row>
    <row r="35" spans="1:18" ht="28.8" x14ac:dyDescent="0.3">
      <c r="A35" s="20"/>
      <c r="B35" s="21"/>
      <c r="C35" s="21"/>
      <c r="H35" s="34" t="s">
        <v>67</v>
      </c>
      <c r="I35" s="48"/>
      <c r="J35" s="9"/>
      <c r="K35" s="9"/>
      <c r="L35" s="9"/>
      <c r="M35" s="9"/>
      <c r="N35" s="9"/>
      <c r="O35" s="9"/>
      <c r="P35" s="9"/>
      <c r="Q35" s="9"/>
      <c r="R35" s="9"/>
    </row>
    <row r="36" spans="1:18" ht="18" x14ac:dyDescent="0.3">
      <c r="A36" s="67" t="s">
        <v>103</v>
      </c>
      <c r="B36" s="67"/>
      <c r="C36" s="67"/>
      <c r="H36" s="34" t="s">
        <v>54</v>
      </c>
      <c r="I36" s="48">
        <v>5</v>
      </c>
      <c r="J36" s="9">
        <v>6</v>
      </c>
      <c r="K36" s="9">
        <v>5</v>
      </c>
      <c r="L36" s="9">
        <v>6</v>
      </c>
      <c r="M36" s="9">
        <v>5</v>
      </c>
      <c r="N36" s="9">
        <v>6</v>
      </c>
      <c r="O36" s="9">
        <v>7</v>
      </c>
      <c r="P36" s="9">
        <v>5</v>
      </c>
      <c r="Q36" s="9">
        <v>6</v>
      </c>
      <c r="R36" s="9">
        <v>7</v>
      </c>
    </row>
    <row r="37" spans="1:18" ht="57.6" x14ac:dyDescent="0.3">
      <c r="A37" s="12" t="s">
        <v>14</v>
      </c>
      <c r="B37" s="12" t="s">
        <v>15</v>
      </c>
      <c r="C37" s="12" t="s">
        <v>16</v>
      </c>
      <c r="H37" s="36" t="s">
        <v>23</v>
      </c>
      <c r="I37" s="48">
        <v>8</v>
      </c>
      <c r="J37" s="9">
        <v>7</v>
      </c>
      <c r="K37" s="9">
        <v>6</v>
      </c>
      <c r="L37" s="9">
        <v>8</v>
      </c>
      <c r="M37" s="9">
        <v>9</v>
      </c>
      <c r="N37" s="9">
        <v>8</v>
      </c>
      <c r="O37" s="9">
        <v>7</v>
      </c>
      <c r="P37" s="9">
        <v>6</v>
      </c>
      <c r="Q37" s="9">
        <v>5</v>
      </c>
      <c r="R37" s="9">
        <v>6</v>
      </c>
    </row>
    <row r="38" spans="1:18" ht="31.2" x14ac:dyDescent="0.3">
      <c r="A38" s="4" t="s">
        <v>117</v>
      </c>
      <c r="B38" s="16">
        <f>B34</f>
        <v>3119.1697160172807</v>
      </c>
      <c r="C38" s="16">
        <f>C34</f>
        <v>2820.0225025490881</v>
      </c>
      <c r="H38" s="37" t="s">
        <v>68</v>
      </c>
      <c r="I38" s="48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3">
      <c r="A39" s="10" t="s">
        <v>72</v>
      </c>
      <c r="B39" s="16">
        <f>B22</f>
        <v>147.33333333333334</v>
      </c>
      <c r="C39" s="16">
        <f>B22</f>
        <v>147.33333333333334</v>
      </c>
      <c r="H39" s="34" t="s">
        <v>54</v>
      </c>
      <c r="I39" s="48">
        <v>0.5</v>
      </c>
      <c r="J39" s="9">
        <v>0.6</v>
      </c>
      <c r="K39" s="9">
        <v>0.7</v>
      </c>
      <c r="L39" s="9">
        <v>0.55000000000000004</v>
      </c>
      <c r="M39" s="9">
        <v>0.6</v>
      </c>
      <c r="N39" s="9">
        <v>0.7</v>
      </c>
      <c r="O39" s="9">
        <v>0.85</v>
      </c>
      <c r="P39" s="9">
        <v>0.8</v>
      </c>
      <c r="Q39" s="9">
        <v>0.65</v>
      </c>
      <c r="R39" s="9">
        <v>0.55000000000000004</v>
      </c>
    </row>
    <row r="40" spans="1:18" x14ac:dyDescent="0.3">
      <c r="A40" s="4" t="s">
        <v>17</v>
      </c>
      <c r="B40" s="16">
        <f>B38/B39</f>
        <v>21.170835176587875</v>
      </c>
      <c r="C40" s="16">
        <f>C38/C39</f>
        <v>19.140424225446299</v>
      </c>
      <c r="H40" s="36" t="s">
        <v>23</v>
      </c>
      <c r="I40" s="48">
        <v>0.2</v>
      </c>
      <c r="J40" s="9">
        <v>0.3</v>
      </c>
      <c r="K40" s="9">
        <v>0.35</v>
      </c>
      <c r="L40" s="9">
        <v>0.4</v>
      </c>
      <c r="M40" s="9">
        <v>0.3</v>
      </c>
      <c r="N40" s="9">
        <v>0.35</v>
      </c>
      <c r="O40" s="9">
        <v>0.4</v>
      </c>
      <c r="P40" s="9">
        <v>0.5</v>
      </c>
      <c r="Q40" s="9">
        <v>0.3</v>
      </c>
      <c r="R40" s="9">
        <v>0.4</v>
      </c>
    </row>
    <row r="41" spans="1:18" ht="28.8" x14ac:dyDescent="0.3">
      <c r="A41" s="4" t="s">
        <v>118</v>
      </c>
      <c r="B41" s="14">
        <f>N30</f>
        <v>5</v>
      </c>
      <c r="C41" s="14">
        <f>N31</f>
        <v>4.5</v>
      </c>
      <c r="H41" s="35" t="s">
        <v>93</v>
      </c>
      <c r="I41" s="49"/>
      <c r="J41" s="28"/>
      <c r="K41" s="28"/>
      <c r="L41" s="28"/>
      <c r="M41" s="28"/>
      <c r="N41" s="28"/>
      <c r="O41" s="28"/>
      <c r="P41" s="28"/>
      <c r="Q41" s="28"/>
      <c r="R41" s="28"/>
    </row>
    <row r="42" spans="1:18" x14ac:dyDescent="0.3">
      <c r="A42" s="4" t="s">
        <v>62</v>
      </c>
      <c r="B42" s="16">
        <f>B20/12*B41*N46</f>
        <v>92.083333333333343</v>
      </c>
      <c r="C42" s="16">
        <f>B20/12*C41*N46</f>
        <v>82.875</v>
      </c>
      <c r="H42" s="34" t="s">
        <v>54</v>
      </c>
      <c r="I42" s="49">
        <v>102</v>
      </c>
      <c r="J42" s="28">
        <v>98</v>
      </c>
      <c r="K42" s="28">
        <v>88</v>
      </c>
      <c r="L42" s="28">
        <v>103</v>
      </c>
      <c r="M42" s="28">
        <v>89</v>
      </c>
      <c r="N42" s="28">
        <v>100</v>
      </c>
      <c r="O42" s="28">
        <v>96</v>
      </c>
      <c r="P42" s="28">
        <v>85</v>
      </c>
      <c r="Q42" s="28">
        <v>103</v>
      </c>
      <c r="R42" s="28">
        <v>104</v>
      </c>
    </row>
    <row r="43" spans="1:18" ht="28.8" x14ac:dyDescent="0.3">
      <c r="A43" s="4" t="s">
        <v>77</v>
      </c>
      <c r="B43" s="41">
        <f>B42*B40</f>
        <v>1949.4810725108005</v>
      </c>
      <c r="C43" s="41">
        <f>C42*C40</f>
        <v>1586.262657683862</v>
      </c>
      <c r="H43" s="36" t="s">
        <v>23</v>
      </c>
      <c r="I43" s="49">
        <v>10</v>
      </c>
      <c r="J43" s="28">
        <v>19</v>
      </c>
      <c r="K43" s="28">
        <v>14</v>
      </c>
      <c r="L43" s="28">
        <v>16</v>
      </c>
      <c r="M43" s="28">
        <v>12</v>
      </c>
      <c r="N43" s="28">
        <v>11</v>
      </c>
      <c r="O43" s="28">
        <v>14</v>
      </c>
      <c r="P43" s="28">
        <v>15</v>
      </c>
      <c r="Q43" s="28">
        <v>16</v>
      </c>
      <c r="R43" s="28">
        <v>12</v>
      </c>
    </row>
    <row r="44" spans="1:18" ht="31.2" x14ac:dyDescent="0.3">
      <c r="A44" s="20"/>
      <c r="B44" s="15"/>
      <c r="C44" s="15"/>
      <c r="H44" s="37" t="s">
        <v>69</v>
      </c>
      <c r="I44" s="50">
        <v>0.85</v>
      </c>
      <c r="J44" s="47">
        <v>0.99</v>
      </c>
      <c r="K44" s="47">
        <v>0.9</v>
      </c>
      <c r="L44" s="47">
        <v>0.88</v>
      </c>
      <c r="M44" s="47">
        <v>0.96</v>
      </c>
      <c r="N44" s="47">
        <v>0.94</v>
      </c>
      <c r="O44" s="47">
        <v>0.95</v>
      </c>
      <c r="P44" s="47">
        <v>0.86</v>
      </c>
      <c r="Q44" s="47">
        <v>0.88</v>
      </c>
      <c r="R44" s="47">
        <v>0.9</v>
      </c>
    </row>
    <row r="45" spans="1:18" ht="15.6" x14ac:dyDescent="0.3">
      <c r="A45" s="20"/>
      <c r="B45" s="7"/>
      <c r="C45" s="7"/>
      <c r="H45" s="37" t="s">
        <v>70</v>
      </c>
      <c r="I45" s="50">
        <v>0.33</v>
      </c>
      <c r="J45" s="47">
        <v>0.34</v>
      </c>
      <c r="K45" s="47">
        <v>0.35</v>
      </c>
      <c r="L45" s="47">
        <v>0.36</v>
      </c>
      <c r="M45" s="47">
        <v>0.33</v>
      </c>
      <c r="N45" s="47">
        <v>0.35</v>
      </c>
      <c r="O45" s="47">
        <v>0.36</v>
      </c>
      <c r="P45" s="47">
        <v>0.36</v>
      </c>
      <c r="Q45" s="47">
        <v>0.35</v>
      </c>
      <c r="R45" s="47">
        <v>0.33</v>
      </c>
    </row>
    <row r="46" spans="1:18" ht="18" x14ac:dyDescent="0.3">
      <c r="A46" s="68" t="s">
        <v>104</v>
      </c>
      <c r="B46" s="68"/>
      <c r="H46" s="11" t="s">
        <v>82</v>
      </c>
      <c r="I46" s="51">
        <v>1</v>
      </c>
      <c r="J46" s="14">
        <v>2</v>
      </c>
      <c r="K46" s="47">
        <v>3</v>
      </c>
      <c r="L46" s="47">
        <v>4</v>
      </c>
      <c r="M46" s="47">
        <v>5</v>
      </c>
      <c r="N46" s="47">
        <v>1</v>
      </c>
      <c r="O46" s="47">
        <v>2</v>
      </c>
      <c r="P46" s="47">
        <v>3</v>
      </c>
      <c r="Q46" s="47">
        <v>4</v>
      </c>
      <c r="R46" s="47">
        <v>5</v>
      </c>
    </row>
    <row r="47" spans="1:18" ht="67.2" customHeight="1" x14ac:dyDescent="0.3">
      <c r="A47" s="12" t="s">
        <v>19</v>
      </c>
      <c r="B47" s="12" t="s">
        <v>20</v>
      </c>
      <c r="C47" s="12" t="s">
        <v>78</v>
      </c>
      <c r="D47" s="12" t="s">
        <v>21</v>
      </c>
      <c r="E47" s="12" t="s">
        <v>79</v>
      </c>
      <c r="F47" s="6"/>
      <c r="H47" s="38" t="s">
        <v>83</v>
      </c>
      <c r="I47" s="51">
        <v>670</v>
      </c>
      <c r="J47" s="14">
        <v>890</v>
      </c>
      <c r="K47" s="47">
        <v>1000</v>
      </c>
      <c r="L47" s="47">
        <v>450</v>
      </c>
      <c r="M47" s="47">
        <v>560</v>
      </c>
      <c r="N47" s="47">
        <v>700</v>
      </c>
      <c r="O47" s="47">
        <v>830</v>
      </c>
      <c r="P47" s="47">
        <v>1100</v>
      </c>
      <c r="Q47" s="47">
        <v>740</v>
      </c>
      <c r="R47" s="47">
        <v>520</v>
      </c>
    </row>
    <row r="48" spans="1:18" x14ac:dyDescent="0.3">
      <c r="A48" s="22" t="s">
        <v>22</v>
      </c>
      <c r="B48" s="14">
        <f>N33</f>
        <v>1750</v>
      </c>
      <c r="C48" s="16">
        <f>100/N36</f>
        <v>16.666666666666668</v>
      </c>
      <c r="D48" s="16">
        <f>B48*C48/100</f>
        <v>291.66666666666669</v>
      </c>
      <c r="E48" s="16">
        <f>D48/12*N46</f>
        <v>24.305555555555557</v>
      </c>
      <c r="F48" s="21"/>
    </row>
    <row r="49" spans="1:6" x14ac:dyDescent="0.3">
      <c r="A49" s="22" t="s">
        <v>23</v>
      </c>
      <c r="B49" s="14">
        <f>N34</f>
        <v>1020.3</v>
      </c>
      <c r="C49" s="16">
        <f>100/N37</f>
        <v>12.5</v>
      </c>
      <c r="D49" s="16">
        <f>B49*C49/100</f>
        <v>127.53749999999999</v>
      </c>
      <c r="E49" s="16">
        <f>D49/12*N46</f>
        <v>10.628124999999999</v>
      </c>
      <c r="F49" s="21"/>
    </row>
    <row r="50" spans="1:6" x14ac:dyDescent="0.3">
      <c r="A50" s="22" t="s">
        <v>3</v>
      </c>
      <c r="B50" s="22">
        <f>B48+B49</f>
        <v>2770.3</v>
      </c>
      <c r="C50" s="61"/>
      <c r="D50" s="61">
        <f>D48+D49</f>
        <v>419.20416666666665</v>
      </c>
      <c r="E50" s="42">
        <f>E48+E49</f>
        <v>34.933680555555554</v>
      </c>
      <c r="F50" s="15"/>
    </row>
    <row r="52" spans="1:6" ht="18" x14ac:dyDescent="0.3">
      <c r="A52" s="66" t="s">
        <v>105</v>
      </c>
      <c r="B52" s="66"/>
      <c r="C52" s="66"/>
    </row>
    <row r="53" spans="1:6" ht="59.7" customHeight="1" x14ac:dyDescent="0.3">
      <c r="A53" s="26" t="s">
        <v>81</v>
      </c>
      <c r="B53" s="27" t="s">
        <v>24</v>
      </c>
      <c r="C53" s="27" t="s">
        <v>99</v>
      </c>
      <c r="D53" s="27" t="s">
        <v>25</v>
      </c>
      <c r="E53" s="27" t="s">
        <v>26</v>
      </c>
      <c r="F53" s="27" t="s">
        <v>27</v>
      </c>
    </row>
    <row r="54" spans="1:6" ht="15.6" x14ac:dyDescent="0.3">
      <c r="A54" s="24" t="s">
        <v>22</v>
      </c>
      <c r="B54" s="25">
        <f>N39</f>
        <v>0.7</v>
      </c>
      <c r="C54" s="25">
        <f>N42</f>
        <v>100</v>
      </c>
      <c r="D54" s="25">
        <f>N44</f>
        <v>0.94</v>
      </c>
      <c r="E54" s="25">
        <f>N45</f>
        <v>0.35</v>
      </c>
      <c r="F54" s="29">
        <f>B54*C54*D54*E54*N46</f>
        <v>23.029999999999998</v>
      </c>
    </row>
    <row r="55" spans="1:6" ht="15.6" x14ac:dyDescent="0.3">
      <c r="A55" s="23" t="s">
        <v>28</v>
      </c>
      <c r="B55" s="25">
        <f>N40</f>
        <v>0.35</v>
      </c>
      <c r="C55" s="25">
        <f>N43</f>
        <v>11</v>
      </c>
      <c r="D55" s="25">
        <f>N44</f>
        <v>0.94</v>
      </c>
      <c r="E55" s="25">
        <f>N45</f>
        <v>0.35</v>
      </c>
      <c r="F55" s="29">
        <f>B55*C55*D55*E55*4</f>
        <v>5.0665999999999984</v>
      </c>
    </row>
    <row r="56" spans="1:6" ht="15.6" x14ac:dyDescent="0.3">
      <c r="A56" s="64" t="s">
        <v>29</v>
      </c>
      <c r="B56" s="64"/>
      <c r="C56" s="64"/>
      <c r="D56" s="64"/>
      <c r="E56" s="64"/>
      <c r="F56" s="31">
        <f>(F54+F55)</f>
        <v>28.096599999999995</v>
      </c>
    </row>
    <row r="58" spans="1:6" ht="18" x14ac:dyDescent="0.3">
      <c r="A58" s="66" t="s">
        <v>106</v>
      </c>
      <c r="B58" s="66"/>
      <c r="C58" s="66"/>
    </row>
    <row r="59" spans="1:6" ht="15.6" x14ac:dyDescent="0.3">
      <c r="A59" s="30" t="s">
        <v>30</v>
      </c>
      <c r="B59" s="30" t="s">
        <v>31</v>
      </c>
      <c r="C59" s="30" t="s">
        <v>32</v>
      </c>
    </row>
    <row r="60" spans="1:6" ht="15.6" x14ac:dyDescent="0.3">
      <c r="A60" s="24" t="s">
        <v>84</v>
      </c>
      <c r="B60" s="32">
        <f>D6</f>
        <v>62.6</v>
      </c>
      <c r="C60" s="32">
        <f>B60*100/B68</f>
        <v>0.78653163766726242</v>
      </c>
    </row>
    <row r="61" spans="1:6" ht="15.6" x14ac:dyDescent="0.3">
      <c r="A61" s="24" t="s">
        <v>85</v>
      </c>
      <c r="B61" s="32">
        <f>F56</f>
        <v>28.096599999999995</v>
      </c>
      <c r="C61" s="32">
        <f>B61*100/B68</f>
        <v>0.35301700975849842</v>
      </c>
    </row>
    <row r="62" spans="1:6" ht="15.6" x14ac:dyDescent="0.3">
      <c r="A62" s="24" t="s">
        <v>86</v>
      </c>
      <c r="B62" s="32">
        <f>B43+C43</f>
        <v>3535.7437301946625</v>
      </c>
      <c r="C62" s="32">
        <f>B62*100/B68</f>
        <v>44.424509688207074</v>
      </c>
    </row>
    <row r="63" spans="1:6" ht="31.2" x14ac:dyDescent="0.3">
      <c r="A63" s="24" t="s">
        <v>90</v>
      </c>
      <c r="B63" s="32">
        <f>B62*0.34</f>
        <v>1202.1528682661854</v>
      </c>
      <c r="C63" s="32">
        <f>B63*100/B68</f>
        <v>15.104333293990408</v>
      </c>
    </row>
    <row r="64" spans="1:6" ht="31.2" x14ac:dyDescent="0.3">
      <c r="A64" s="24" t="s">
        <v>91</v>
      </c>
      <c r="B64" s="32">
        <f>B62*0.005</f>
        <v>17.678718650973313</v>
      </c>
      <c r="C64" s="32">
        <f>B64*100/B68</f>
        <v>0.22212254844103538</v>
      </c>
    </row>
    <row r="65" spans="1:3" ht="15.6" x14ac:dyDescent="0.3">
      <c r="A65" s="24" t="s">
        <v>87</v>
      </c>
      <c r="B65" s="32">
        <f>E50</f>
        <v>34.933680555555554</v>
      </c>
      <c r="C65" s="32">
        <f>B65*100/B68</f>
        <v>0.43892084627965033</v>
      </c>
    </row>
    <row r="66" spans="1:3" ht="15.6" x14ac:dyDescent="0.3">
      <c r="A66" s="24" t="s">
        <v>88</v>
      </c>
      <c r="B66" s="33">
        <f>N47</f>
        <v>700</v>
      </c>
      <c r="C66" s="32">
        <f>B66*100/B68</f>
        <v>8.7950822103367994</v>
      </c>
    </row>
    <row r="67" spans="1:3" ht="15.6" x14ac:dyDescent="0.3">
      <c r="A67" s="24" t="s">
        <v>92</v>
      </c>
      <c r="B67" s="32">
        <f>0.5*(B62+B63+B64)</f>
        <v>2377.7876585559106</v>
      </c>
      <c r="C67" s="32">
        <f>B67*100/B68</f>
        <v>29.875482765319262</v>
      </c>
    </row>
    <row r="68" spans="1:3" ht="18" x14ac:dyDescent="0.3">
      <c r="A68" s="39" t="s">
        <v>89</v>
      </c>
      <c r="B68" s="40">
        <f>B60+B61+B62+B63+B64+B65+B66+B67</f>
        <v>7958.993256223288</v>
      </c>
      <c r="C68" s="40">
        <f>C60+C61+C62+C63+C64+C65+C66+C67</f>
        <v>99.999999999999986</v>
      </c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opLeftCell="A14" workbookViewId="0">
      <selection activeCell="C12" sqref="C12"/>
    </sheetView>
  </sheetViews>
  <sheetFormatPr defaultColWidth="8.77734375" defaultRowHeight="14.4" x14ac:dyDescent="0.3"/>
  <cols>
    <col min="1" max="1" width="79.33203125" customWidth="1"/>
  </cols>
  <sheetData>
    <row r="1" spans="1:1" ht="18" x14ac:dyDescent="0.35">
      <c r="A1" s="53" t="s">
        <v>101</v>
      </c>
    </row>
    <row r="3" spans="1:1" ht="28.8" x14ac:dyDescent="0.3">
      <c r="A3" s="55" t="s">
        <v>107</v>
      </c>
    </row>
    <row r="4" spans="1:1" x14ac:dyDescent="0.3">
      <c r="A4" s="54"/>
    </row>
    <row r="5" spans="1:1" ht="28.8" x14ac:dyDescent="0.3">
      <c r="A5" s="56" t="s">
        <v>110</v>
      </c>
    </row>
    <row r="6" spans="1:1" x14ac:dyDescent="0.3">
      <c r="A6" s="54"/>
    </row>
    <row r="7" spans="1:1" ht="43.2" x14ac:dyDescent="0.3">
      <c r="A7" s="55" t="s">
        <v>111</v>
      </c>
    </row>
    <row r="8" spans="1:1" x14ac:dyDescent="0.3">
      <c r="A8" s="54"/>
    </row>
    <row r="9" spans="1:1" ht="28.8" x14ac:dyDescent="0.3">
      <c r="A9" s="56" t="s">
        <v>112</v>
      </c>
    </row>
    <row r="10" spans="1:1" x14ac:dyDescent="0.3">
      <c r="A10" s="56" t="s">
        <v>113</v>
      </c>
    </row>
    <row r="11" spans="1:1" ht="29.55" customHeight="1" x14ac:dyDescent="0.3">
      <c r="A11" s="56" t="s">
        <v>114</v>
      </c>
    </row>
    <row r="12" spans="1:1" ht="16.8" customHeight="1" x14ac:dyDescent="0.3">
      <c r="A12" s="56" t="s">
        <v>120</v>
      </c>
    </row>
    <row r="13" spans="1:1" ht="28.8" x14ac:dyDescent="0.3">
      <c r="A13" s="56" t="s">
        <v>115</v>
      </c>
    </row>
    <row r="14" spans="1:1" ht="68.7" customHeight="1" x14ac:dyDescent="0.3">
      <c r="A14" s="56" t="s">
        <v>116</v>
      </c>
    </row>
    <row r="15" spans="1:1" x14ac:dyDescent="0.3">
      <c r="A15" s="54"/>
    </row>
    <row r="16" spans="1:1" ht="28.8" x14ac:dyDescent="0.3">
      <c r="A16" s="55" t="s">
        <v>119</v>
      </c>
    </row>
    <row r="17" spans="1:1" x14ac:dyDescent="0.3">
      <c r="A17" s="54"/>
    </row>
    <row r="18" spans="1:1" x14ac:dyDescent="0.3">
      <c r="A18" s="56" t="s">
        <v>122</v>
      </c>
    </row>
    <row r="19" spans="1:1" ht="17.25" customHeight="1" x14ac:dyDescent="0.3">
      <c r="A19" s="56" t="s">
        <v>121</v>
      </c>
    </row>
    <row r="20" spans="1:1" x14ac:dyDescent="0.3">
      <c r="A20" s="54"/>
    </row>
    <row r="21" spans="1:1" x14ac:dyDescent="0.3">
      <c r="A21" s="55" t="s">
        <v>123</v>
      </c>
    </row>
    <row r="22" spans="1:1" x14ac:dyDescent="0.3">
      <c r="A22" s="55" t="s">
        <v>124</v>
      </c>
    </row>
    <row r="23" spans="1:1" x14ac:dyDescent="0.3">
      <c r="A23" s="54"/>
    </row>
    <row r="24" spans="1:1" x14ac:dyDescent="0.3">
      <c r="A24" s="56" t="s">
        <v>125</v>
      </c>
    </row>
    <row r="25" spans="1:1" x14ac:dyDescent="0.3">
      <c r="A25" s="54"/>
    </row>
    <row r="26" spans="1:1" x14ac:dyDescent="0.3">
      <c r="A26" s="55" t="s">
        <v>127</v>
      </c>
    </row>
    <row r="27" spans="1:1" ht="28.8" x14ac:dyDescent="0.3">
      <c r="A27" s="55" t="s">
        <v>126</v>
      </c>
    </row>
    <row r="28" spans="1:1" x14ac:dyDescent="0.3">
      <c r="A28" s="54"/>
    </row>
    <row r="29" spans="1:1" ht="28.8" x14ac:dyDescent="0.3">
      <c r="A29" s="56" t="s">
        <v>128</v>
      </c>
    </row>
    <row r="30" spans="1:1" x14ac:dyDescent="0.3">
      <c r="A3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ars</cp:lastModifiedBy>
  <dcterms:created xsi:type="dcterms:W3CDTF">2024-03-07T05:53:03Z</dcterms:created>
  <dcterms:modified xsi:type="dcterms:W3CDTF">2024-11-22T11:40:53Z</dcterms:modified>
</cp:coreProperties>
</file>