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8D0BCC1F-1354-49F5-AD16-5B8A7BACFB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2" i="1" l="1"/>
  <c r="H32" i="1"/>
  <c r="B29" i="1"/>
  <c r="N4" i="1" l="1"/>
  <c r="N5" i="1" s="1"/>
  <c r="B12" i="1"/>
  <c r="A16" i="1" s="1"/>
  <c r="D12" i="1"/>
  <c r="A25" i="1" l="1"/>
  <c r="N6" i="1" l="1"/>
  <c r="N7" i="1" s="1"/>
  <c r="N8" i="1" s="1"/>
  <c r="B16" i="1" l="1"/>
  <c r="A17" i="1" s="1"/>
  <c r="C16" i="1"/>
  <c r="D16" i="1" l="1"/>
  <c r="E16" i="1" s="1"/>
  <c r="F16" i="1" s="1"/>
  <c r="B25" i="1"/>
  <c r="C25" i="1" l="1"/>
  <c r="B17" i="1"/>
  <c r="B26" i="1" s="1"/>
  <c r="A18" i="1"/>
  <c r="B18" i="1" s="1"/>
  <c r="A19" i="1" s="1"/>
  <c r="B19" i="1" s="1"/>
  <c r="A26" i="1"/>
  <c r="D17" i="1" l="1"/>
  <c r="E17" i="1" s="1"/>
  <c r="F17" i="1" s="1"/>
  <c r="B27" i="1"/>
  <c r="A27" i="1"/>
  <c r="C17" i="1"/>
  <c r="C26" i="1" l="1"/>
  <c r="D18" i="1"/>
  <c r="C27" i="1" s="1"/>
  <c r="C18" i="1"/>
  <c r="E18" i="1" l="1"/>
  <c r="F18" i="1" s="1"/>
  <c r="B28" i="1"/>
  <c r="A29" i="1" s="1"/>
  <c r="A28" i="1"/>
  <c r="D19" i="1" l="1"/>
  <c r="E19" i="1" s="1"/>
  <c r="F19" i="1" s="1"/>
  <c r="C19" i="1"/>
  <c r="C28" i="1" l="1"/>
  <c r="D20" i="1" l="1"/>
  <c r="C31" i="1"/>
  <c r="N11" i="1"/>
  <c r="N13" i="1" l="1"/>
  <c r="N14" i="1" s="1"/>
  <c r="N15" i="1" s="1"/>
  <c r="D25" i="1" l="1"/>
  <c r="F25" i="1" s="1"/>
  <c r="G25" i="1" s="1"/>
  <c r="D29" i="1"/>
  <c r="D28" i="1"/>
  <c r="E28" i="1" s="1"/>
  <c r="I28" i="1" s="1"/>
  <c r="D26" i="1"/>
  <c r="E26" i="1" s="1"/>
  <c r="I26" i="1" s="1"/>
  <c r="D27" i="1"/>
  <c r="E27" i="1" l="1"/>
  <c r="I27" i="1" s="1"/>
  <c r="F27" i="1"/>
  <c r="G27" i="1" s="1"/>
  <c r="E29" i="1"/>
  <c r="I29" i="1" s="1"/>
  <c r="F29" i="1"/>
  <c r="G29" i="1" s="1"/>
  <c r="H29" i="1" s="1"/>
  <c r="D31" i="1"/>
  <c r="F28" i="1"/>
  <c r="G28" i="1" s="1"/>
  <c r="H28" i="1" s="1"/>
  <c r="E25" i="1"/>
  <c r="H25" i="1" s="1"/>
  <c r="F26" i="1"/>
  <c r="G26" i="1" s="1"/>
  <c r="H26" i="1" s="1"/>
  <c r="H27" i="1" l="1"/>
  <c r="H31" i="1" s="1"/>
  <c r="E31" i="1"/>
  <c r="I25" i="1"/>
  <c r="I31" i="1" s="1"/>
</calcChain>
</file>

<file path=xl/sharedStrings.xml><?xml version="1.0" encoding="utf-8"?>
<sst xmlns="http://schemas.openxmlformats.org/spreadsheetml/2006/main" count="37" uniqueCount="34">
  <si>
    <t>Кол-во интервалов по формуле Стерджесса k</t>
  </si>
  <si>
    <t>Округление k</t>
  </si>
  <si>
    <t>Объем выборки n</t>
  </si>
  <si>
    <t>Размах выборки W</t>
  </si>
  <si>
    <t xml:space="preserve">max = </t>
  </si>
  <si>
    <t xml:space="preserve">min = </t>
  </si>
  <si>
    <t>Длина каждого интервала h</t>
  </si>
  <si>
    <t>Округлив с точн. до 0,1 в большую сторону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</si>
  <si>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</si>
  <si>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</si>
  <si>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</si>
  <si>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</si>
  <si>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</si>
  <si>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</si>
  <si>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</si>
  <si>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>Выборочное среднее</t>
  </si>
  <si>
    <t>x-cp=</t>
  </si>
  <si>
    <t>Выборочная дисперсия</t>
  </si>
  <si>
    <t>Dв=</t>
  </si>
  <si>
    <t>s2=</t>
  </si>
  <si>
    <t>s=</t>
  </si>
  <si>
    <t>Проверка гипотезы о законе распределения по критерию Пирсона</t>
  </si>
  <si>
    <t>pi</t>
  </si>
  <si>
    <t>n*pi</t>
  </si>
  <si>
    <t>(ni-npi)^2</t>
  </si>
  <si>
    <t>ni^2/npi</t>
  </si>
  <si>
    <t>(ninpi)^2/npi</t>
  </si>
  <si>
    <t>Исходные данные</t>
  </si>
  <si>
    <t>Суммы</t>
  </si>
  <si>
    <t>ni-n*pi</t>
  </si>
  <si>
    <t xml:space="preserve">X2Расч = </t>
  </si>
  <si>
    <t xml:space="preserve">X2Крит = </t>
  </si>
  <si>
    <t xml:space="preserve">k-r-1 = </t>
  </si>
  <si>
    <t>Вариант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</si>
</sst>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5" borderId="0" xfId="0" applyFont="1" applyFill="1"/>
    <xf numFmtId="0" fontId="2" fillId="4" borderId="0" xfId="0" applyFont="1" applyFill="1"/>
    <xf numFmtId="0" fontId="1" fillId="2" borderId="1" xfId="0" applyFont="1" applyFill="1" applyBorder="1"/>
    <xf numFmtId="0" fontId="1" fillId="4" borderId="1" xfId="0" applyFont="1" applyFill="1" applyBorder="1"/>
    <xf numFmtId="164" fontId="1" fillId="3" borderId="1" xfId="0" applyNumberFormat="1" applyFont="1" applyFill="1" applyBorder="1"/>
    <xf numFmtId="0" fontId="1" fillId="7" borderId="1" xfId="0" applyFont="1" applyFill="1" applyBorder="1"/>
    <xf numFmtId="165" fontId="1" fillId="3" borderId="1" xfId="0" applyNumberFormat="1" applyFont="1" applyFill="1" applyBorder="1"/>
    <xf numFmtId="165" fontId="1" fillId="5" borderId="0" xfId="0" applyNumberFormat="1" applyFont="1" applyFill="1"/>
    <xf numFmtId="0" fontId="4" fillId="0" borderId="0" xfId="0" applyFont="1"/>
    <xf numFmtId="2" fontId="4" fillId="0" borderId="0" xfId="0" applyNumberFormat="1" applyFont="1"/>
    <xf numFmtId="2" fontId="4" fillId="6" borderId="0" xfId="0" applyNumberFormat="1" applyFont="1" applyFill="1"/>
    <xf numFmtId="0" fontId="0" fillId="8" borderId="0" xfId="0" applyFill="1"/>
    <xf numFmtId="0" fontId="0" fillId="7" borderId="0" xfId="0" applyFill="1"/>
    <xf numFmtId="0" fontId="2" fillId="7" borderId="0" xfId="0" applyFont="1" applyFill="1"/>
    <xf numFmtId="11" fontId="2" fillId="4" borderId="0" xfId="0" applyNumberFormat="1" applyFont="1" applyFill="1"/>
    <xf numFmtId="0" fontId="5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Лист1!$C$16:$C$19</c:f>
              <c:numCache>
                <c:formatCode>0.0</c:formatCode>
                <c:ptCount val="4"/>
                <c:pt idx="0">
                  <c:v>21.7</c:v>
                </c:pt>
                <c:pt idx="1">
                  <c:v>25.75</c:v>
                </c:pt>
                <c:pt idx="2">
                  <c:v>29.799999999999997</c:v>
                </c:pt>
                <c:pt idx="3">
                  <c:v>36.549999999999997</c:v>
                </c:pt>
              </c:numCache>
            </c:numRef>
          </c:cat>
          <c:val>
            <c:numRef>
              <c:f>Лист1!$F$16:$F$19</c:f>
              <c:numCache>
                <c:formatCode>0.000</c:formatCode>
                <c:ptCount val="4"/>
                <c:pt idx="0">
                  <c:v>3.3333333333333333E-2</c:v>
                </c:pt>
                <c:pt idx="1">
                  <c:v>7.407407407407407E-2</c:v>
                </c:pt>
                <c:pt idx="2">
                  <c:v>0.16666666666666666</c:v>
                </c:pt>
                <c:pt idx="3">
                  <c:v>9.6296296296296297E-2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0</xdr:rowOff>
    </xdr:from>
    <xdr:to>
      <xdr:col>15</xdr:col>
      <xdr:colOff>563880</xdr:colOff>
      <xdr:row>25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33</xdr:row>
      <xdr:rowOff>175260</xdr:rowOff>
    </xdr:from>
    <xdr:to>
      <xdr:col>7</xdr:col>
      <xdr:colOff>182880</xdr:colOff>
      <xdr:row>42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zoomScaleNormal="130" workbookViewId="0">
      <selection activeCell="J31" sqref="J31"/>
    </sheetView>
  </sheetViews>
  <sheetFormatPr defaultRowHeight="14.4" x14ac:dyDescent="0.3"/>
  <cols>
    <col min="1" max="1" width="10" bestFit="1" customWidth="1"/>
    <col min="2" max="2" width="9.33203125" bestFit="1" customWidth="1"/>
    <col min="12" max="12" width="7.33203125" bestFit="1" customWidth="1"/>
    <col min="13" max="13" width="40.6640625" bestFit="1" customWidth="1"/>
  </cols>
  <sheetData>
    <row r="1" spans="1:14" ht="17.399999999999999" x14ac:dyDescent="0.3">
      <c r="A1" s="20" t="s">
        <v>33</v>
      </c>
      <c r="B1" s="20"/>
      <c r="C1" s="20"/>
      <c r="D1" s="21" t="s">
        <v>27</v>
      </c>
      <c r="E1" s="21"/>
      <c r="F1" s="21"/>
      <c r="G1" s="1"/>
      <c r="H1" s="1"/>
    </row>
    <row r="2" spans="1:14" ht="15" x14ac:dyDescent="0.3">
      <c r="A2" s="22">
        <v>31</v>
      </c>
      <c r="B2" s="22">
        <v>29</v>
      </c>
      <c r="C2" s="22">
        <v>27</v>
      </c>
      <c r="D2" s="22">
        <v>34</v>
      </c>
      <c r="E2" s="22">
        <v>32</v>
      </c>
      <c r="F2" s="22">
        <v>29</v>
      </c>
      <c r="G2" s="22">
        <v>26</v>
      </c>
      <c r="H2" s="22">
        <v>28</v>
      </c>
      <c r="I2" s="22">
        <v>19</v>
      </c>
      <c r="J2" s="22">
        <v>31</v>
      </c>
    </row>
    <row r="3" spans="1:14" ht="18" x14ac:dyDescent="0.35">
      <c r="A3" s="22">
        <v>28</v>
      </c>
      <c r="B3" s="22">
        <v>36</v>
      </c>
      <c r="C3" s="22">
        <v>31</v>
      </c>
      <c r="D3" s="22">
        <v>32</v>
      </c>
      <c r="E3" s="22">
        <v>29</v>
      </c>
      <c r="F3" s="22">
        <v>31</v>
      </c>
      <c r="G3" s="22">
        <v>22</v>
      </c>
      <c r="H3" s="22">
        <v>39</v>
      </c>
      <c r="I3" s="22">
        <v>29</v>
      </c>
      <c r="J3" s="22">
        <v>26</v>
      </c>
      <c r="M3" s="1" t="s">
        <v>2</v>
      </c>
      <c r="N3" s="12">
        <v>100</v>
      </c>
    </row>
    <row r="4" spans="1:14" ht="18" x14ac:dyDescent="0.35">
      <c r="A4" s="22">
        <v>30</v>
      </c>
      <c r="B4" s="22">
        <v>35</v>
      </c>
      <c r="C4" s="22">
        <v>30</v>
      </c>
      <c r="D4" s="22">
        <v>25</v>
      </c>
      <c r="E4" s="22">
        <v>27</v>
      </c>
      <c r="F4" s="22">
        <v>32</v>
      </c>
      <c r="G4" s="22">
        <v>30</v>
      </c>
      <c r="H4" s="22">
        <v>27</v>
      </c>
      <c r="I4" s="22">
        <v>26</v>
      </c>
      <c r="J4" s="22">
        <v>32</v>
      </c>
      <c r="M4" s="1" t="s">
        <v>0</v>
      </c>
      <c r="N4" s="12">
        <f>1+LOG(N3,2)</f>
        <v>7.6438561897747253</v>
      </c>
    </row>
    <row r="5" spans="1:14" ht="18" x14ac:dyDescent="0.35">
      <c r="A5" s="22">
        <v>28</v>
      </c>
      <c r="B5" s="22">
        <v>27</v>
      </c>
      <c r="C5" s="22">
        <v>35</v>
      </c>
      <c r="D5" s="22">
        <v>29</v>
      </c>
      <c r="E5" s="22">
        <v>28</v>
      </c>
      <c r="F5" s="22">
        <v>33</v>
      </c>
      <c r="G5" s="22">
        <v>35</v>
      </c>
      <c r="H5" s="22">
        <v>24</v>
      </c>
      <c r="I5" s="22">
        <v>35</v>
      </c>
      <c r="J5" s="22">
        <v>28</v>
      </c>
      <c r="M5" s="1" t="s">
        <v>1</v>
      </c>
      <c r="N5" s="12">
        <f>ROUND(N4,0)</f>
        <v>8</v>
      </c>
    </row>
    <row r="6" spans="1:14" ht="18" x14ac:dyDescent="0.35">
      <c r="A6" s="22">
        <v>40</v>
      </c>
      <c r="B6" s="22">
        <v>35</v>
      </c>
      <c r="C6" s="22">
        <v>27</v>
      </c>
      <c r="D6" s="22">
        <v>29</v>
      </c>
      <c r="E6" s="22">
        <v>29</v>
      </c>
      <c r="F6" s="22">
        <v>33</v>
      </c>
      <c r="G6" s="22">
        <v>33</v>
      </c>
      <c r="H6" s="22">
        <v>31</v>
      </c>
      <c r="I6" s="22">
        <v>29</v>
      </c>
      <c r="J6" s="22">
        <v>23</v>
      </c>
      <c r="M6" s="1" t="s">
        <v>3</v>
      </c>
      <c r="N6" s="12">
        <f>D12-B12</f>
        <v>21</v>
      </c>
    </row>
    <row r="7" spans="1:14" ht="18" x14ac:dyDescent="0.35">
      <c r="A7" s="22">
        <v>30</v>
      </c>
      <c r="B7" s="22">
        <v>31</v>
      </c>
      <c r="C7" s="22">
        <v>32</v>
      </c>
      <c r="D7" s="22">
        <v>32</v>
      </c>
      <c r="E7" s="22">
        <v>36</v>
      </c>
      <c r="F7" s="22">
        <v>27</v>
      </c>
      <c r="G7" s="22">
        <v>33</v>
      </c>
      <c r="H7" s="22">
        <v>28</v>
      </c>
      <c r="I7" s="22">
        <v>21</v>
      </c>
      <c r="J7" s="22">
        <v>26</v>
      </c>
      <c r="M7" s="1" t="s">
        <v>6</v>
      </c>
      <c r="N7" s="12">
        <f>N6/N5</f>
        <v>2.625</v>
      </c>
    </row>
    <row r="8" spans="1:14" ht="18" x14ac:dyDescent="0.35">
      <c r="A8" s="22">
        <v>26</v>
      </c>
      <c r="B8" s="22">
        <v>31</v>
      </c>
      <c r="C8" s="22">
        <v>28</v>
      </c>
      <c r="D8" s="22">
        <v>23</v>
      </c>
      <c r="E8" s="22">
        <v>28</v>
      </c>
      <c r="F8" s="22">
        <v>35</v>
      </c>
      <c r="G8" s="22">
        <v>34</v>
      </c>
      <c r="H8" s="22">
        <v>34</v>
      </c>
      <c r="I8" s="22">
        <v>27</v>
      </c>
      <c r="J8" s="22">
        <v>28</v>
      </c>
      <c r="M8" s="1" t="s">
        <v>7</v>
      </c>
      <c r="N8" s="12">
        <f>_xlfn.CEILING.MATH(N7,0.1)</f>
        <v>2.7</v>
      </c>
    </row>
    <row r="9" spans="1:14" ht="18" x14ac:dyDescent="0.35">
      <c r="A9" s="22">
        <v>28</v>
      </c>
      <c r="B9" s="22">
        <v>32</v>
      </c>
      <c r="C9" s="22">
        <v>35</v>
      </c>
      <c r="D9" s="22">
        <v>25</v>
      </c>
      <c r="E9" s="22">
        <v>32</v>
      </c>
      <c r="F9" s="22">
        <v>29</v>
      </c>
      <c r="G9" s="22">
        <v>34</v>
      </c>
      <c r="H9" s="22">
        <v>34</v>
      </c>
      <c r="I9" s="22">
        <v>30</v>
      </c>
      <c r="J9" s="22">
        <v>26</v>
      </c>
      <c r="N9" s="12"/>
    </row>
    <row r="10" spans="1:14" ht="18" x14ac:dyDescent="0.35">
      <c r="A10" s="22">
        <v>23</v>
      </c>
      <c r="B10" s="22">
        <v>27</v>
      </c>
      <c r="C10" s="22">
        <v>26</v>
      </c>
      <c r="D10" s="22">
        <v>31</v>
      </c>
      <c r="E10" s="22">
        <v>35</v>
      </c>
      <c r="F10" s="22">
        <v>31</v>
      </c>
      <c r="G10" s="22">
        <v>23</v>
      </c>
      <c r="H10" s="22">
        <v>27</v>
      </c>
      <c r="I10" s="22">
        <v>34</v>
      </c>
      <c r="J10" s="22">
        <v>33</v>
      </c>
      <c r="M10" t="s">
        <v>15</v>
      </c>
      <c r="N10" s="12"/>
    </row>
    <row r="11" spans="1:14" ht="18" x14ac:dyDescent="0.35">
      <c r="A11" s="22">
        <v>33</v>
      </c>
      <c r="B11" s="22">
        <v>25</v>
      </c>
      <c r="C11" s="22">
        <v>28</v>
      </c>
      <c r="D11" s="22">
        <v>30</v>
      </c>
      <c r="E11" s="22">
        <v>23</v>
      </c>
      <c r="F11" s="22">
        <v>27</v>
      </c>
      <c r="G11" s="22">
        <v>31</v>
      </c>
      <c r="H11" s="22">
        <v>31</v>
      </c>
      <c r="I11" s="22">
        <v>37</v>
      </c>
      <c r="J11" s="22">
        <v>34</v>
      </c>
      <c r="M11" s="1" t="s">
        <v>16</v>
      </c>
      <c r="N11" s="14">
        <f>SUMPRODUCT(C16:C19,D16:D19)/100</f>
        <v>30.015999999999995</v>
      </c>
    </row>
    <row r="12" spans="1:14" ht="18" x14ac:dyDescent="0.35">
      <c r="A12" t="s">
        <v>5</v>
      </c>
      <c r="B12">
        <f>MIN(A2:J11)</f>
        <v>19</v>
      </c>
      <c r="C12" t="s">
        <v>4</v>
      </c>
      <c r="D12">
        <f>MAX(A2:J11)</f>
        <v>40</v>
      </c>
      <c r="M12" t="s">
        <v>17</v>
      </c>
      <c r="N12" s="12"/>
    </row>
    <row r="13" spans="1:14" ht="18" x14ac:dyDescent="0.35">
      <c r="M13" s="12" t="s">
        <v>18</v>
      </c>
      <c r="N13" s="13">
        <f>SUMPRODUCT(C16:C19,C16:C19,D16:D19)/100-N11*N11</f>
        <v>20.984994000000256</v>
      </c>
    </row>
    <row r="14" spans="1:14" ht="18" x14ac:dyDescent="0.35">
      <c r="A14" s="2" t="s">
        <v>8</v>
      </c>
      <c r="M14" s="12" t="s">
        <v>19</v>
      </c>
      <c r="N14" s="13">
        <f>N13*100/99</f>
        <v>21.196963636363893</v>
      </c>
    </row>
    <row r="15" spans="1:14" ht="18" x14ac:dyDescent="0.35">
      <c r="A15" s="6" t="s">
        <v>9</v>
      </c>
      <c r="B15" s="6" t="s">
        <v>10</v>
      </c>
      <c r="C15" s="6" t="s">
        <v>11</v>
      </c>
      <c r="D15" s="6" t="s">
        <v>12</v>
      </c>
      <c r="E15" s="6" t="s">
        <v>13</v>
      </c>
      <c r="F15" s="6" t="s">
        <v>14</v>
      </c>
      <c r="G15" s="4"/>
      <c r="M15" s="12" t="s">
        <v>20</v>
      </c>
      <c r="N15" s="14">
        <f>SQRT(N14)</f>
        <v>4.6040160334607751</v>
      </c>
    </row>
    <row r="16" spans="1:14" ht="15.6" x14ac:dyDescent="0.3">
      <c r="A16" s="7">
        <f>B12</f>
        <v>19</v>
      </c>
      <c r="B16" s="7">
        <f>A16+2*$N$8</f>
        <v>24.4</v>
      </c>
      <c r="C16" s="8">
        <f>(A16+B16)/2</f>
        <v>21.7</v>
      </c>
      <c r="D16" s="9">
        <f>COUNTIFS($A$2:$J$11,"&gt;="&amp;A16,$A$2:$J$11,"&lt;"&amp;B16)</f>
        <v>9</v>
      </c>
      <c r="E16" s="7">
        <f>D16/$N$3</f>
        <v>0.09</v>
      </c>
      <c r="F16" s="10">
        <f>E16/$N$8</f>
        <v>3.3333333333333333E-2</v>
      </c>
      <c r="G16" s="11"/>
    </row>
    <row r="17" spans="1:9" ht="15.6" x14ac:dyDescent="0.3">
      <c r="A17" s="7">
        <f>B16</f>
        <v>24.4</v>
      </c>
      <c r="B17" s="7">
        <f>A17+$N$8</f>
        <v>27.099999999999998</v>
      </c>
      <c r="C17" s="8">
        <f t="shared" ref="C17:C19" si="0">(A17+B17)/2</f>
        <v>25.75</v>
      </c>
      <c r="D17" s="9">
        <f t="shared" ref="D17:D19" si="1">COUNTIFS($A$2:$J$11,"&gt;="&amp;A17,$A$2:$J$11,"&lt;"&amp;B17)</f>
        <v>20</v>
      </c>
      <c r="E17" s="7">
        <f t="shared" ref="E17:E19" si="2">D17/$N$3</f>
        <v>0.2</v>
      </c>
      <c r="F17" s="10">
        <f t="shared" ref="F17:F19" si="3">E17/$N$8</f>
        <v>7.407407407407407E-2</v>
      </c>
      <c r="G17" s="11"/>
    </row>
    <row r="18" spans="1:9" ht="15.6" x14ac:dyDescent="0.3">
      <c r="A18" s="7">
        <f t="shared" ref="A18" si="4">A17+$N$8</f>
        <v>27.099999999999998</v>
      </c>
      <c r="B18" s="7">
        <f>A18+2*$N$8</f>
        <v>32.5</v>
      </c>
      <c r="C18" s="8">
        <f t="shared" si="0"/>
        <v>29.799999999999997</v>
      </c>
      <c r="D18" s="9">
        <f t="shared" si="1"/>
        <v>45</v>
      </c>
      <c r="E18" s="7">
        <f t="shared" si="2"/>
        <v>0.45</v>
      </c>
      <c r="F18" s="10">
        <f t="shared" si="3"/>
        <v>0.16666666666666666</v>
      </c>
      <c r="G18" s="11"/>
    </row>
    <row r="19" spans="1:9" ht="15.6" x14ac:dyDescent="0.3">
      <c r="A19" s="7">
        <f>B18</f>
        <v>32.5</v>
      </c>
      <c r="B19" s="7">
        <f>A19+3*$N$8</f>
        <v>40.6</v>
      </c>
      <c r="C19" s="8">
        <f t="shared" si="0"/>
        <v>36.549999999999997</v>
      </c>
      <c r="D19" s="9">
        <f t="shared" si="1"/>
        <v>26</v>
      </c>
      <c r="E19" s="7">
        <f t="shared" si="2"/>
        <v>0.26</v>
      </c>
      <c r="F19" s="10">
        <f t="shared" si="3"/>
        <v>9.6296296296296297E-2</v>
      </c>
      <c r="G19" s="11"/>
    </row>
    <row r="20" spans="1:9" ht="15.6" x14ac:dyDescent="0.3">
      <c r="D20" s="3">
        <f>SUM(D16:D19)</f>
        <v>100</v>
      </c>
      <c r="E20" s="4"/>
    </row>
    <row r="23" spans="1:9" ht="17.399999999999999" x14ac:dyDescent="0.3">
      <c r="A23" s="2" t="s">
        <v>21</v>
      </c>
    </row>
    <row r="24" spans="1:9" ht="15.6" x14ac:dyDescent="0.3">
      <c r="A24" s="3" t="s">
        <v>9</v>
      </c>
      <c r="B24" s="3" t="s">
        <v>10</v>
      </c>
      <c r="C24" s="3" t="s">
        <v>12</v>
      </c>
      <c r="D24" s="3" t="s">
        <v>22</v>
      </c>
      <c r="E24" s="3" t="s">
        <v>23</v>
      </c>
      <c r="F24" s="3" t="s">
        <v>29</v>
      </c>
      <c r="G24" s="19" t="s">
        <v>24</v>
      </c>
      <c r="H24" s="19" t="s">
        <v>26</v>
      </c>
      <c r="I24" s="19" t="s">
        <v>25</v>
      </c>
    </row>
    <row r="25" spans="1:9" ht="15.6" x14ac:dyDescent="0.3">
      <c r="A25" s="18">
        <f>-1E+37</f>
        <v>-9.9999999999999995E+36</v>
      </c>
      <c r="B25" s="5">
        <f>B16</f>
        <v>24.4</v>
      </c>
      <c r="C25" s="5">
        <f>D16</f>
        <v>9</v>
      </c>
      <c r="D25" s="1">
        <f>_xlfn.NORM.DIST(B25,$N$11,$N$15,TRUE)</f>
        <v>0.11126947596382078</v>
      </c>
      <c r="E25" s="1">
        <f>$N$3*D25</f>
        <v>11.126947596382077</v>
      </c>
      <c r="F25" s="1">
        <f>C25-$N$3*D25</f>
        <v>-2.1269475963820774</v>
      </c>
      <c r="G25" s="1">
        <f>POWER(F25,2)</f>
        <v>4.5239060777554965</v>
      </c>
      <c r="H25" s="1">
        <f>G25/E25</f>
        <v>0.40657206646919436</v>
      </c>
      <c r="I25" s="1">
        <f>(POWER(C25,2))/E25</f>
        <v>7.2796244700871169</v>
      </c>
    </row>
    <row r="26" spans="1:9" ht="15.6" x14ac:dyDescent="0.3">
      <c r="A26" s="5">
        <f>A17</f>
        <v>24.4</v>
      </c>
      <c r="B26" s="5">
        <f>B17</f>
        <v>27.099999999999998</v>
      </c>
      <c r="C26" s="5">
        <f>D17</f>
        <v>20</v>
      </c>
      <c r="D26" s="1">
        <f t="shared" ref="D26:D29" si="5">_xlfn.NORM.DIST(B26,$N$11,$N$15,TRUE)-_xlfn.NORM.DIST(A26,$N$11,$N$15,TRUE)</f>
        <v>0.15197978523256137</v>
      </c>
      <c r="E26" s="1">
        <f t="shared" ref="E26:E29" si="6">$N$3*D26</f>
        <v>15.197978523256136</v>
      </c>
      <c r="F26" s="1">
        <f t="shared" ref="F26:F29" si="7">C26-$N$3*D26</f>
        <v>4.8020214767438638</v>
      </c>
      <c r="G26" s="1">
        <f t="shared" ref="G26:G29" si="8">POWER(F26,2)</f>
        <v>23.059410263109317</v>
      </c>
      <c r="H26" s="1">
        <f t="shared" ref="H26:H29" si="9">G26/E26</f>
        <v>1.5172682490519065</v>
      </c>
      <c r="I26" s="1">
        <f t="shared" ref="I26:I29" si="10">(POWER(C26,2))/E26</f>
        <v>26.31928972579577</v>
      </c>
    </row>
    <row r="27" spans="1:9" ht="15.6" x14ac:dyDescent="0.3">
      <c r="A27" s="5">
        <f>A18</f>
        <v>27.099999999999998</v>
      </c>
      <c r="B27" s="5">
        <f>B18</f>
        <v>32.5</v>
      </c>
      <c r="C27" s="5">
        <f>D18</f>
        <v>45</v>
      </c>
      <c r="D27" s="1">
        <f t="shared" si="5"/>
        <v>0.441989780185435</v>
      </c>
      <c r="E27" s="1">
        <f>$N$3*D27</f>
        <v>44.1989780185435</v>
      </c>
      <c r="F27" s="1">
        <f>C27-$N$3*D27</f>
        <v>0.8010219814565005</v>
      </c>
      <c r="G27" s="1">
        <f>POWER(F27,2)</f>
        <v>0.64163621477649824</v>
      </c>
      <c r="H27" s="1">
        <f>G27/E27</f>
        <v>1.4516992101204294E-2</v>
      </c>
      <c r="I27" s="1">
        <f t="shared" si="10"/>
        <v>45.815538973557707</v>
      </c>
    </row>
    <row r="28" spans="1:9" ht="15.6" x14ac:dyDescent="0.3">
      <c r="A28" s="5">
        <f>A19</f>
        <v>32.5</v>
      </c>
      <c r="B28" s="5">
        <f>B19</f>
        <v>40.6</v>
      </c>
      <c r="C28" s="5">
        <f>D19</f>
        <v>26</v>
      </c>
      <c r="D28" s="1">
        <f t="shared" si="5"/>
        <v>0.28400458559080111</v>
      </c>
      <c r="E28" s="1">
        <f t="shared" si="6"/>
        <v>28.400458559080111</v>
      </c>
      <c r="F28" s="1">
        <f t="shared" si="7"/>
        <v>-2.4004585590801106</v>
      </c>
      <c r="G28" s="1">
        <f t="shared" si="8"/>
        <v>5.7622012938609606</v>
      </c>
      <c r="H28" s="1">
        <f t="shared" si="9"/>
        <v>0.20289113578480183</v>
      </c>
      <c r="I28" s="1">
        <f t="shared" si="10"/>
        <v>23.802432576704692</v>
      </c>
    </row>
    <row r="29" spans="1:9" ht="15.6" x14ac:dyDescent="0.3">
      <c r="A29" s="5">
        <f>B28</f>
        <v>40.6</v>
      </c>
      <c r="B29" s="5">
        <f>100000000000</f>
        <v>100000000000</v>
      </c>
      <c r="C29" s="5">
        <v>0</v>
      </c>
      <c r="D29" s="1">
        <f t="shared" si="5"/>
        <v>1.0756373027381749E-2</v>
      </c>
      <c r="E29" s="1">
        <f t="shared" si="6"/>
        <v>1.0756373027381749</v>
      </c>
      <c r="F29" s="1">
        <f t="shared" si="7"/>
        <v>-1.0756373027381749</v>
      </c>
      <c r="G29" s="1">
        <f t="shared" si="8"/>
        <v>1.1569956070418561</v>
      </c>
      <c r="H29" s="1">
        <f t="shared" si="9"/>
        <v>1.0756373027381749</v>
      </c>
      <c r="I29" s="1">
        <f t="shared" si="10"/>
        <v>0</v>
      </c>
    </row>
    <row r="30" spans="1:9" x14ac:dyDescent="0.3">
      <c r="A30" s="15"/>
      <c r="B30" s="15"/>
      <c r="C30" s="15"/>
      <c r="D30" s="15"/>
      <c r="E30" s="15"/>
      <c r="F30" s="15"/>
      <c r="G30" s="15"/>
      <c r="H30" s="15"/>
      <c r="I30" s="15"/>
    </row>
    <row r="31" spans="1:9" ht="15.6" x14ac:dyDescent="0.3">
      <c r="A31" s="16" t="s">
        <v>28</v>
      </c>
      <c r="B31" s="16"/>
      <c r="C31" s="17">
        <f>SUM(C25:C29)</f>
        <v>100</v>
      </c>
      <c r="D31" s="16">
        <f>SUM(D25:D29)</f>
        <v>1</v>
      </c>
      <c r="E31" s="16">
        <f>SUM(E25:E29)</f>
        <v>99.999999999999986</v>
      </c>
      <c r="F31" s="16"/>
      <c r="G31" s="16" t="s">
        <v>30</v>
      </c>
      <c r="H31" s="16">
        <f>SUM(H25:H29)</f>
        <v>3.216885746145282</v>
      </c>
      <c r="I31" s="16">
        <f>SUM(I25:I29)</f>
        <v>103.21688574614528</v>
      </c>
    </row>
    <row r="32" spans="1:9" x14ac:dyDescent="0.3">
      <c r="D32" s="16" t="s">
        <v>32</v>
      </c>
      <c r="E32" s="16">
        <f>5-2-1</f>
        <v>2</v>
      </c>
      <c r="F32" s="16"/>
      <c r="G32" s="16" t="s">
        <v>31</v>
      </c>
      <c r="H32" s="16">
        <f>_xlfn.CHISQ.INV.RT(0.05,E32)</f>
        <v>5.9914645471079817</v>
      </c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2022-12-02T12:27:58Z</dcterms:modified>
</cp:coreProperties>
</file>