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546BEBC-DCBE-4160-BEB1-51C941AF4713}" xr6:coauthVersionLast="45" xr6:coauthVersionMax="45" xr10:uidLastSave="{00000000-0000-0000-0000-000000000000}"/>
  <bookViews>
    <workbookView xWindow="-110" yWindow="-110" windowWidth="19420" windowHeight="10420" tabRatio="906" activeTab="1" xr2:uid="{00000000-000D-0000-FFFF-FFFF00000000}"/>
  </bookViews>
  <sheets>
    <sheet name="OData_HIS" sheetId="15" r:id="rId1"/>
    <sheet name="OD暫存" sheetId="13" r:id="rId2"/>
    <sheet name="OD計算暫存" sheetId="14" r:id="rId3"/>
    <sheet name="結果NEW" sheetId="10" r:id="rId4"/>
    <sheet name="計算暫存檔(不使用)" sheetId="1" r:id="rId5"/>
    <sheet name="操作說明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4" l="1"/>
  <c r="H5" i="14"/>
  <c r="H4" i="14"/>
  <c r="H3" i="14"/>
  <c r="H2" i="14"/>
  <c r="I6" i="14" l="1"/>
  <c r="A6" i="14" l="1"/>
  <c r="B6" i="14" s="1"/>
  <c r="P5" i="14"/>
  <c r="Q6" i="14" s="1"/>
  <c r="R6" i="14" s="1"/>
  <c r="O5" i="14"/>
  <c r="N5" i="14"/>
  <c r="K5" i="14"/>
  <c r="G5" i="14"/>
  <c r="F5" i="14"/>
  <c r="E5" i="14"/>
  <c r="D5" i="14"/>
  <c r="C5" i="14"/>
  <c r="K6" i="14"/>
  <c r="G6" i="14"/>
  <c r="F6" i="14"/>
  <c r="E6" i="14"/>
  <c r="D6" i="14"/>
  <c r="C6" i="14"/>
  <c r="J6" i="14" l="1"/>
  <c r="L6" i="14"/>
  <c r="M6" i="14" s="1"/>
  <c r="P4" i="14"/>
  <c r="Q5" i="14" s="1"/>
  <c r="R5" i="14" s="1"/>
  <c r="O4" i="14"/>
  <c r="N4" i="14"/>
  <c r="P3" i="14"/>
  <c r="O3" i="14"/>
  <c r="N3" i="14"/>
  <c r="P2" i="14"/>
  <c r="O2" i="14"/>
  <c r="N2" i="14"/>
  <c r="K4" i="14"/>
  <c r="L5" i="14" s="1"/>
  <c r="M5" i="14" s="1"/>
  <c r="K3" i="14"/>
  <c r="K2" i="14"/>
  <c r="G4" i="14"/>
  <c r="F4" i="14"/>
  <c r="E4" i="14"/>
  <c r="I5" i="14" s="1"/>
  <c r="D4" i="14"/>
  <c r="G3" i="14"/>
  <c r="F3" i="14"/>
  <c r="E3" i="14"/>
  <c r="D3" i="14"/>
  <c r="G2" i="14"/>
  <c r="F2" i="14"/>
  <c r="J2" i="14" s="1"/>
  <c r="E2" i="14"/>
  <c r="D2" i="14"/>
  <c r="C4" i="14"/>
  <c r="C3" i="14"/>
  <c r="C2" i="14"/>
  <c r="A5" i="14"/>
  <c r="B5" i="14" s="1"/>
  <c r="A4" i="14"/>
  <c r="B4" i="14" s="1"/>
  <c r="A3" i="14"/>
  <c r="B3" i="14" s="1"/>
  <c r="A2" i="14"/>
  <c r="B2" i="14" s="1"/>
  <c r="I3" i="14" l="1"/>
  <c r="I2" i="14"/>
  <c r="J5" i="14"/>
  <c r="J3" i="14"/>
  <c r="Q3" i="14"/>
  <c r="R3" i="14" s="1"/>
  <c r="L4" i="14"/>
  <c r="M4" i="14" s="1"/>
  <c r="Q2" i="14"/>
  <c r="R2" i="14" s="1"/>
  <c r="L2" i="14"/>
  <c r="M2" i="14" s="1"/>
  <c r="J4" i="14"/>
  <c r="I4" i="14"/>
  <c r="Q4" i="14"/>
  <c r="R4" i="14" s="1"/>
  <c r="L3" i="14"/>
  <c r="M3" i="14" s="1"/>
  <c r="V38" i="10"/>
  <c r="V37" i="10"/>
  <c r="V35" i="10"/>
  <c r="V36" i="10" s="1"/>
  <c r="U2" i="14" l="1"/>
  <c r="U3" i="14" s="1"/>
  <c r="U4" i="14" s="1"/>
  <c r="U5" i="14" s="1"/>
  <c r="U6" i="14" s="1"/>
  <c r="P4" i="1"/>
  <c r="P5" i="1"/>
  <c r="G4" i="1"/>
  <c r="F4" i="1"/>
  <c r="D5" i="1"/>
  <c r="D4" i="1"/>
  <c r="E5" i="1"/>
  <c r="E4" i="1"/>
  <c r="G5" i="1"/>
  <c r="F5" i="1"/>
  <c r="D3" i="1"/>
  <c r="D2" i="1"/>
  <c r="C6" i="1"/>
  <c r="C5" i="1"/>
  <c r="C4" i="1"/>
  <c r="C3" i="1"/>
  <c r="C2" i="1"/>
  <c r="G3" i="1"/>
  <c r="G2" i="1"/>
  <c r="F3" i="1"/>
  <c r="F2" i="1"/>
  <c r="E3" i="1"/>
  <c r="E2" i="1"/>
  <c r="H3" i="1" l="1"/>
  <c r="H2" i="1"/>
  <c r="H5" i="1"/>
  <c r="H4" i="1"/>
  <c r="O5" i="1"/>
  <c r="O4" i="1"/>
  <c r="O2" i="1"/>
  <c r="N5" i="1"/>
  <c r="N4" i="1"/>
  <c r="N3" i="1"/>
  <c r="N2" i="1"/>
  <c r="K6" i="1"/>
  <c r="K5" i="1"/>
  <c r="K4" i="1"/>
  <c r="K3" i="1"/>
  <c r="K2" i="1"/>
  <c r="O3" i="1" l="1"/>
  <c r="P3" i="1"/>
  <c r="Q4" i="1" s="1"/>
  <c r="R4" i="1" s="1"/>
  <c r="P2" i="1"/>
  <c r="Q25" i="10"/>
  <c r="R25" i="10" s="1"/>
  <c r="L25" i="10"/>
  <c r="M25" i="10" s="1"/>
  <c r="J25" i="10"/>
  <c r="I25" i="10"/>
  <c r="H25" i="10"/>
  <c r="Q5" i="1" l="1"/>
  <c r="R5" i="1" s="1"/>
  <c r="J4" i="1"/>
  <c r="J5" i="1"/>
  <c r="L5" i="1"/>
  <c r="M5" i="1" s="1"/>
  <c r="L4" i="1"/>
  <c r="M4" i="1" s="1"/>
  <c r="I5" i="1"/>
  <c r="I4" i="1"/>
  <c r="V21" i="10"/>
  <c r="V20" i="10"/>
  <c r="V19" i="10"/>
  <c r="V32" i="10" l="1"/>
  <c r="V31" i="10"/>
  <c r="V30" i="10"/>
  <c r="V29" i="10"/>
  <c r="V28" i="10"/>
  <c r="V27" i="10"/>
  <c r="V26" i="10"/>
  <c r="V25" i="10"/>
  <c r="V24" i="10"/>
  <c r="V23" i="10"/>
  <c r="V22" i="10"/>
  <c r="V16" i="10" l="1"/>
  <c r="V17" i="10"/>
  <c r="V18" i="10" s="1"/>
  <c r="K6" i="10" l="1"/>
  <c r="G6" i="10"/>
  <c r="F6" i="10"/>
  <c r="E6" i="10"/>
  <c r="D6" i="10"/>
  <c r="C6" i="10"/>
  <c r="A6" i="10"/>
  <c r="P5" i="10"/>
  <c r="Q6" i="10" s="1"/>
  <c r="R6" i="10" s="1"/>
  <c r="O5" i="10"/>
  <c r="N5" i="10"/>
  <c r="K5" i="10"/>
  <c r="G5" i="10"/>
  <c r="F5" i="10"/>
  <c r="E5" i="10"/>
  <c r="D5" i="10"/>
  <c r="C5" i="10"/>
  <c r="A5" i="10"/>
  <c r="P4" i="10"/>
  <c r="O4" i="10"/>
  <c r="N4" i="10"/>
  <c r="K4" i="10"/>
  <c r="G4" i="10"/>
  <c r="F4" i="10"/>
  <c r="E4" i="10"/>
  <c r="D4" i="10"/>
  <c r="C4" i="10"/>
  <c r="A4" i="10"/>
  <c r="P3" i="10"/>
  <c r="O3" i="10"/>
  <c r="N3" i="10"/>
  <c r="K3" i="10"/>
  <c r="G3" i="10"/>
  <c r="F3" i="10"/>
  <c r="E3" i="10"/>
  <c r="D3" i="10"/>
  <c r="C3" i="10"/>
  <c r="A3" i="10"/>
  <c r="P2" i="10"/>
  <c r="O2" i="10"/>
  <c r="N2" i="10"/>
  <c r="K2" i="10"/>
  <c r="G2" i="10"/>
  <c r="F2" i="10"/>
  <c r="J2" i="10" s="1"/>
  <c r="E2" i="10"/>
  <c r="I2" i="10" s="1"/>
  <c r="D2" i="10"/>
  <c r="C2" i="10"/>
  <c r="A2" i="10"/>
  <c r="H5" i="10" l="1"/>
  <c r="I5" i="10"/>
  <c r="Q3" i="10"/>
  <c r="R3" i="10" s="1"/>
  <c r="J6" i="10"/>
  <c r="L5" i="10"/>
  <c r="M5" i="10" s="1"/>
  <c r="L3" i="10"/>
  <c r="M3" i="10" s="1"/>
  <c r="I3" i="10"/>
  <c r="Q4" i="10"/>
  <c r="R4" i="10" s="1"/>
  <c r="H6" i="10"/>
  <c r="I6" i="10"/>
  <c r="H3" i="10"/>
  <c r="J3" i="10"/>
  <c r="Q5" i="10"/>
  <c r="R5" i="10" s="1"/>
  <c r="J4" i="10"/>
  <c r="L4" i="10"/>
  <c r="M4" i="10" s="1"/>
  <c r="J5" i="10"/>
  <c r="L6" i="10"/>
  <c r="M6" i="10" s="1"/>
  <c r="H4" i="10"/>
  <c r="H2" i="10"/>
  <c r="I4" i="10"/>
  <c r="U3" i="10" l="1"/>
  <c r="U4" i="10" s="1"/>
  <c r="U5" i="10" s="1"/>
  <c r="U6" i="10" s="1"/>
  <c r="G6" i="1"/>
  <c r="F6" i="1"/>
  <c r="E6" i="1"/>
  <c r="A6" i="1"/>
  <c r="D6" i="1"/>
  <c r="Q6" i="1"/>
  <c r="R6" i="1" s="1"/>
  <c r="A2" i="1"/>
  <c r="A5" i="1"/>
  <c r="H6" i="1" l="1"/>
  <c r="L6" i="1"/>
  <c r="M6" i="1" s="1"/>
  <c r="J6" i="1"/>
  <c r="I6" i="1"/>
  <c r="Q10" i="10" l="1"/>
  <c r="Q9" i="10"/>
  <c r="Q8" i="10"/>
  <c r="Q7" i="10"/>
  <c r="V7" i="10" s="1"/>
  <c r="V8" i="10" s="1"/>
  <c r="V11" i="10"/>
  <c r="V9" i="10"/>
  <c r="V10" i="10"/>
  <c r="A4" i="1" l="1"/>
  <c r="A3" i="1"/>
  <c r="V12" i="10" l="1"/>
  <c r="V15" i="10"/>
  <c r="V14" i="10"/>
  <c r="V13" i="10"/>
  <c r="V2" i="10" l="1"/>
  <c r="V3" i="10" s="1"/>
  <c r="V4" i="10" s="1"/>
  <c r="V5" i="10" s="1"/>
  <c r="V6" i="10" s="1"/>
  <c r="Q3" i="1" l="1"/>
  <c r="R3" i="1" s="1"/>
  <c r="J3" i="1" l="1"/>
  <c r="L3" i="1" l="1"/>
  <c r="M3" i="1" s="1"/>
  <c r="I3" i="1"/>
  <c r="U3" i="1" s="1"/>
  <c r="U4" i="1" s="1"/>
  <c r="U5" i="1" s="1"/>
  <c r="U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<sst xmlns="http://schemas.openxmlformats.org/spreadsheetml/2006/main" count="603" uniqueCount="288">
  <si>
    <t>month</t>
  </si>
  <si>
    <t>open</t>
  </si>
  <si>
    <t>high</t>
  </si>
  <si>
    <t>low</t>
  </si>
  <si>
    <t>last</t>
  </si>
  <si>
    <t>change</t>
  </si>
  <si>
    <t>settle</t>
  </si>
  <si>
    <t>volume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</si>
  <si>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</si>
  <si>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</si>
  <si>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</si>
  <si>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</si>
  <si>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</si>
  <si>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</si>
  <si>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</si>
  <si>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</si>
  <si>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</si>
  <si>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</si>
  <si>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</si>
  <si>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</si>
  <si>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</si>
  <si>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</si>
  <si>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</si>
  <si>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</si>
  <si>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</si>
  <si>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</si>
  <si>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</si>
  <si>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</si>
  <si>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</si>
  <si>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</si>
  <si>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</si>
  <si>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</si>
  <si>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</si>
  <si>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</si>
  <si>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</si>
  <si>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</si>
  <si>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</si>
  <si>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</si>
  <si>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</si>
  <si>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sell加碼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</si>
  <si>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</si>
  <si>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</si>
  <si>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</si>
  <si>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</si>
  <si>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</si>
  <si>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</si>
  <si>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</si>
  <si>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1502.5</t>
  </si>
  <si>
    <t>1513</t>
  </si>
  <si>
    <t>1513.5</t>
  </si>
  <si>
    <t>1493.9</t>
  </si>
  <si>
    <t>1496.8</t>
  </si>
  <si>
    <t>1497.6</t>
  </si>
  <si>
    <t>1509</t>
  </si>
  <si>
    <t>1494.9</t>
  </si>
  <si>
    <t>1508</t>
  </si>
  <si>
    <t>1506</t>
  </si>
  <si>
    <t>1508.1</t>
  </si>
  <si>
    <t>1497.1</t>
  </si>
  <si>
    <t>1502.6</t>
  </si>
  <si>
    <t>1504.5</t>
  </si>
  <si>
    <t>1492.6</t>
  </si>
  <si>
    <t>1498.3</t>
  </si>
  <si>
    <t>1498.2</t>
  </si>
  <si>
    <t>1530.2</t>
  </si>
  <si>
    <t>1493.4</t>
  </si>
  <si>
    <t>1526.8</t>
  </si>
  <si>
    <t>比例(計算)</t>
    <phoneticPr fontId="2" type="noConversion"/>
  </si>
  <si>
    <t>總OI變化(計算)</t>
    <phoneticPr fontId="2" type="noConversion"/>
  </si>
  <si>
    <t>buy加碼</t>
  </si>
  <si>
    <t>W3</t>
  </si>
  <si>
    <t>W3</t>
    <phoneticPr fontId="1" type="noConversion"/>
  </si>
  <si>
    <t>na</t>
  </si>
  <si>
    <t>na</t>
    <phoneticPr fontId="1" type="noConversion"/>
  </si>
  <si>
    <t>na</t>
    <phoneticPr fontId="1" type="noConversion"/>
  </si>
  <si>
    <t>W4</t>
  </si>
  <si>
    <t>W4</t>
    <phoneticPr fontId="1" type="noConversion"/>
  </si>
  <si>
    <t>sell減碼</t>
  </si>
  <si>
    <t>1.10925</t>
  </si>
  <si>
    <t>1.11275</t>
  </si>
  <si>
    <t>1.11235</t>
  </si>
  <si>
    <t>1.1126</t>
  </si>
  <si>
    <t>1.1174</t>
  </si>
  <si>
    <t>1.1101</t>
  </si>
  <si>
    <t>1.1159</t>
  </si>
  <si>
    <t>1.11555</t>
  </si>
  <si>
    <t>1.11815</t>
  </si>
  <si>
    <t>1.11315</t>
  </si>
  <si>
    <t>1.11575</t>
  </si>
  <si>
    <t>1.1165</t>
  </si>
  <si>
    <t>1.1218</t>
  </si>
  <si>
    <t>1.1138</t>
  </si>
  <si>
    <t>1.1144</t>
  </si>
  <si>
    <t>1.1181</t>
  </si>
  <si>
    <t>1.1222</t>
  </si>
  <si>
    <t>1.11995</t>
  </si>
  <si>
    <t>1.118</t>
  </si>
  <si>
    <t>1.12</t>
  </si>
  <si>
    <t>1.11585</t>
  </si>
  <si>
    <t>1.1177</t>
  </si>
  <si>
    <t>1.11885</t>
  </si>
  <si>
    <t>1.1152</t>
  </si>
  <si>
    <t>1.1167</t>
  </si>
  <si>
    <t>1.11335</t>
  </si>
  <si>
    <t>1.1135</t>
  </si>
  <si>
    <t>1.1115</t>
  </si>
  <si>
    <t>1.1119</t>
  </si>
  <si>
    <t>星期二</t>
  </si>
  <si>
    <t>Mar</t>
  </si>
  <si>
    <t>SELL減碼</t>
  </si>
  <si>
    <t>W2</t>
    <phoneticPr fontId="1" type="noConversion"/>
  </si>
  <si>
    <t>na</t>
    <phoneticPr fontId="1" type="noConversion"/>
  </si>
  <si>
    <t>1.0968</t>
  </si>
  <si>
    <t>1.0981</t>
  </si>
  <si>
    <t>1.09305</t>
  </si>
  <si>
    <t>1.09345</t>
  </si>
  <si>
    <t>1.09335</t>
  </si>
  <si>
    <t>1.09475</t>
  </si>
  <si>
    <t>1.09135</t>
  </si>
  <si>
    <t>1.0938</t>
  </si>
  <si>
    <t>1.094</t>
  </si>
  <si>
    <t>1.0887</t>
  </si>
  <si>
    <t>1.0895</t>
  </si>
  <si>
    <t>1.0892</t>
  </si>
  <si>
    <t>1.0908</t>
  </si>
  <si>
    <t>1.08525</t>
  </si>
  <si>
    <t>1.08595</t>
  </si>
  <si>
    <t>1.0859</t>
  </si>
  <si>
    <t>1.08805</t>
  </si>
  <si>
    <t>1.0846</t>
  </si>
  <si>
    <t>1.08505</t>
  </si>
  <si>
    <t>1.0819</t>
  </si>
  <si>
    <t>1.09215</t>
  </si>
  <si>
    <t>tdate</t>
    <phoneticPr fontId="1" type="noConversion"/>
  </si>
  <si>
    <t>volumn</t>
    <phoneticPr fontId="1" type="noConversion"/>
  </si>
  <si>
    <t>openInterest</t>
    <phoneticPr fontId="1" type="noConversion"/>
  </si>
  <si>
    <t>Total_openInterest</t>
    <phoneticPr fontId="1" type="noConversion"/>
  </si>
  <si>
    <t>當季
交易量</t>
    <phoneticPr fontId="2" type="noConversion"/>
  </si>
  <si>
    <t>交易量
變化</t>
    <phoneticPr fontId="2" type="noConversion"/>
  </si>
  <si>
    <t>比例
(計算)</t>
    <phoneticPr fontId="2" type="noConversion"/>
  </si>
  <si>
    <t>總OI變化
(計算)</t>
    <phoneticPr fontId="2" type="noConversion"/>
  </si>
  <si>
    <t>變化
比例</t>
    <phoneticPr fontId="2" type="noConversion"/>
  </si>
  <si>
    <t>next OI</t>
    <phoneticPr fontId="1" type="noConversion"/>
  </si>
  <si>
    <t>1.0798</t>
  </si>
  <si>
    <t>1.08785</t>
  </si>
  <si>
    <t>1.07975</t>
  </si>
  <si>
    <t>1.08615</t>
  </si>
  <si>
    <t>1.0845</t>
  </si>
  <si>
    <t>1.0863</t>
  </si>
  <si>
    <t>1.0867</t>
  </si>
  <si>
    <t>1.09035</t>
  </si>
  <si>
    <t>1.0843</t>
  </si>
  <si>
    <t>1.08945</t>
  </si>
  <si>
    <t>1.08675</t>
  </si>
  <si>
    <t>1.0898</t>
  </si>
  <si>
    <t>1.08935</t>
  </si>
  <si>
    <t>1.1018</t>
  </si>
  <si>
    <t>1.089</t>
  </si>
  <si>
    <t>1.1004</t>
  </si>
  <si>
    <t>1.1014</t>
  </si>
  <si>
    <t>1.10635</t>
  </si>
  <si>
    <t>1.09615</t>
  </si>
  <si>
    <t>1.1039</t>
  </si>
  <si>
    <t>1.1064</t>
  </si>
  <si>
    <t>1.11945</t>
  </si>
  <si>
    <t>1.10465</t>
  </si>
  <si>
    <t>1.11435</t>
  </si>
  <si>
    <t>1.11545</t>
  </si>
  <si>
    <t>1.1221</t>
  </si>
  <si>
    <t>1.1104</t>
  </si>
  <si>
    <t>1.11855</t>
  </si>
  <si>
    <t>1.1183</t>
  </si>
  <si>
    <t>1.1195</t>
  </si>
  <si>
    <t>1.1103</t>
  </si>
  <si>
    <t>1.1142</t>
  </si>
  <si>
    <t>1.11395</t>
  </si>
  <si>
    <t>1.12235</t>
  </si>
  <si>
    <t>1.1125</t>
  </si>
  <si>
    <t>1.12125</t>
  </si>
  <si>
    <t>1.1239</t>
  </si>
  <si>
    <t>1.13605</t>
  </si>
  <si>
    <t>1.12155</t>
  </si>
  <si>
    <t>1.129</t>
  </si>
  <si>
    <t>1.13485</t>
  </si>
  <si>
    <t>1.1502</t>
  </si>
  <si>
    <t>1.1344</t>
  </si>
  <si>
    <t>1.1466</t>
  </si>
  <si>
    <t>1.1453</t>
  </si>
  <si>
    <t>1.14625</t>
  </si>
  <si>
    <t>1.1279</t>
  </si>
  <si>
    <t>1.12855</t>
  </si>
  <si>
    <t>1.1294</t>
  </si>
  <si>
    <t>1.13695</t>
  </si>
  <si>
    <t>1.12605</t>
  </si>
  <si>
    <t>1.12735</t>
  </si>
  <si>
    <t>1.12655</t>
  </si>
  <si>
    <t>1.1336</t>
  </si>
  <si>
    <t>1.1056</t>
  </si>
  <si>
    <t>1.11765</t>
  </si>
  <si>
    <t>1.1169</t>
  </si>
  <si>
    <t>1.1223</t>
  </si>
  <si>
    <t>1.1055</t>
  </si>
  <si>
    <t>1.111</t>
  </si>
  <si>
    <t>1.11715</t>
  </si>
  <si>
    <t>1.12355</t>
  </si>
  <si>
    <t>1.1134</t>
  </si>
  <si>
    <t>1.12435</t>
  </si>
  <si>
    <t>1.1244</t>
  </si>
  <si>
    <t>1.1005</t>
  </si>
  <si>
    <t>1.10575</t>
  </si>
  <si>
    <t>1.10515</t>
  </si>
  <si>
    <t>1.10945</t>
  </si>
  <si>
    <t>1.085</t>
  </si>
  <si>
    <t>1.09715</t>
  </si>
  <si>
    <t>1.0714</t>
  </si>
  <si>
    <t>1.08715</t>
  </si>
  <si>
    <t>1.0675</t>
  </si>
  <si>
    <t>1.0734</t>
  </si>
  <si>
    <t>1.07315</t>
  </si>
  <si>
    <t>1.0671</t>
  </si>
  <si>
    <t>1.0773</t>
  </si>
  <si>
    <t>1.09315</t>
  </si>
  <si>
    <t>1.07665</t>
  </si>
  <si>
    <t>1.08285</t>
  </si>
  <si>
    <t>1.0822</t>
  </si>
  <si>
    <t>1.08005</t>
  </si>
  <si>
    <t>1.0921</t>
  </si>
  <si>
    <t>1.0923</t>
  </si>
  <si>
    <t>1.1096</t>
  </si>
  <si>
    <t>1.0909</t>
  </si>
  <si>
    <t>1.10685</t>
  </si>
  <si>
    <t>1.107</t>
  </si>
  <si>
    <t>1.11875</t>
  </si>
  <si>
    <t>1.0991</t>
  </si>
  <si>
    <t>1.0835</t>
  </si>
  <si>
    <t>1.0857</t>
  </si>
  <si>
    <t>1.07915</t>
  </si>
  <si>
    <t>1.0816</t>
  </si>
  <si>
    <t>1.09525</t>
  </si>
  <si>
    <t>1.08075</t>
  </si>
  <si>
    <t>1.0916</t>
  </si>
  <si>
    <t>1.09155</t>
  </si>
  <si>
    <t>1.09245</t>
  </si>
  <si>
    <t>1.0851</t>
  </si>
  <si>
    <t>1.0877</t>
  </si>
  <si>
    <t>1.09485</t>
  </si>
  <si>
    <t>1.1202</t>
  </si>
  <si>
    <t>1.12925</t>
  </si>
  <si>
    <t>1.11895</t>
  </si>
  <si>
    <t>1.12835</t>
  </si>
  <si>
    <t>1.1283</t>
  </si>
  <si>
    <t>1.1371</t>
  </si>
  <si>
    <t>1.12545</t>
  </si>
  <si>
    <t>1.13285</t>
  </si>
  <si>
    <t>1.133</t>
  </si>
  <si>
    <t>1.1347</t>
  </si>
  <si>
    <t>1.1269</t>
  </si>
  <si>
    <t>1.12715</t>
  </si>
  <si>
    <t>1.1274</t>
  </si>
  <si>
    <t>1.12795</t>
  </si>
  <si>
    <t>1.121</t>
  </si>
  <si>
    <t>1.1236</t>
  </si>
  <si>
    <t>1.1259</t>
  </si>
  <si>
    <t>1.12145</t>
  </si>
  <si>
    <t>1.12405</t>
  </si>
  <si>
    <t>EURUSD</t>
  </si>
  <si>
    <t>XAUUSD</t>
  </si>
  <si>
    <t>1.12365</t>
  </si>
  <si>
    <t>1.12575</t>
  </si>
  <si>
    <t>1.1281</t>
  </si>
  <si>
    <t>1.1208</t>
  </si>
  <si>
    <t>1.12525</t>
  </si>
  <si>
    <t>1.125</t>
  </si>
  <si>
    <t>1.12935</t>
  </si>
  <si>
    <t>1.127</t>
  </si>
  <si>
    <t>1.12675</t>
  </si>
  <si>
    <t>1.13205</t>
  </si>
  <si>
    <t>1.1241</t>
  </si>
  <si>
    <t>1.12565</t>
  </si>
  <si>
    <t>1.126</t>
  </si>
  <si>
    <t>1.1364</t>
  </si>
  <si>
    <t>1.1329</t>
  </si>
  <si>
    <t>product</t>
    <phoneticPr fontId="1" type="noConversion"/>
  </si>
  <si>
    <t>1.13265</t>
  </si>
  <si>
    <t>1.135</t>
  </si>
  <si>
    <t>1.12755</t>
  </si>
  <si>
    <t>1.1287</t>
  </si>
  <si>
    <t>掁幅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</si>
</sst>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0_);[Red]\(0\)"/>
    <numFmt numFmtId="181" formatCode="#,##0.00000"/>
    <numFmt numFmtId="182" formatCode="#,##0.0000"/>
    <numFmt numFmtId="183" formatCode="[$-409]d\-mmm;@"/>
    <numFmt numFmtId="184" formatCode="#,##0_);[Red]\(#,##0\)"/>
  </numFmts>
  <fonts count="1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1"/>
      <color rgb="FF0000FF"/>
      <name val="新細明體"/>
      <family val="2"/>
      <scheme val="minor"/>
    </font>
    <font>
      <sz val="11"/>
      <color rgb="FF0000FF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ADDC"/>
        <bgColor rgb="FF00ADDC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80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0" fillId="2" borderId="0" xfId="0" applyNumberFormat="1" applyFill="1"/>
    <xf numFmtId="14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81" fontId="8" fillId="6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10" fontId="8" fillId="7" borderId="2" xfId="0" applyNumberFormat="1" applyFont="1" applyFill="1" applyBorder="1" applyAlignment="1">
      <alignment horizontal="center"/>
    </xf>
    <xf numFmtId="182" fontId="8" fillId="6" borderId="2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80" fontId="9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10" fontId="10" fillId="3" borderId="1" xfId="1" applyNumberFormat="1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3" fontId="0" fillId="0" borderId="0" xfId="0" applyNumberFormat="1"/>
    <xf numFmtId="183" fontId="8" fillId="5" borderId="2" xfId="0" applyNumberFormat="1" applyFont="1" applyFill="1" applyBorder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3" fontId="0" fillId="0" borderId="0" xfId="0" applyNumberFormat="1" applyFill="1"/>
    <xf numFmtId="16" fontId="0" fillId="4" borderId="0" xfId="0" applyNumberFormat="1" applyFill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/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8" borderId="0" xfId="0" applyFill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center"/>
    </xf>
    <xf numFmtId="184" fontId="0" fillId="0" borderId="1" xfId="0" applyNumberFormat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184" fontId="0" fillId="0" borderId="1" xfId="0" applyNumberFormat="1" applyBorder="1"/>
    <xf numFmtId="184" fontId="0" fillId="0" borderId="0" xfId="0" applyNumberFormat="1"/>
    <xf numFmtId="184" fontId="8" fillId="6" borderId="2" xfId="0" applyNumberFormat="1" applyFont="1" applyFill="1" applyBorder="1" applyAlignment="1">
      <alignment horizontal="center"/>
    </xf>
    <xf numFmtId="184" fontId="10" fillId="0" borderId="1" xfId="0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4">
    <dxf>
      <font>
        <color rgb="FFFFFF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A742-41B1-4CC4-BD02-894F50215631}">
  <dimension ref="A1:O51"/>
  <sheetViews>
    <sheetView topLeftCell="A28" workbookViewId="0">
      <selection activeCell="F48" sqref="F48"/>
    </sheetView>
  </sheetViews>
  <sheetFormatPr defaultRowHeight="14.5"/>
  <cols>
    <col min="1" max="1" width="11.296875" customWidth="1"/>
    <col min="2" max="2" width="15.69921875" customWidth="1"/>
    <col min="3" max="3" width="20.09765625" customWidth="1"/>
    <col min="13" max="13" width="18" customWidth="1"/>
  </cols>
  <sheetData>
    <row r="1" spans="1:14">
      <c r="A1" s="72" t="s">
        <v>282</v>
      </c>
      <c r="B1" s="72" t="s">
        <v>133</v>
      </c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135</v>
      </c>
      <c r="L1" s="31" t="s">
        <v>134</v>
      </c>
      <c r="M1" s="62" t="s">
        <v>136</v>
      </c>
      <c r="N1" s="73" t="s">
        <v>142</v>
      </c>
    </row>
    <row r="2" spans="1:14" ht="22.5" customHeight="1">
      <c r="A2" s="74" t="s">
        <v>265</v>
      </c>
      <c r="B2" s="60">
        <v>43882</v>
      </c>
      <c r="C2" s="9">
        <v>43910</v>
      </c>
      <c r="D2">
        <v>1.0798000000000001</v>
      </c>
      <c r="E2">
        <v>1.08785</v>
      </c>
      <c r="F2">
        <v>1.07975</v>
      </c>
      <c r="G2">
        <v>1.0861499999999999</v>
      </c>
      <c r="H2">
        <v>6.7499999999999999E-3</v>
      </c>
      <c r="I2">
        <v>1.0871999999999999</v>
      </c>
      <c r="J2" s="10">
        <v>256594</v>
      </c>
      <c r="K2" s="10">
        <v>599438</v>
      </c>
      <c r="L2" s="61">
        <v>262936</v>
      </c>
      <c r="M2" s="61">
        <v>618251</v>
      </c>
      <c r="N2" s="10">
        <v>14012</v>
      </c>
    </row>
    <row r="3" spans="1:14">
      <c r="A3" s="74" t="s">
        <v>265</v>
      </c>
      <c r="B3" s="60">
        <v>43885</v>
      </c>
      <c r="C3" s="9">
        <v>43910</v>
      </c>
      <c r="D3">
        <v>1.0845</v>
      </c>
      <c r="E3">
        <v>1.0887</v>
      </c>
      <c r="F3">
        <v>1.0819000000000001</v>
      </c>
      <c r="G3">
        <v>1.0863</v>
      </c>
      <c r="H3">
        <v>-1.5499999999999999E-3</v>
      </c>
      <c r="I3">
        <v>1.08565</v>
      </c>
      <c r="J3" s="10">
        <v>248031</v>
      </c>
      <c r="K3" s="10">
        <v>604315</v>
      </c>
      <c r="L3" s="10">
        <v>253694</v>
      </c>
      <c r="M3" s="10">
        <v>623016</v>
      </c>
      <c r="N3" s="10">
        <v>14092</v>
      </c>
    </row>
    <row r="4" spans="1:14">
      <c r="A4" s="74" t="s">
        <v>265</v>
      </c>
      <c r="B4" s="60">
        <v>43886</v>
      </c>
      <c r="C4" s="9">
        <v>43910</v>
      </c>
      <c r="D4">
        <v>1.0867</v>
      </c>
      <c r="E4">
        <v>1.0903499999999999</v>
      </c>
      <c r="F4">
        <v>1.0843</v>
      </c>
      <c r="G4">
        <v>1.0894999999999999</v>
      </c>
      <c r="H4">
        <v>3.7499999999999999E-3</v>
      </c>
      <c r="I4">
        <v>1.0893999999999999</v>
      </c>
      <c r="J4" s="10">
        <v>256909</v>
      </c>
      <c r="K4" s="10">
        <v>602955</v>
      </c>
      <c r="L4" s="10">
        <v>271043</v>
      </c>
      <c r="M4" s="10">
        <v>623351</v>
      </c>
      <c r="N4" s="10">
        <v>15517</v>
      </c>
    </row>
    <row r="5" spans="1:14">
      <c r="A5" s="74" t="s">
        <v>265</v>
      </c>
      <c r="B5" s="60">
        <v>43887</v>
      </c>
      <c r="C5" s="9">
        <v>43910</v>
      </c>
      <c r="D5">
        <v>1.08945</v>
      </c>
      <c r="E5">
        <v>1.09215</v>
      </c>
      <c r="F5">
        <v>1.0867500000000001</v>
      </c>
      <c r="G5">
        <v>1.0898000000000001</v>
      </c>
      <c r="H5">
        <v>1.75E-3</v>
      </c>
      <c r="I5">
        <v>1.0911500000000001</v>
      </c>
      <c r="J5" s="10">
        <v>272156</v>
      </c>
      <c r="K5" s="10">
        <v>600039</v>
      </c>
      <c r="L5" s="10">
        <v>285033</v>
      </c>
      <c r="M5" s="10">
        <v>625563</v>
      </c>
      <c r="N5" s="10">
        <v>20072</v>
      </c>
    </row>
    <row r="6" spans="1:14">
      <c r="A6" s="74" t="s">
        <v>265</v>
      </c>
      <c r="B6" s="60">
        <v>43888</v>
      </c>
      <c r="C6" s="9">
        <v>43910</v>
      </c>
      <c r="D6">
        <v>1.08935</v>
      </c>
      <c r="E6">
        <v>1.1017999999999999</v>
      </c>
      <c r="F6">
        <v>1.089</v>
      </c>
      <c r="G6">
        <v>1.1004</v>
      </c>
      <c r="H6">
        <v>8.6499999999999997E-3</v>
      </c>
      <c r="I6">
        <v>1.0998000000000001</v>
      </c>
      <c r="J6" s="10">
        <v>366528</v>
      </c>
      <c r="K6" s="10">
        <v>589191</v>
      </c>
      <c r="L6" s="10">
        <v>391545</v>
      </c>
      <c r="M6" s="10">
        <v>616846</v>
      </c>
      <c r="N6" s="10">
        <v>21894</v>
      </c>
    </row>
    <row r="7" spans="1:14">
      <c r="A7" s="74" t="s">
        <v>265</v>
      </c>
      <c r="B7" s="60">
        <v>43889</v>
      </c>
      <c r="C7" s="9">
        <v>43910</v>
      </c>
      <c r="D7">
        <v>1.1013999999999999</v>
      </c>
      <c r="E7">
        <v>1.1063499999999999</v>
      </c>
      <c r="F7">
        <v>1.09615</v>
      </c>
      <c r="G7">
        <v>1.1039000000000001</v>
      </c>
      <c r="H7">
        <v>4.15E-3</v>
      </c>
      <c r="I7">
        <v>1.10395</v>
      </c>
      <c r="J7" s="10">
        <v>410188</v>
      </c>
      <c r="K7" s="10">
        <v>594290</v>
      </c>
      <c r="L7" s="10">
        <v>432046</v>
      </c>
      <c r="M7" s="10">
        <v>625933</v>
      </c>
      <c r="N7" s="10">
        <v>25075</v>
      </c>
    </row>
    <row r="8" spans="1:14">
      <c r="A8" s="74" t="s">
        <v>265</v>
      </c>
      <c r="B8" s="60">
        <v>43892</v>
      </c>
      <c r="C8" s="9">
        <v>43910</v>
      </c>
      <c r="D8">
        <v>1.1064000000000001</v>
      </c>
      <c r="E8">
        <v>1.1194500000000001</v>
      </c>
      <c r="F8">
        <v>1.1046499999999999</v>
      </c>
      <c r="G8">
        <v>1.11435</v>
      </c>
      <c r="H8">
        <v>1.3350000000000001E-2</v>
      </c>
      <c r="I8">
        <v>1.1173</v>
      </c>
      <c r="J8" s="10">
        <v>437994</v>
      </c>
      <c r="K8" s="10">
        <v>585534</v>
      </c>
      <c r="L8" s="10">
        <v>500094</v>
      </c>
      <c r="M8" s="10">
        <v>620226</v>
      </c>
      <c r="N8" s="10">
        <v>27643</v>
      </c>
    </row>
    <row r="9" spans="1:14">
      <c r="A9" s="74" t="s">
        <v>265</v>
      </c>
      <c r="B9" s="60">
        <v>43893</v>
      </c>
      <c r="C9" s="9">
        <v>43910</v>
      </c>
      <c r="D9">
        <v>1.1154500000000001</v>
      </c>
      <c r="E9">
        <v>1.1221000000000001</v>
      </c>
      <c r="F9">
        <v>1.1104000000000001</v>
      </c>
      <c r="G9">
        <v>1.1185499999999999</v>
      </c>
      <c r="H9">
        <v>1.3500000000000001E-3</v>
      </c>
      <c r="I9">
        <v>1.1186499999999999</v>
      </c>
      <c r="J9" s="10">
        <v>366471</v>
      </c>
      <c r="K9" s="10">
        <v>581944</v>
      </c>
      <c r="L9" s="10">
        <v>415559</v>
      </c>
      <c r="M9" s="10">
        <v>632495</v>
      </c>
      <c r="N9" s="10">
        <v>42830</v>
      </c>
    </row>
    <row r="10" spans="1:14">
      <c r="A10" s="74" t="s">
        <v>265</v>
      </c>
      <c r="B10" s="60">
        <v>43894</v>
      </c>
      <c r="C10" s="9">
        <v>43910</v>
      </c>
      <c r="D10">
        <v>1.1183000000000001</v>
      </c>
      <c r="E10">
        <v>1.1194999999999999</v>
      </c>
      <c r="F10">
        <v>1.1103000000000001</v>
      </c>
      <c r="G10">
        <v>1.1142000000000001</v>
      </c>
      <c r="H10">
        <v>-4.0499999999999998E-3</v>
      </c>
      <c r="I10">
        <v>1.1146</v>
      </c>
      <c r="J10" s="10">
        <v>301706</v>
      </c>
      <c r="K10" s="10">
        <v>575549</v>
      </c>
      <c r="L10" s="10">
        <v>349891</v>
      </c>
      <c r="M10" s="10">
        <v>640357</v>
      </c>
      <c r="N10" s="10">
        <v>56538</v>
      </c>
    </row>
    <row r="11" spans="1:14">
      <c r="A11" s="74" t="s">
        <v>265</v>
      </c>
      <c r="B11" s="60">
        <v>43895</v>
      </c>
      <c r="C11" s="9">
        <v>43910</v>
      </c>
      <c r="D11">
        <v>1.11395</v>
      </c>
      <c r="E11">
        <v>1.12235</v>
      </c>
      <c r="F11">
        <v>1.1125</v>
      </c>
      <c r="G11">
        <v>1.1212500000000001</v>
      </c>
      <c r="H11">
        <v>6.1000000000000004E-3</v>
      </c>
      <c r="I11">
        <v>1.1207</v>
      </c>
      <c r="J11" s="10">
        <v>318734</v>
      </c>
      <c r="K11" s="10">
        <v>568080</v>
      </c>
      <c r="L11" s="10">
        <v>363356</v>
      </c>
      <c r="M11" s="10">
        <v>634251</v>
      </c>
      <c r="N11" s="10">
        <v>58361</v>
      </c>
    </row>
    <row r="12" spans="1:14">
      <c r="A12" s="74" t="s">
        <v>265</v>
      </c>
      <c r="B12" s="60">
        <v>43896</v>
      </c>
      <c r="C12" s="9">
        <v>43910</v>
      </c>
      <c r="D12">
        <v>1.1238999999999999</v>
      </c>
      <c r="E12">
        <v>1.13605</v>
      </c>
      <c r="F12">
        <v>1.12155</v>
      </c>
      <c r="G12">
        <v>1.129</v>
      </c>
      <c r="H12">
        <v>1.15E-2</v>
      </c>
      <c r="I12">
        <v>1.1322000000000001</v>
      </c>
      <c r="J12" s="10">
        <v>424208</v>
      </c>
      <c r="K12" s="10">
        <v>581073</v>
      </c>
      <c r="L12" s="10">
        <v>485415</v>
      </c>
      <c r="M12" s="10">
        <v>663626</v>
      </c>
      <c r="N12" s="10">
        <v>74302</v>
      </c>
    </row>
    <row r="13" spans="1:14">
      <c r="A13" s="74" t="s">
        <v>265</v>
      </c>
      <c r="B13" s="60">
        <v>43899</v>
      </c>
      <c r="C13" s="9">
        <v>43910</v>
      </c>
      <c r="D13">
        <v>1.1348499999999999</v>
      </c>
      <c r="E13">
        <v>1.1501999999999999</v>
      </c>
      <c r="F13">
        <v>1.1344000000000001</v>
      </c>
      <c r="G13">
        <v>1.1466000000000001</v>
      </c>
      <c r="H13">
        <v>1.44E-2</v>
      </c>
      <c r="I13">
        <v>1.1466000000000001</v>
      </c>
      <c r="J13" s="10">
        <v>416621</v>
      </c>
      <c r="K13" s="10">
        <v>579548</v>
      </c>
      <c r="L13" s="10">
        <v>489497</v>
      </c>
      <c r="M13" s="10">
        <v>681624</v>
      </c>
      <c r="N13" s="10">
        <v>93577</v>
      </c>
    </row>
    <row r="14" spans="1:14">
      <c r="A14" s="74" t="s">
        <v>265</v>
      </c>
      <c r="B14" s="60">
        <v>43900</v>
      </c>
      <c r="C14" s="9">
        <v>43910</v>
      </c>
      <c r="D14">
        <v>1.1453</v>
      </c>
      <c r="E14">
        <v>1.14625</v>
      </c>
      <c r="F14">
        <v>1.1278999999999999</v>
      </c>
      <c r="G14">
        <v>1.1285499999999999</v>
      </c>
      <c r="H14">
        <v>-1.66E-2</v>
      </c>
      <c r="I14">
        <v>1.1299999999999999</v>
      </c>
      <c r="J14" s="10">
        <v>462887</v>
      </c>
      <c r="K14" s="10">
        <v>554652</v>
      </c>
      <c r="L14" s="10">
        <v>614125</v>
      </c>
      <c r="M14" s="10">
        <v>692342</v>
      </c>
      <c r="N14" s="10">
        <v>128891</v>
      </c>
    </row>
    <row r="15" spans="1:14">
      <c r="A15" s="74" t="s">
        <v>265</v>
      </c>
      <c r="B15" s="60">
        <v>43901</v>
      </c>
      <c r="C15" s="9">
        <v>43910</v>
      </c>
      <c r="D15">
        <v>1.1294</v>
      </c>
      <c r="E15">
        <v>1.1369499999999999</v>
      </c>
      <c r="F15">
        <v>1.12605</v>
      </c>
      <c r="G15">
        <v>1.1273500000000001</v>
      </c>
      <c r="H15">
        <v>-1.6000000000000001E-3</v>
      </c>
      <c r="I15">
        <v>1.1284000000000001</v>
      </c>
      <c r="J15" s="10">
        <v>477123</v>
      </c>
      <c r="K15" s="10">
        <v>473158</v>
      </c>
      <c r="L15" s="10">
        <v>779485</v>
      </c>
      <c r="M15" s="10">
        <v>659151</v>
      </c>
      <c r="N15" s="10">
        <v>177084</v>
      </c>
    </row>
    <row r="16" spans="1:14">
      <c r="A16" s="74" t="s">
        <v>265</v>
      </c>
      <c r="B16" s="60">
        <v>43902</v>
      </c>
      <c r="C16" s="9">
        <v>43910</v>
      </c>
      <c r="D16">
        <v>1.1265499999999999</v>
      </c>
      <c r="E16">
        <v>1.1335999999999999</v>
      </c>
      <c r="F16">
        <v>1.1055999999999999</v>
      </c>
      <c r="G16">
        <v>1.11765</v>
      </c>
      <c r="H16">
        <v>-1.06E-2</v>
      </c>
      <c r="I16">
        <v>1.1177999999999999</v>
      </c>
      <c r="J16" s="10">
        <v>508088</v>
      </c>
      <c r="K16" s="10">
        <v>299887</v>
      </c>
      <c r="L16" s="10">
        <v>819703</v>
      </c>
      <c r="M16" s="10">
        <v>704005</v>
      </c>
      <c r="N16" s="10">
        <v>395182</v>
      </c>
    </row>
    <row r="17" spans="1:14">
      <c r="A17" s="74" t="s">
        <v>265</v>
      </c>
      <c r="B17" s="60">
        <v>43903</v>
      </c>
      <c r="C17" s="9">
        <v>43910</v>
      </c>
      <c r="D17">
        <v>1.1169</v>
      </c>
      <c r="E17">
        <v>1.1223000000000001</v>
      </c>
      <c r="F17">
        <v>1.1054999999999999</v>
      </c>
      <c r="G17">
        <v>1.111</v>
      </c>
      <c r="H17">
        <v>-1.055E-2</v>
      </c>
      <c r="I17">
        <v>1.1072500000000001</v>
      </c>
      <c r="J17" s="10">
        <v>150468</v>
      </c>
      <c r="K17" s="10">
        <v>213579</v>
      </c>
      <c r="L17" s="10">
        <v>467184</v>
      </c>
      <c r="M17" s="10">
        <v>729583</v>
      </c>
      <c r="N17" s="10">
        <v>507035</v>
      </c>
    </row>
    <row r="18" spans="1:14">
      <c r="A18" s="74" t="s">
        <v>265</v>
      </c>
      <c r="B18" s="60">
        <v>43906</v>
      </c>
      <c r="C18" s="9">
        <v>43910</v>
      </c>
      <c r="D18">
        <v>1.1171500000000001</v>
      </c>
      <c r="E18">
        <v>1.12355</v>
      </c>
      <c r="F18">
        <v>1.1092500000000001</v>
      </c>
      <c r="G18">
        <v>1.1133999999999999</v>
      </c>
      <c r="H18">
        <v>6.3E-3</v>
      </c>
      <c r="I18">
        <v>1.11355</v>
      </c>
      <c r="J18" s="10">
        <v>12073</v>
      </c>
      <c r="K18" s="10">
        <v>176430</v>
      </c>
      <c r="L18" s="10">
        <v>210040</v>
      </c>
      <c r="M18" s="10">
        <v>764443</v>
      </c>
      <c r="N18" s="10">
        <v>578855</v>
      </c>
    </row>
    <row r="19" spans="1:14">
      <c r="A19" s="74" t="s">
        <v>265</v>
      </c>
      <c r="B19" s="60">
        <v>43907</v>
      </c>
      <c r="C19" s="9">
        <v>44002</v>
      </c>
      <c r="D19">
        <v>1.12435</v>
      </c>
      <c r="E19">
        <v>1.1244000000000001</v>
      </c>
      <c r="F19">
        <v>1.1005</v>
      </c>
      <c r="G19">
        <v>1.10575</v>
      </c>
      <c r="H19">
        <v>-1.7749999999999998E-2</v>
      </c>
      <c r="I19">
        <v>1.1049500000000001</v>
      </c>
      <c r="J19" s="10">
        <v>195419</v>
      </c>
      <c r="K19" s="10">
        <v>583195</v>
      </c>
      <c r="L19" s="10">
        <v>197009</v>
      </c>
      <c r="M19" s="10">
        <v>592452</v>
      </c>
      <c r="N19" s="10">
        <v>2739</v>
      </c>
    </row>
    <row r="20" spans="1:14">
      <c r="A20" s="74" t="s">
        <v>265</v>
      </c>
      <c r="B20" s="60">
        <v>43908</v>
      </c>
      <c r="C20" s="9">
        <v>44002</v>
      </c>
      <c r="D20">
        <v>1.1051500000000001</v>
      </c>
      <c r="E20">
        <v>1.10945</v>
      </c>
      <c r="F20">
        <v>1.085</v>
      </c>
      <c r="G20">
        <v>1.0971500000000001</v>
      </c>
      <c r="H20">
        <v>-1.23E-2</v>
      </c>
      <c r="I20">
        <v>1.0926499999999999</v>
      </c>
      <c r="J20" s="10">
        <v>236112</v>
      </c>
      <c r="K20" s="10">
        <v>578472</v>
      </c>
      <c r="L20" s="10">
        <v>238230</v>
      </c>
      <c r="M20" s="10">
        <v>588116</v>
      </c>
      <c r="N20" s="10">
        <v>3017</v>
      </c>
    </row>
    <row r="21" spans="1:14">
      <c r="A21" s="74" t="s">
        <v>265</v>
      </c>
      <c r="B21" s="60">
        <v>43909</v>
      </c>
      <c r="C21" s="9">
        <v>44002</v>
      </c>
      <c r="D21">
        <v>1.0713999999999999</v>
      </c>
      <c r="E21">
        <v>1.0871500000000001</v>
      </c>
      <c r="F21">
        <v>1.0674999999999999</v>
      </c>
      <c r="G21">
        <v>1.0733999999999999</v>
      </c>
      <c r="H21">
        <v>-2.7499999999999998E-3</v>
      </c>
      <c r="I21">
        <v>1.06915</v>
      </c>
      <c r="J21" s="10">
        <v>248034</v>
      </c>
      <c r="K21" s="10">
        <v>572292</v>
      </c>
      <c r="L21" s="10">
        <v>249388</v>
      </c>
      <c r="M21" s="10">
        <v>582389</v>
      </c>
      <c r="N21" s="10">
        <v>3437</v>
      </c>
    </row>
    <row r="22" spans="1:14">
      <c r="A22" s="74" t="s">
        <v>265</v>
      </c>
      <c r="B22" s="60">
        <v>43913</v>
      </c>
      <c r="C22" s="9">
        <v>44002</v>
      </c>
      <c r="D22">
        <v>1.07315</v>
      </c>
      <c r="E22">
        <v>1.0871500000000001</v>
      </c>
      <c r="F22">
        <v>1.0670999999999999</v>
      </c>
      <c r="G22">
        <v>1.0772999999999999</v>
      </c>
      <c r="H22">
        <v>8.0000000000000002E-3</v>
      </c>
      <c r="I22">
        <v>1.0771500000000001</v>
      </c>
      <c r="J22" s="10">
        <v>219579</v>
      </c>
      <c r="K22" s="10">
        <v>569168</v>
      </c>
      <c r="L22" s="10">
        <v>223988</v>
      </c>
      <c r="M22" s="10">
        <v>579472</v>
      </c>
      <c r="N22" s="38">
        <v>3667</v>
      </c>
    </row>
    <row r="23" spans="1:14">
      <c r="A23" s="74" t="s">
        <v>265</v>
      </c>
      <c r="B23" s="60">
        <v>43914</v>
      </c>
      <c r="C23" s="9">
        <v>44002</v>
      </c>
      <c r="D23">
        <v>1.0772999999999999</v>
      </c>
      <c r="E23">
        <v>1.0931500000000001</v>
      </c>
      <c r="F23">
        <v>1.0766500000000001</v>
      </c>
      <c r="G23">
        <v>1.0828500000000001</v>
      </c>
      <c r="H23">
        <v>2.8E-3</v>
      </c>
      <c r="I23">
        <v>1.07995</v>
      </c>
      <c r="J23" s="10">
        <v>195167</v>
      </c>
      <c r="K23" s="10">
        <v>565424</v>
      </c>
      <c r="L23" s="10">
        <v>196308</v>
      </c>
      <c r="M23" s="10">
        <v>578421</v>
      </c>
      <c r="N23" s="10">
        <v>3613</v>
      </c>
    </row>
    <row r="24" spans="1:14">
      <c r="A24" s="74" t="s">
        <v>265</v>
      </c>
      <c r="B24" s="60">
        <v>43915</v>
      </c>
      <c r="C24" s="9">
        <v>44002</v>
      </c>
      <c r="D24">
        <v>1.0822000000000001</v>
      </c>
      <c r="E24">
        <v>1.09345</v>
      </c>
      <c r="F24">
        <v>1.08005</v>
      </c>
      <c r="G24">
        <v>1.0921000000000001</v>
      </c>
      <c r="H24">
        <v>1.09E-2</v>
      </c>
      <c r="I24">
        <v>1.0908500000000001</v>
      </c>
      <c r="J24" s="10">
        <v>171565</v>
      </c>
      <c r="K24" s="10">
        <v>558058</v>
      </c>
      <c r="L24" s="10">
        <v>172288</v>
      </c>
      <c r="M24" s="10">
        <v>571086</v>
      </c>
      <c r="N24" s="10">
        <v>3679</v>
      </c>
    </row>
    <row r="25" spans="1:14">
      <c r="A25" s="74" t="s">
        <v>265</v>
      </c>
      <c r="B25" s="60">
        <v>43916</v>
      </c>
      <c r="C25" s="9">
        <v>44002</v>
      </c>
      <c r="D25">
        <v>1.0923</v>
      </c>
      <c r="E25">
        <v>1.1095999999999999</v>
      </c>
      <c r="F25">
        <v>1.0909</v>
      </c>
      <c r="G25">
        <v>1.1068499999999999</v>
      </c>
      <c r="H25">
        <v>1.7149999999999999E-2</v>
      </c>
      <c r="I25">
        <v>1.1080000000000001</v>
      </c>
      <c r="J25" s="10">
        <v>205562</v>
      </c>
      <c r="K25" s="10">
        <v>548213</v>
      </c>
      <c r="L25" s="10">
        <v>207487</v>
      </c>
      <c r="M25" s="10">
        <v>561138</v>
      </c>
      <c r="N25" s="10">
        <v>3646</v>
      </c>
    </row>
    <row r="26" spans="1:14">
      <c r="A26" s="74" t="s">
        <v>265</v>
      </c>
      <c r="B26" s="60">
        <v>43917</v>
      </c>
      <c r="C26" s="9">
        <v>44002</v>
      </c>
      <c r="D26">
        <v>1.107</v>
      </c>
      <c r="E26">
        <v>1.1187499999999999</v>
      </c>
      <c r="F26">
        <v>1.0991</v>
      </c>
      <c r="G26">
        <v>1.11815</v>
      </c>
      <c r="H26">
        <v>7.7000000000000002E-3</v>
      </c>
      <c r="I26">
        <v>1.1156999999999999</v>
      </c>
      <c r="J26" s="10">
        <v>198735</v>
      </c>
      <c r="K26" s="10">
        <v>546282</v>
      </c>
      <c r="L26" s="10">
        <v>200374</v>
      </c>
      <c r="M26" s="10">
        <v>558585</v>
      </c>
      <c r="N26" s="10">
        <v>3605</v>
      </c>
    </row>
    <row r="28" spans="1:14">
      <c r="A28" s="74" t="s">
        <v>265</v>
      </c>
      <c r="B28" s="9">
        <v>43927</v>
      </c>
      <c r="C28" s="9">
        <v>44002</v>
      </c>
      <c r="D28">
        <v>1.0834999999999999</v>
      </c>
      <c r="E28">
        <v>1.0857000000000001</v>
      </c>
      <c r="F28">
        <v>1.0791500000000001</v>
      </c>
      <c r="G28">
        <v>1.0815999999999999</v>
      </c>
      <c r="H28">
        <v>-1.3500000000000001E-3</v>
      </c>
      <c r="I28">
        <v>1.08205</v>
      </c>
      <c r="J28" s="10">
        <v>126390</v>
      </c>
      <c r="K28" s="10">
        <v>536742</v>
      </c>
      <c r="L28" s="10">
        <v>127207</v>
      </c>
      <c r="M28" s="10">
        <v>548779</v>
      </c>
      <c r="N28" s="38">
        <v>3673</v>
      </c>
    </row>
    <row r="29" spans="1:14">
      <c r="A29" s="74" t="s">
        <v>265</v>
      </c>
      <c r="B29" s="9">
        <v>43928</v>
      </c>
      <c r="C29" s="9">
        <v>44002</v>
      </c>
      <c r="D29">
        <v>1.0815999999999999</v>
      </c>
      <c r="E29">
        <v>1.0952500000000001</v>
      </c>
      <c r="F29">
        <v>1.0807500000000001</v>
      </c>
      <c r="G29">
        <v>1.0915999999999999</v>
      </c>
      <c r="H29">
        <v>1.0699999999999999E-2</v>
      </c>
      <c r="I29">
        <v>1.0927500000000001</v>
      </c>
      <c r="J29" s="10">
        <v>165254</v>
      </c>
      <c r="K29" s="10">
        <v>535161</v>
      </c>
      <c r="L29" s="10">
        <v>166592</v>
      </c>
      <c r="M29" s="10">
        <v>547266</v>
      </c>
      <c r="N29" s="10">
        <v>3730</v>
      </c>
    </row>
    <row r="30" spans="1:14">
      <c r="A30" s="74" t="s">
        <v>265</v>
      </c>
      <c r="B30" s="9">
        <v>43929</v>
      </c>
      <c r="C30" s="9">
        <v>44002</v>
      </c>
      <c r="D30">
        <v>1.09155</v>
      </c>
      <c r="E30">
        <v>1.0924499999999999</v>
      </c>
      <c r="F30">
        <v>1.0851</v>
      </c>
      <c r="G30">
        <v>1.0876999999999999</v>
      </c>
      <c r="H30">
        <v>-4.45E-3</v>
      </c>
      <c r="I30">
        <v>1.0883</v>
      </c>
      <c r="J30" s="10">
        <v>130074</v>
      </c>
      <c r="K30" s="10">
        <v>542595</v>
      </c>
      <c r="L30" s="10">
        <v>130671</v>
      </c>
      <c r="M30" s="10">
        <v>554697</v>
      </c>
      <c r="N30" s="10">
        <v>3746</v>
      </c>
    </row>
    <row r="31" spans="1:14">
      <c r="A31" s="74" t="s">
        <v>265</v>
      </c>
      <c r="B31" s="9">
        <v>43930</v>
      </c>
      <c r="C31" s="9">
        <v>44002</v>
      </c>
      <c r="D31">
        <v>1.08785</v>
      </c>
      <c r="E31">
        <v>1.0971500000000001</v>
      </c>
      <c r="F31">
        <v>1.0861499999999999</v>
      </c>
      <c r="G31">
        <v>1.0948500000000001</v>
      </c>
      <c r="H31">
        <v>7.2500000000000004E-3</v>
      </c>
      <c r="I31">
        <v>1.09555</v>
      </c>
      <c r="J31" s="10">
        <v>166911</v>
      </c>
      <c r="K31" s="10">
        <v>541735</v>
      </c>
      <c r="L31" s="10">
        <v>167821</v>
      </c>
      <c r="M31" s="10">
        <v>553882</v>
      </c>
      <c r="N31" s="10">
        <v>3775</v>
      </c>
    </row>
    <row r="33" spans="1:15">
      <c r="A33" s="74" t="s">
        <v>265</v>
      </c>
      <c r="B33" s="59">
        <v>44004</v>
      </c>
      <c r="C33" s="9">
        <v>44094</v>
      </c>
      <c r="D33">
        <v>1.1202000000000001</v>
      </c>
      <c r="E33">
        <v>1.1292500000000001</v>
      </c>
      <c r="F33">
        <v>1.1189499999999999</v>
      </c>
      <c r="G33">
        <v>1.12835</v>
      </c>
      <c r="H33">
        <v>7.45E-3</v>
      </c>
      <c r="I33">
        <v>1.1282000000000001</v>
      </c>
      <c r="J33" s="10">
        <v>117713</v>
      </c>
      <c r="K33" s="10">
        <v>562496</v>
      </c>
      <c r="L33" s="10">
        <v>118417</v>
      </c>
      <c r="M33" s="10">
        <v>579251</v>
      </c>
      <c r="N33" s="38">
        <v>2669</v>
      </c>
    </row>
    <row r="34" spans="1:15">
      <c r="A34" s="74" t="s">
        <v>265</v>
      </c>
      <c r="B34" s="59">
        <v>44005</v>
      </c>
      <c r="C34" s="9">
        <v>44094</v>
      </c>
      <c r="D34">
        <v>1.1283000000000001</v>
      </c>
      <c r="E34">
        <v>1.1371</v>
      </c>
      <c r="F34">
        <v>1.1254500000000001</v>
      </c>
      <c r="G34">
        <v>1.1328499999999999</v>
      </c>
      <c r="H34">
        <v>5.1000000000000004E-3</v>
      </c>
      <c r="I34">
        <v>1.1333</v>
      </c>
      <c r="J34" s="10">
        <v>161251</v>
      </c>
      <c r="K34" s="10">
        <v>564713</v>
      </c>
      <c r="L34" s="10">
        <v>162475</v>
      </c>
      <c r="M34" s="10">
        <v>581539</v>
      </c>
      <c r="N34" s="10">
        <v>2657</v>
      </c>
    </row>
    <row r="35" spans="1:15">
      <c r="A35" s="74" t="s">
        <v>265</v>
      </c>
      <c r="B35" s="59">
        <v>44006</v>
      </c>
      <c r="C35" s="9">
        <v>44094</v>
      </c>
      <c r="D35">
        <v>1.133</v>
      </c>
      <c r="E35">
        <v>1.1347</v>
      </c>
      <c r="F35">
        <v>1.1269</v>
      </c>
      <c r="G35">
        <v>1.1271500000000001</v>
      </c>
      <c r="H35">
        <v>-5.3E-3</v>
      </c>
      <c r="I35">
        <v>1.1279999999999999</v>
      </c>
      <c r="J35" s="10">
        <v>173609</v>
      </c>
      <c r="K35" s="10">
        <v>568569</v>
      </c>
      <c r="L35" s="10">
        <v>174775</v>
      </c>
      <c r="M35" s="10">
        <v>585421</v>
      </c>
      <c r="N35" s="10">
        <v>2636</v>
      </c>
    </row>
    <row r="36" spans="1:15">
      <c r="A36" s="74" t="s">
        <v>265</v>
      </c>
      <c r="B36" s="59">
        <v>44007</v>
      </c>
      <c r="C36" s="9">
        <v>44094</v>
      </c>
      <c r="D36">
        <v>1.1274</v>
      </c>
      <c r="E36">
        <v>1.12795</v>
      </c>
      <c r="F36">
        <v>1.121</v>
      </c>
      <c r="G36">
        <v>1.1238999999999999</v>
      </c>
      <c r="H36">
        <v>-4.4000000000000003E-3</v>
      </c>
      <c r="I36">
        <v>1.1235999999999999</v>
      </c>
      <c r="J36" s="10">
        <v>156977</v>
      </c>
      <c r="K36" s="10">
        <v>564731</v>
      </c>
      <c r="L36" s="10">
        <v>158266</v>
      </c>
      <c r="M36" s="10">
        <v>581721</v>
      </c>
      <c r="N36" s="10">
        <v>2699</v>
      </c>
    </row>
    <row r="37" spans="1:15">
      <c r="A37" s="74" t="s">
        <v>265</v>
      </c>
      <c r="B37" s="59">
        <v>44008</v>
      </c>
      <c r="C37" s="9">
        <v>44094</v>
      </c>
      <c r="D37">
        <v>1.1235999999999999</v>
      </c>
      <c r="E37">
        <v>1.1258999999999999</v>
      </c>
      <c r="F37">
        <v>1.1214500000000001</v>
      </c>
      <c r="G37">
        <v>1.12405</v>
      </c>
      <c r="H37">
        <v>1.0499999999999999E-3</v>
      </c>
      <c r="I37">
        <v>1.1246499999999999</v>
      </c>
      <c r="J37" s="10">
        <v>127995</v>
      </c>
      <c r="K37" s="10">
        <v>562165</v>
      </c>
      <c r="L37" s="10">
        <v>128518</v>
      </c>
      <c r="M37" s="10">
        <v>579116</v>
      </c>
      <c r="N37" s="10">
        <v>2706</v>
      </c>
    </row>
    <row r="39" spans="1:15">
      <c r="A39" s="74" t="s">
        <v>265</v>
      </c>
      <c r="B39" s="75">
        <v>44011</v>
      </c>
      <c r="C39" s="76">
        <v>44094</v>
      </c>
      <c r="D39" s="74">
        <v>1.1240000000000001</v>
      </c>
      <c r="E39" s="74">
        <v>1.1307499999999999</v>
      </c>
      <c r="F39" s="74">
        <v>1.12365</v>
      </c>
      <c r="G39" s="74">
        <v>1.12595</v>
      </c>
      <c r="H39" s="74">
        <v>7.5000000000000002E-4</v>
      </c>
      <c r="I39" s="74">
        <v>1.1254</v>
      </c>
      <c r="J39" s="74">
        <v>153407</v>
      </c>
      <c r="K39" s="74">
        <v>560600</v>
      </c>
      <c r="L39" s="74">
        <v>154115</v>
      </c>
      <c r="M39" s="74">
        <v>577620</v>
      </c>
      <c r="N39" s="74">
        <v>2744</v>
      </c>
    </row>
    <row r="40" spans="1:15">
      <c r="A40" s="74" t="s">
        <v>265</v>
      </c>
      <c r="B40" s="75">
        <v>44012</v>
      </c>
      <c r="C40" s="76">
        <v>44094</v>
      </c>
      <c r="D40" s="74">
        <v>1.12575</v>
      </c>
      <c r="E40" s="74">
        <v>1.1281000000000001</v>
      </c>
      <c r="F40" s="74">
        <v>1.1208</v>
      </c>
      <c r="G40" s="74">
        <v>1.1252500000000001</v>
      </c>
      <c r="H40" s="74">
        <v>-5.0000000000000002E-5</v>
      </c>
      <c r="I40" s="74">
        <v>1.1253500000000001</v>
      </c>
      <c r="J40" s="74">
        <v>197748</v>
      </c>
      <c r="K40" s="74">
        <v>562368</v>
      </c>
      <c r="L40" s="74">
        <v>198814</v>
      </c>
      <c r="M40" s="74">
        <v>579457</v>
      </c>
      <c r="N40" s="74">
        <v>2831</v>
      </c>
      <c r="O40" s="74"/>
    </row>
    <row r="41" spans="1:15">
      <c r="A41" s="74" t="s">
        <v>265</v>
      </c>
      <c r="B41" s="75">
        <v>44013</v>
      </c>
      <c r="C41" s="76">
        <v>44094</v>
      </c>
      <c r="D41" s="74">
        <v>1.125</v>
      </c>
      <c r="E41" s="74">
        <v>1.1293500000000001</v>
      </c>
      <c r="F41" s="74">
        <v>1.1202000000000001</v>
      </c>
      <c r="G41" s="74">
        <v>1.127</v>
      </c>
      <c r="H41" s="74">
        <v>1E-3</v>
      </c>
      <c r="I41" s="74">
        <v>1.12635</v>
      </c>
      <c r="J41" s="74">
        <v>176378</v>
      </c>
      <c r="K41" s="74">
        <v>562650</v>
      </c>
      <c r="L41" s="74">
        <v>178066</v>
      </c>
      <c r="M41" s="74">
        <v>579738</v>
      </c>
      <c r="N41" s="74">
        <v>2848</v>
      </c>
      <c r="O41" s="74"/>
    </row>
    <row r="42" spans="1:15">
      <c r="A42" s="74" t="s">
        <v>265</v>
      </c>
      <c r="B42" s="75">
        <v>44014</v>
      </c>
      <c r="C42" s="76">
        <v>44094</v>
      </c>
      <c r="D42" s="74">
        <v>1.1267499999999999</v>
      </c>
      <c r="E42" s="74">
        <v>1.13205</v>
      </c>
      <c r="F42" s="74">
        <v>1.1241000000000001</v>
      </c>
      <c r="G42" s="74">
        <v>1.12565</v>
      </c>
      <c r="H42" s="74">
        <v>-1.8E-3</v>
      </c>
      <c r="I42" s="74">
        <v>1.1245499999999999</v>
      </c>
      <c r="J42" s="74">
        <v>168184</v>
      </c>
      <c r="K42" s="74">
        <v>567095</v>
      </c>
      <c r="L42" s="74">
        <v>170601</v>
      </c>
      <c r="M42" s="74">
        <v>584845</v>
      </c>
      <c r="N42" s="74">
        <v>3188</v>
      </c>
      <c r="O42" s="74"/>
    </row>
    <row r="43" spans="1:15">
      <c r="A43" s="74" t="s">
        <v>265</v>
      </c>
      <c r="B43" s="75">
        <v>44018</v>
      </c>
      <c r="C43" s="76">
        <v>44094</v>
      </c>
      <c r="D43" s="74">
        <v>1.1259999999999999</v>
      </c>
      <c r="E43" s="74">
        <v>1.1364000000000001</v>
      </c>
      <c r="F43" s="74">
        <v>1.12365</v>
      </c>
      <c r="G43" s="74">
        <v>1.1329</v>
      </c>
      <c r="H43" s="74">
        <v>8.8000000000000005E-3</v>
      </c>
      <c r="I43" s="74">
        <v>1.1333500000000001</v>
      </c>
      <c r="J43" s="74">
        <v>178335</v>
      </c>
      <c r="K43" s="74">
        <v>564235</v>
      </c>
      <c r="L43" s="74">
        <v>180062</v>
      </c>
      <c r="M43" s="74">
        <v>582066</v>
      </c>
      <c r="N43" s="74">
        <v>3325</v>
      </c>
      <c r="O43" s="74"/>
    </row>
    <row r="44" spans="1:15">
      <c r="A44" s="74" t="s">
        <v>265</v>
      </c>
      <c r="B44" s="75">
        <v>44019</v>
      </c>
      <c r="C44" s="76">
        <v>44094</v>
      </c>
      <c r="D44" s="74">
        <v>1.1326499999999999</v>
      </c>
      <c r="E44" s="74">
        <v>1.135</v>
      </c>
      <c r="F44" s="74">
        <v>1.1275500000000001</v>
      </c>
      <c r="G44" s="74">
        <v>1.1287</v>
      </c>
      <c r="H44" s="74">
        <v>-3.0000000000000001E-3</v>
      </c>
      <c r="I44" s="74">
        <v>1.13035</v>
      </c>
      <c r="J44" s="74">
        <v>171439</v>
      </c>
      <c r="K44" s="74">
        <v>576985</v>
      </c>
      <c r="L44" s="74">
        <v>172622</v>
      </c>
      <c r="M44" s="74">
        <v>595122</v>
      </c>
      <c r="N44" s="74">
        <v>3284</v>
      </c>
      <c r="O44" s="74"/>
    </row>
    <row r="45" spans="1:15">
      <c r="A45" s="74" t="s">
        <v>266</v>
      </c>
      <c r="B45" s="75">
        <v>44011</v>
      </c>
      <c r="C45" s="76">
        <v>44063</v>
      </c>
      <c r="D45" s="74">
        <v>1789.2</v>
      </c>
      <c r="E45" s="74">
        <v>1790.4</v>
      </c>
      <c r="F45" s="74">
        <v>1776.5</v>
      </c>
      <c r="G45" s="74">
        <v>1784.1</v>
      </c>
      <c r="H45" s="74">
        <v>0.9</v>
      </c>
      <c r="I45" s="74">
        <v>1781.2</v>
      </c>
      <c r="J45" s="74">
        <v>131149</v>
      </c>
      <c r="K45" s="74">
        <v>381583</v>
      </c>
      <c r="L45" s="74">
        <v>139660</v>
      </c>
      <c r="M45" s="74">
        <v>545561</v>
      </c>
      <c r="N45" s="74">
        <v>35094</v>
      </c>
      <c r="O45" s="74"/>
    </row>
    <row r="46" spans="1:15">
      <c r="A46" s="74" t="s">
        <v>266</v>
      </c>
      <c r="B46" s="75">
        <v>44012</v>
      </c>
      <c r="C46" s="76">
        <v>44063</v>
      </c>
      <c r="D46" s="74">
        <v>1784.2</v>
      </c>
      <c r="E46" s="74">
        <v>1804</v>
      </c>
      <c r="F46" s="74">
        <v>1774.8</v>
      </c>
      <c r="G46" s="74">
        <v>1798.1</v>
      </c>
      <c r="H46" s="74">
        <v>19.3</v>
      </c>
      <c r="I46" s="74">
        <v>1800.5</v>
      </c>
      <c r="J46" s="74">
        <v>202076</v>
      </c>
      <c r="K46" s="74">
        <v>381641</v>
      </c>
      <c r="L46" s="74">
        <v>217382</v>
      </c>
      <c r="M46" s="74">
        <v>547785</v>
      </c>
      <c r="N46" s="74">
        <v>35377</v>
      </c>
      <c r="O46" s="74"/>
    </row>
    <row r="47" spans="1:15">
      <c r="A47" s="74" t="s">
        <v>266</v>
      </c>
      <c r="B47" s="75">
        <v>44013</v>
      </c>
      <c r="C47" s="76">
        <v>44063</v>
      </c>
      <c r="D47" s="74">
        <v>1798.9</v>
      </c>
      <c r="E47" s="74">
        <v>1807.7</v>
      </c>
      <c r="F47" s="74">
        <v>1767.9</v>
      </c>
      <c r="G47" s="74">
        <v>1779.3</v>
      </c>
      <c r="H47" s="74">
        <v>-20.6</v>
      </c>
      <c r="I47" s="74">
        <v>1779.9</v>
      </c>
      <c r="J47" s="74">
        <v>264674</v>
      </c>
      <c r="K47" s="74">
        <v>393339</v>
      </c>
      <c r="L47" s="74">
        <v>289353</v>
      </c>
      <c r="M47" s="74">
        <v>561628</v>
      </c>
      <c r="N47" s="74">
        <v>36163</v>
      </c>
      <c r="O47" s="74"/>
    </row>
    <row r="48" spans="1:15">
      <c r="A48" s="74" t="s">
        <v>266</v>
      </c>
      <c r="B48" s="75">
        <v>44014</v>
      </c>
      <c r="C48" s="76">
        <v>44063</v>
      </c>
      <c r="D48" s="74">
        <v>1779</v>
      </c>
      <c r="E48" s="74">
        <v>1791.7</v>
      </c>
      <c r="F48" s="74">
        <v>1766.3</v>
      </c>
      <c r="G48" s="74">
        <v>1787</v>
      </c>
      <c r="H48" s="74">
        <v>10.1</v>
      </c>
      <c r="I48" s="74">
        <v>1790</v>
      </c>
      <c r="J48" s="74">
        <v>188076</v>
      </c>
      <c r="K48" s="74">
        <v>382574</v>
      </c>
      <c r="L48" s="74">
        <v>207554</v>
      </c>
      <c r="M48" s="74">
        <v>554173</v>
      </c>
      <c r="N48" s="74">
        <v>35934</v>
      </c>
      <c r="O48" s="74"/>
    </row>
    <row r="49" spans="1:15">
      <c r="A49" s="74" t="s">
        <v>266</v>
      </c>
      <c r="B49" s="75">
        <v>44018</v>
      </c>
      <c r="C49" s="76">
        <v>44063</v>
      </c>
      <c r="D49" s="74">
        <v>1787</v>
      </c>
      <c r="E49" s="74">
        <v>1799</v>
      </c>
      <c r="F49" s="74">
        <v>1779.2</v>
      </c>
      <c r="G49" s="74">
        <v>1794</v>
      </c>
      <c r="H49" s="74">
        <v>3.5</v>
      </c>
      <c r="I49" s="74">
        <v>1793.5</v>
      </c>
      <c r="J49" s="74">
        <v>141586</v>
      </c>
      <c r="K49" s="74">
        <v>381866</v>
      </c>
      <c r="L49" s="74">
        <v>155608</v>
      </c>
      <c r="M49" s="74">
        <v>556748</v>
      </c>
      <c r="N49" s="74">
        <v>36469</v>
      </c>
      <c r="O49" s="74"/>
    </row>
    <row r="50" spans="1:15">
      <c r="A50" s="74" t="s">
        <v>266</v>
      </c>
      <c r="B50" s="75">
        <v>44019</v>
      </c>
      <c r="C50" s="76">
        <v>44063</v>
      </c>
      <c r="D50" s="74">
        <v>1793.9</v>
      </c>
      <c r="E50" s="74">
        <v>1810.8</v>
      </c>
      <c r="F50" s="74">
        <v>1781.2</v>
      </c>
      <c r="G50" s="74">
        <v>1809.8</v>
      </c>
      <c r="H50" s="74">
        <v>16.399999999999999</v>
      </c>
      <c r="I50" s="74">
        <v>1809.9</v>
      </c>
      <c r="J50" s="74">
        <v>207118</v>
      </c>
      <c r="K50" s="74">
        <v>380303</v>
      </c>
      <c r="L50" s="74">
        <v>232086</v>
      </c>
      <c r="M50" s="74">
        <v>559370</v>
      </c>
      <c r="N50" s="74">
        <v>37274</v>
      </c>
      <c r="O50" s="74"/>
    </row>
    <row r="51" spans="1:15">
      <c r="B51" s="74"/>
      <c r="C51" s="75"/>
      <c r="D51" s="76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9A6-8FA8-42C4-A959-6B4442039005}">
  <dimension ref="A1:N16"/>
  <sheetViews>
    <sheetView tabSelected="1" topLeftCell="F1" workbookViewId="0">
      <selection activeCell="U2" sqref="U2"/>
    </sheetView>
  </sheetViews>
  <sheetFormatPr defaultRowHeight="14.5"/>
  <cols>
    <col min="1" max="1" width="20.59765625" customWidth="1"/>
    <col min="11" max="11" width="11" customWidth="1"/>
    <col min="12" max="12" width="17.69921875" customWidth="1"/>
  </cols>
  <sheetData>
    <row r="1" spans="1:14">
      <c r="A1" s="72" t="s">
        <v>133</v>
      </c>
      <c r="B1" s="72" t="s">
        <v>0</v>
      </c>
      <c r="C1" s="72" t="s">
        <v>1</v>
      </c>
      <c r="D1" s="72" t="s">
        <v>2</v>
      </c>
      <c r="E1" s="72" t="s">
        <v>3</v>
      </c>
      <c r="F1" s="72" t="s">
        <v>4</v>
      </c>
      <c r="G1" s="72" t="s">
        <v>5</v>
      </c>
      <c r="H1" s="72" t="s">
        <v>6</v>
      </c>
      <c r="I1" s="72" t="s">
        <v>7</v>
      </c>
      <c r="J1" s="72" t="s">
        <v>135</v>
      </c>
      <c r="K1" s="31" t="s">
        <v>134</v>
      </c>
      <c r="L1" s="62" t="s">
        <v>136</v>
      </c>
      <c r="M1" s="73" t="s">
        <v>142</v>
      </c>
    </row>
    <row r="2" spans="1:14">
      <c r="A2" s="75">
        <v>44012</v>
      </c>
      <c r="B2" s="76">
        <v>44094</v>
      </c>
      <c r="C2" s="74">
        <v>1.12575</v>
      </c>
      <c r="D2" s="74">
        <v>1.1281000000000001</v>
      </c>
      <c r="E2" s="74">
        <v>1.1208</v>
      </c>
      <c r="F2" s="74">
        <v>1.1252500000000001</v>
      </c>
      <c r="G2" s="74">
        <v>-5.0000000000000002E-5</v>
      </c>
      <c r="H2" s="74">
        <v>1.1253500000000001</v>
      </c>
      <c r="I2" s="74">
        <v>197748</v>
      </c>
      <c r="J2" s="74">
        <v>562368</v>
      </c>
      <c r="K2" s="74">
        <v>198814</v>
      </c>
      <c r="L2" s="74">
        <v>579457</v>
      </c>
      <c r="M2" s="74">
        <v>2831</v>
      </c>
      <c r="N2" s="38"/>
    </row>
    <row r="3" spans="1:14">
      <c r="A3" s="75">
        <v>44013</v>
      </c>
      <c r="B3" s="76">
        <v>44094</v>
      </c>
      <c r="C3" s="74">
        <v>1.125</v>
      </c>
      <c r="D3" s="74">
        <v>1.1293500000000001</v>
      </c>
      <c r="E3" s="74">
        <v>1.1202000000000001</v>
      </c>
      <c r="F3" s="74">
        <v>1.127</v>
      </c>
      <c r="G3" s="74">
        <v>1E-3</v>
      </c>
      <c r="H3" s="74">
        <v>1.12635</v>
      </c>
      <c r="I3" s="74">
        <v>176378</v>
      </c>
      <c r="J3" s="74">
        <v>562650</v>
      </c>
      <c r="K3" s="74">
        <v>178066</v>
      </c>
      <c r="L3" s="74">
        <v>579738</v>
      </c>
      <c r="M3" s="74">
        <v>2848</v>
      </c>
      <c r="N3" s="10"/>
    </row>
    <row r="4" spans="1:14">
      <c r="A4" s="75">
        <v>44014</v>
      </c>
      <c r="B4" s="76">
        <v>44094</v>
      </c>
      <c r="C4" s="74">
        <v>1.1267499999999999</v>
      </c>
      <c r="D4" s="74">
        <v>1.13205</v>
      </c>
      <c r="E4" s="74">
        <v>1.1241000000000001</v>
      </c>
      <c r="F4" s="74">
        <v>1.12565</v>
      </c>
      <c r="G4" s="74">
        <v>-1.8E-3</v>
      </c>
      <c r="H4" s="74">
        <v>1.1245499999999999</v>
      </c>
      <c r="I4" s="74">
        <v>168184</v>
      </c>
      <c r="J4" s="74">
        <v>567095</v>
      </c>
      <c r="K4" s="74">
        <v>170601</v>
      </c>
      <c r="L4" s="74">
        <v>584845</v>
      </c>
      <c r="M4" s="74">
        <v>3188</v>
      </c>
      <c r="N4" s="10"/>
    </row>
    <row r="5" spans="1:14">
      <c r="A5" s="75">
        <v>44018</v>
      </c>
      <c r="B5" s="76">
        <v>44094</v>
      </c>
      <c r="C5" s="74">
        <v>1.1259999999999999</v>
      </c>
      <c r="D5" s="74">
        <v>1.1364000000000001</v>
      </c>
      <c r="E5" s="74">
        <v>1.12365</v>
      </c>
      <c r="F5" s="74">
        <v>1.1329</v>
      </c>
      <c r="G5" s="74">
        <v>8.8000000000000005E-3</v>
      </c>
      <c r="H5" s="74">
        <v>1.1333500000000001</v>
      </c>
      <c r="I5" s="74">
        <v>178335</v>
      </c>
      <c r="J5" s="74">
        <v>564235</v>
      </c>
      <c r="K5" s="74">
        <v>180062</v>
      </c>
      <c r="L5" s="74">
        <v>582066</v>
      </c>
      <c r="M5" s="74">
        <v>3325</v>
      </c>
      <c r="N5" s="10"/>
    </row>
    <row r="6" spans="1:14">
      <c r="A6" s="75">
        <v>44019</v>
      </c>
      <c r="B6" s="76">
        <v>44094</v>
      </c>
      <c r="C6" s="74">
        <v>1.1326499999999999</v>
      </c>
      <c r="D6" s="74">
        <v>1.135</v>
      </c>
      <c r="E6" s="74">
        <v>1.1275500000000001</v>
      </c>
      <c r="F6" s="74">
        <v>1.1287</v>
      </c>
      <c r="G6" s="74">
        <v>-3.0000000000000001E-3</v>
      </c>
      <c r="H6" s="74">
        <v>1.13035</v>
      </c>
      <c r="I6" s="74">
        <v>171439</v>
      </c>
      <c r="J6" s="74">
        <v>576985</v>
      </c>
      <c r="K6" s="74">
        <v>172622</v>
      </c>
      <c r="L6" s="74">
        <v>595122</v>
      </c>
      <c r="M6" s="74">
        <v>3284</v>
      </c>
    </row>
    <row r="7" spans="1:14">
      <c r="A7" s="75"/>
      <c r="B7" s="76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1:14">
      <c r="A8" s="75"/>
      <c r="B8" s="76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4">
      <c r="A9" s="75"/>
      <c r="B9" s="7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4">
      <c r="A10" s="75"/>
      <c r="B10" s="76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4">
      <c r="A11" s="75"/>
      <c r="B11" s="76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1:14">
      <c r="A12" s="75"/>
      <c r="B12" s="76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</row>
    <row r="13" spans="1:14">
      <c r="A13" s="75"/>
      <c r="B13" s="76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4">
      <c r="A14" s="75"/>
      <c r="B14" s="76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1:14">
      <c r="A15" s="75"/>
      <c r="B15" s="76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4">
      <c r="A16" s="75"/>
      <c r="B16" s="76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D963-6B0F-4875-9592-DE5541B78B76}">
  <dimension ref="A1:U6"/>
  <sheetViews>
    <sheetView workbookViewId="0">
      <selection activeCell="N3" sqref="N3"/>
    </sheetView>
  </sheetViews>
  <sheetFormatPr defaultRowHeight="14.5"/>
  <cols>
    <col min="1" max="1" width="12.796875" style="59" customWidth="1"/>
    <col min="2" max="2" width="7.69921875" style="66" customWidth="1"/>
    <col min="8" max="8" width="13.5" customWidth="1"/>
    <col min="17" max="17" width="10.59765625" customWidth="1"/>
    <col min="18" max="18" width="11.796875" customWidth="1"/>
    <col min="21" max="21" width="9.296875" customWidth="1"/>
  </cols>
  <sheetData>
    <row r="1" spans="1:21" ht="29">
      <c r="A1" s="63" t="s">
        <v>31</v>
      </c>
      <c r="B1" s="65" t="s">
        <v>32</v>
      </c>
      <c r="C1" s="1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287</v>
      </c>
      <c r="I1" s="5" t="s">
        <v>25</v>
      </c>
      <c r="J1" s="5" t="s">
        <v>14</v>
      </c>
      <c r="K1" s="67" t="s">
        <v>137</v>
      </c>
      <c r="L1" s="68" t="s">
        <v>138</v>
      </c>
      <c r="M1" s="69" t="s">
        <v>139</v>
      </c>
      <c r="N1" s="6" t="s">
        <v>17</v>
      </c>
      <c r="O1" s="6" t="s">
        <v>18</v>
      </c>
      <c r="P1" s="6" t="s">
        <v>19</v>
      </c>
      <c r="Q1" s="70" t="s">
        <v>140</v>
      </c>
      <c r="R1" s="71" t="s">
        <v>141</v>
      </c>
      <c r="S1" s="8" t="s">
        <v>20</v>
      </c>
      <c r="T1" s="11" t="s">
        <v>21</v>
      </c>
      <c r="U1" s="2" t="s">
        <v>35</v>
      </c>
    </row>
    <row r="2" spans="1:21">
      <c r="A2" s="64">
        <f>OD暫存!A2</f>
        <v>44012</v>
      </c>
      <c r="B2" s="65">
        <f t="shared" ref="B2:B6" si="0">WEEKDAY($A2)-1</f>
        <v>2</v>
      </c>
      <c r="C2" s="12">
        <f>OD暫存!$B2</f>
        <v>44094</v>
      </c>
      <c r="D2" s="50" t="str">
        <f>SUBSTITUTE(SUBSTITUTE(OD暫存!$C2,"A","",1),"B","",1)</f>
        <v>1.12575</v>
      </c>
      <c r="E2" s="50" t="str">
        <f>SUBSTITUTE(SUBSTITUTE(OD暫存!$D2,"A","",1),"B","",1)</f>
        <v>1.1281</v>
      </c>
      <c r="F2" s="50" t="str">
        <f>SUBSTITUTE(SUBSTITUTE(OD暫存!$E2,"A","",1),"B","",1)</f>
        <v>1.1208</v>
      </c>
      <c r="G2" s="50" t="str">
        <f>SUBSTITUTE(SUBSTITUTE(OD暫存!$F2,"A","",1),"B","",1)</f>
        <v>1.12525</v>
      </c>
      <c r="H2" s="54">
        <f>(E2-F2)*100000</f>
        <v>730.00000000000841</v>
      </c>
      <c r="I2" s="48" t="str">
        <f>IF(E2&gt;E1,"過高","")</f>
        <v/>
      </c>
      <c r="J2" s="48" t="str">
        <f>IF(F2&lt;F1,"破低","")</f>
        <v>破低</v>
      </c>
      <c r="K2" s="6">
        <f>OD暫存!$K2</f>
        <v>198814</v>
      </c>
      <c r="L2" s="51" t="e">
        <f>K2-#REF!</f>
        <v>#REF!</v>
      </c>
      <c r="M2" s="52" t="e">
        <f>L2/#REF!</f>
        <v>#REF!</v>
      </c>
      <c r="N2" s="6">
        <f>OD暫存!$L3</f>
        <v>579738</v>
      </c>
      <c r="O2" s="6">
        <f>OD暫存!$M3</f>
        <v>2848</v>
      </c>
      <c r="P2" s="6">
        <f>OD暫存!$L3</f>
        <v>579738</v>
      </c>
      <c r="Q2" s="51" t="e">
        <f>P2-#REF!</f>
        <v>#REF!</v>
      </c>
      <c r="R2" s="52" t="e">
        <f>Q2/#REF!</f>
        <v>#REF!</v>
      </c>
      <c r="S2" s="29"/>
      <c r="T2" s="29"/>
      <c r="U2" s="30" t="e">
        <f>IF(I2=0,#REF!,
IF(OR(AND(I2="過高",J2="破低"),AND(I2="",J2="")),#REF!,
IF(AND(Q2&gt;0,I2="過高"),"buy加碼",
IF(AND(Q2&lt;0,J2="破低"),"buy減碼",
IF(AND(Q2&gt;0,J2="破低"),"sell加碼",
IF(AND(Q2&lt;0,I2="過高"),"sell減碼",
""))))))</f>
        <v>#REF!</v>
      </c>
    </row>
    <row r="3" spans="1:21">
      <c r="A3" s="64">
        <f>OD暫存!A3</f>
        <v>44013</v>
      </c>
      <c r="B3" s="65">
        <f t="shared" si="0"/>
        <v>3</v>
      </c>
      <c r="C3" s="12">
        <f>OD暫存!$B3</f>
        <v>44094</v>
      </c>
      <c r="D3" s="50" t="str">
        <f>SUBSTITUTE(SUBSTITUTE(OD暫存!$C3,"A","",1),"B","",1)</f>
        <v>1.125</v>
      </c>
      <c r="E3" s="50" t="str">
        <f>SUBSTITUTE(SUBSTITUTE(OD暫存!$D3,"A","",1),"B","",1)</f>
        <v>1.12935</v>
      </c>
      <c r="F3" s="50" t="str">
        <f>SUBSTITUTE(SUBSTITUTE(OD暫存!$E3,"A","",1),"B","",1)</f>
        <v>1.1202</v>
      </c>
      <c r="G3" s="50" t="str">
        <f>SUBSTITUTE(SUBSTITUTE(OD暫存!$F3,"A","",1),"B","",1)</f>
        <v>1.127</v>
      </c>
      <c r="H3" s="54">
        <f>(E3-F3)*100000</f>
        <v>914.99999999999909</v>
      </c>
      <c r="I3" s="48" t="str">
        <f>IF(E3&gt;E2,"過高","")</f>
        <v>過高</v>
      </c>
      <c r="J3" s="48" t="str">
        <f>IF(F3&lt;F2,"破低","")</f>
        <v>破低</v>
      </c>
      <c r="K3" s="6">
        <f>OD暫存!$K3</f>
        <v>178066</v>
      </c>
      <c r="L3" s="51">
        <f>K3-K2</f>
        <v>-20748</v>
      </c>
      <c r="M3" s="52">
        <f>L3/K2</f>
        <v>-0.10435884796845292</v>
      </c>
      <c r="N3" s="6">
        <f>OD暫存!$L4</f>
        <v>584845</v>
      </c>
      <c r="O3" s="6">
        <f>OD暫存!$M4</f>
        <v>3188</v>
      </c>
      <c r="P3" s="6">
        <f>OD暫存!$L4</f>
        <v>584845</v>
      </c>
      <c r="Q3" s="51">
        <f>P3-P2</f>
        <v>5107</v>
      </c>
      <c r="R3" s="52">
        <f>Q3/P2</f>
        <v>8.8091517202598408E-3</v>
      </c>
      <c r="S3" s="29"/>
      <c r="T3" s="29"/>
      <c r="U3" s="30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</row>
    <row r="4" spans="1:21">
      <c r="A4" s="64">
        <f>OD暫存!A4</f>
        <v>44014</v>
      </c>
      <c r="B4" s="65">
        <f t="shared" si="0"/>
        <v>4</v>
      </c>
      <c r="C4" s="12">
        <f>OD暫存!$B4</f>
        <v>44094</v>
      </c>
      <c r="D4" s="50" t="str">
        <f>SUBSTITUTE(SUBSTITUTE(OD暫存!$C4,"A","",1),"B","",1)</f>
        <v>1.12675</v>
      </c>
      <c r="E4" s="50" t="str">
        <f>SUBSTITUTE(SUBSTITUTE(OD暫存!$D4,"A","",1),"B","",1)</f>
        <v>1.13205</v>
      </c>
      <c r="F4" s="50" t="str">
        <f>SUBSTITUTE(SUBSTITUTE(OD暫存!$E4,"A","",1),"B","",1)</f>
        <v>1.1241</v>
      </c>
      <c r="G4" s="50" t="str">
        <f>SUBSTITUTE(SUBSTITUTE(OD暫存!$F4,"A","",1),"B","",1)</f>
        <v>1.12565</v>
      </c>
      <c r="H4" s="54">
        <f>(E4-F4)*100000</f>
        <v>794.99999999999011</v>
      </c>
      <c r="I4" s="48" t="str">
        <f>IF(E4&gt;E3,"過高","")</f>
        <v>過高</v>
      </c>
      <c r="J4" s="48" t="str">
        <f>IF(F4&lt;F3,"破低","")</f>
        <v/>
      </c>
      <c r="K4" s="6">
        <f>OD暫存!$K4</f>
        <v>170601</v>
      </c>
      <c r="L4" s="51">
        <f>K4-K3</f>
        <v>-7465</v>
      </c>
      <c r="M4" s="52">
        <f>L4/K3</f>
        <v>-4.1922657890894388E-2</v>
      </c>
      <c r="N4" s="6">
        <f>OD暫存!$L5</f>
        <v>582066</v>
      </c>
      <c r="O4" s="6">
        <f>OD暫存!$M5</f>
        <v>3325</v>
      </c>
      <c r="P4" s="6">
        <f>OD暫存!$L5</f>
        <v>582066</v>
      </c>
      <c r="Q4" s="51">
        <f>P4-P3</f>
        <v>-2779</v>
      </c>
      <c r="R4" s="52">
        <f>Q4/P3</f>
        <v>-4.7516863442450567E-3</v>
      </c>
      <c r="S4" s="29"/>
      <c r="T4" s="29"/>
      <c r="U4" s="30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sell減碼</v>
      </c>
    </row>
    <row r="5" spans="1:21">
      <c r="A5" s="64">
        <f>OD暫存!A5</f>
        <v>44018</v>
      </c>
      <c r="B5" s="65">
        <f t="shared" si="0"/>
        <v>1</v>
      </c>
      <c r="C5" s="12">
        <f>OD暫存!$B5</f>
        <v>44094</v>
      </c>
      <c r="D5" s="50" t="str">
        <f>SUBSTITUTE(SUBSTITUTE(OD暫存!$C5,"A","",1),"B","",1)</f>
        <v>1.126</v>
      </c>
      <c r="E5" s="50" t="str">
        <f>SUBSTITUTE(SUBSTITUTE(OD暫存!$D5,"A","",1),"B","",1)</f>
        <v>1.1364</v>
      </c>
      <c r="F5" s="50" t="str">
        <f>SUBSTITUTE(SUBSTITUTE(OD暫存!$E5,"A","",1),"B","",1)</f>
        <v>1.12365</v>
      </c>
      <c r="G5" s="50" t="str">
        <f>SUBSTITUTE(SUBSTITUTE(OD暫存!$F5,"A","",1),"B","",1)</f>
        <v>1.1329</v>
      </c>
      <c r="H5" s="54">
        <f>(E5-F5)*100000</f>
        <v>1275.0000000000039</v>
      </c>
      <c r="I5" s="48" t="str">
        <f>IF(E5&gt;E4,"過高","")</f>
        <v>過高</v>
      </c>
      <c r="J5" s="48" t="str">
        <f>IF(F5&lt;F4,"破低","")</f>
        <v>破低</v>
      </c>
      <c r="K5" s="6">
        <f>OD暫存!$K5</f>
        <v>180062</v>
      </c>
      <c r="L5" s="51">
        <f>K5-K4</f>
        <v>9461</v>
      </c>
      <c r="M5" s="52">
        <f>L5/K4</f>
        <v>5.5456884777932133E-2</v>
      </c>
      <c r="N5" s="6">
        <f>OD暫存!$L6</f>
        <v>595122</v>
      </c>
      <c r="O5" s="6">
        <f>OD暫存!$M6</f>
        <v>3284</v>
      </c>
      <c r="P5" s="6">
        <f>OD暫存!$L6</f>
        <v>595122</v>
      </c>
      <c r="Q5" s="51">
        <f>P5-P4</f>
        <v>13056</v>
      </c>
      <c r="R5" s="52">
        <f>Q5/P4</f>
        <v>2.243044603189329E-2</v>
      </c>
      <c r="S5" s="29"/>
      <c r="T5" s="29"/>
      <c r="U5" s="30" t="str">
        <f>IF(I5=0,J4,
IF(OR(AND(I5="過高",J5="破低"),AND(I5="",J5="")),U4,
IF(AND(Q5&gt;0,I5="過高"),"buy加碼",
IF(AND(Q5&lt;0,J5="破低"),"buy減碼",
IF(AND(Q5&gt;0,J5="破低"),"sell加碼",
IF(AND(Q5&lt;0,I5="過高"),"sell減碼",
""))))))</f>
        <v>sell減碼</v>
      </c>
    </row>
    <row r="6" spans="1:21">
      <c r="A6" s="64">
        <f>OD暫存!A6</f>
        <v>44019</v>
      </c>
      <c r="B6" s="65">
        <f t="shared" si="0"/>
        <v>2</v>
      </c>
      <c r="C6" s="12">
        <f>OD暫存!$B6</f>
        <v>44094</v>
      </c>
      <c r="D6" s="50" t="str">
        <f>SUBSTITUTE(SUBSTITUTE(OD暫存!$C6,"A","",1),"B","",1)</f>
        <v>1.13265</v>
      </c>
      <c r="E6" s="50" t="str">
        <f>SUBSTITUTE(SUBSTITUTE(OD暫存!$D6,"A","",1),"B","",1)</f>
        <v>1.135</v>
      </c>
      <c r="F6" s="50" t="str">
        <f>SUBSTITUTE(SUBSTITUTE(OD暫存!$E6,"A","",1),"B","",1)</f>
        <v>1.12755</v>
      </c>
      <c r="G6" s="50" t="str">
        <f>SUBSTITUTE(SUBSTITUTE(OD暫存!$F6,"A","",1),"B","",1)</f>
        <v>1.1287</v>
      </c>
      <c r="H6" s="54">
        <f>(E6-F6)*100000</f>
        <v>744.99999999999568</v>
      </c>
      <c r="I6" s="48" t="str">
        <f>IF(E6&gt;E5,"過高","")</f>
        <v/>
      </c>
      <c r="J6" s="48" t="str">
        <f>IF(F6&lt;F5,"破低","")</f>
        <v/>
      </c>
      <c r="K6" s="6">
        <f>OD暫存!$K6</f>
        <v>172622</v>
      </c>
      <c r="L6" s="51">
        <f>K6-K5</f>
        <v>-7440</v>
      </c>
      <c r="M6" s="52">
        <f>L6/K5</f>
        <v>-4.131910119847608E-2</v>
      </c>
      <c r="N6" s="53" t="s">
        <v>73</v>
      </c>
      <c r="O6" s="53" t="s">
        <v>73</v>
      </c>
      <c r="P6" s="53" t="s">
        <v>73</v>
      </c>
      <c r="Q6" s="51" t="e">
        <f t="shared" ref="Q6" si="1">P6-P5</f>
        <v>#VALUE!</v>
      </c>
      <c r="R6" s="52" t="e">
        <f t="shared" ref="R6" si="2">Q6/P5</f>
        <v>#VALUE!</v>
      </c>
      <c r="S6" s="29"/>
      <c r="T6" s="29"/>
      <c r="U6" s="30" t="str">
        <f>IF(I6=0,J5,
IF(OR(AND(I6="過高",J6="破低"),AND(I6="",J6="")),U5,
IF(AND(Q6&gt;0,I6="過高"),"buy加碼",
IF(AND(Q6&lt;0,J6="破低"),"buy減碼",
IF(AND(Q6&gt;0,J6="破低"),"sell加碼",
IF(AND(Q6&lt;0,I6="過高"),"sell減碼",
""))))))</f>
        <v>sell減碼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5"/>
  <sheetViews>
    <sheetView zoomScale="85" zoomScaleNormal="85" workbookViewId="0">
      <pane ySplit="1" topLeftCell="A48" activePane="bottomLeft" state="frozen"/>
      <selection pane="bottomLeft" activeCell="N73" sqref="N73"/>
    </sheetView>
  </sheetViews>
  <sheetFormatPr defaultRowHeight="14.5"/>
  <cols>
    <col min="1" max="1" width="11.5" style="59" bestFit="1" customWidth="1"/>
    <col min="2" max="2" width="6.59765625" customWidth="1"/>
    <col min="3" max="3" width="13.19921875" style="57" customWidth="1"/>
    <col min="8" max="8" width="9.09765625" customWidth="1"/>
    <col min="11" max="11" width="9.3984375" style="81" bestFit="1" customWidth="1"/>
    <col min="14" max="14" width="9.3984375" style="81" bestFit="1" customWidth="1"/>
    <col min="15" max="15" width="11.19921875" style="81" customWidth="1"/>
    <col min="16" max="16" width="12.5" style="81" customWidth="1"/>
    <col min="17" max="17" width="13.8984375" customWidth="1"/>
    <col min="18" max="18" width="13.59765625" customWidth="1"/>
    <col min="19" max="19" width="5.59765625" customWidth="1"/>
    <col min="20" max="20" width="4" customWidth="1"/>
    <col min="21" max="21" width="12.59765625" customWidth="1"/>
    <col min="22" max="22" width="13.59765625" style="31" customWidth="1"/>
    <col min="23" max="23" width="12.5" customWidth="1"/>
  </cols>
  <sheetData>
    <row r="1" spans="1:23" ht="45.65" customHeight="1">
      <c r="A1" s="63" t="s">
        <v>31</v>
      </c>
      <c r="B1" s="1" t="s">
        <v>32</v>
      </c>
      <c r="C1" s="55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  <c r="I1" s="5" t="s">
        <v>25</v>
      </c>
      <c r="J1" s="5" t="s">
        <v>14</v>
      </c>
      <c r="K1" s="84" t="s">
        <v>137</v>
      </c>
      <c r="L1" s="68" t="s">
        <v>138</v>
      </c>
      <c r="M1" s="69" t="s">
        <v>139</v>
      </c>
      <c r="N1" s="78" t="s">
        <v>17</v>
      </c>
      <c r="O1" s="78" t="s">
        <v>18</v>
      </c>
      <c r="P1" s="78" t="s">
        <v>19</v>
      </c>
      <c r="Q1" s="70" t="s">
        <v>140</v>
      </c>
      <c r="R1" s="5" t="s">
        <v>36</v>
      </c>
      <c r="S1" s="8" t="s">
        <v>20</v>
      </c>
      <c r="T1" s="11" t="s">
        <v>21</v>
      </c>
      <c r="U1" s="2" t="s">
        <v>35</v>
      </c>
      <c r="V1" s="37" t="s">
        <v>46</v>
      </c>
      <c r="W1" t="s">
        <v>42</v>
      </c>
    </row>
    <row r="2" spans="1:23" ht="17">
      <c r="A2" s="64" t="e">
        <f>(#REF!*1000+#REF!*100+#REF!*10+#REF!)*10000+(#REF!*10+#REF!)*100+#REF!*10+#REF!</f>
        <v>#REF!</v>
      </c>
      <c r="B2" s="1" t="s">
        <v>22</v>
      </c>
      <c r="C2" s="55" t="e">
        <f>#REF!</f>
        <v>#REF!</v>
      </c>
      <c r="D2" s="3" t="e">
        <f>SUBSTITUTE(SUBSTITUTE(#REF!,"A","",1),"B","",1)</f>
        <v>#REF!</v>
      </c>
      <c r="E2" s="3" t="e">
        <f>SUBSTITUTE(SUBSTITUTE(#REF!,"A","",1),"B","",1)</f>
        <v>#REF!</v>
      </c>
      <c r="F2" s="3" t="e">
        <f>SUBSTITUTE(SUBSTITUTE(#REF!,"A","",1),"B","",1)</f>
        <v>#REF!</v>
      </c>
      <c r="G2" s="3" t="e">
        <f>SUBSTITUTE(SUBSTITUTE(#REF!,"A","",1),"B","",1)</f>
        <v>#REF!</v>
      </c>
      <c r="H2" s="4" t="e">
        <f>(E2-F2)</f>
        <v>#REF!</v>
      </c>
      <c r="I2" s="5" t="e">
        <f>IF(E2&gt;E1,"過高","")</f>
        <v>#REF!</v>
      </c>
      <c r="J2" s="5" t="e">
        <f>IF(F2&lt;F1,"破低","")</f>
        <v>#REF!</v>
      </c>
      <c r="K2" s="78" t="e">
        <f>#REF!</f>
        <v>#REF!</v>
      </c>
      <c r="L2" s="7" t="s">
        <v>73</v>
      </c>
      <c r="M2" s="5"/>
      <c r="N2" s="78" t="e">
        <f>#REF!</f>
        <v>#REF!</v>
      </c>
      <c r="O2" s="78" t="e">
        <f>#REF!</f>
        <v>#REF!</v>
      </c>
      <c r="P2" s="78" t="e">
        <f>IF(#REF!="Total",#REF!,"NA")</f>
        <v>#REF!</v>
      </c>
      <c r="Q2" s="7" t="s">
        <v>73</v>
      </c>
      <c r="R2" s="5" t="s">
        <v>73</v>
      </c>
      <c r="S2" s="8"/>
      <c r="T2" s="11"/>
      <c r="U2" s="30"/>
      <c r="V2" s="36" t="e">
        <f t="shared" ref="V2:V32" si="0">IF(I2=0,J1,
IF(OR(AND(I2="過高",J2="破低"),AND(I2="",J2="")),V1,
IF(AND(Q2&gt;0,I2="過高"),"buy加碼",
IF(AND(Q2&lt;0,J2="破低"),"buy減碼",
IF(AND(Q2&gt;0,J2="破低"),"sell加碼",
IF(AND(Q2&lt;0,I2="過高"),"sell減碼",
""))))))</f>
        <v>#REF!</v>
      </c>
      <c r="W2" s="32" t="s">
        <v>41</v>
      </c>
    </row>
    <row r="3" spans="1:23">
      <c r="A3" s="64" t="e">
        <f>(#REF!*1000+#REF!*100+#REF!*10+#REF!)*10000+(#REF!*10+#REF!)*100+#REF!*10+#REF!</f>
        <v>#REF!</v>
      </c>
      <c r="B3" s="18" t="s">
        <v>23</v>
      </c>
      <c r="C3" s="56" t="e">
        <f>#REF!</f>
        <v>#REF!</v>
      </c>
      <c r="D3" s="28" t="e">
        <f>SUBSTITUTE(SUBSTITUTE(#REF!,"A","",1),"B","",1)</f>
        <v>#REF!</v>
      </c>
      <c r="E3" s="28" t="e">
        <f>SUBSTITUTE(SUBSTITUTE(#REF!,"A","",1),"B","",1)</f>
        <v>#REF!</v>
      </c>
      <c r="F3" s="28" t="e">
        <f>SUBSTITUTE(SUBSTITUTE(#REF!,"A","",1),"B","",1)</f>
        <v>#REF!</v>
      </c>
      <c r="G3" s="28" t="e">
        <f>SUBSTITUTE(SUBSTITUTE(#REF!,"A","",1),"B","",1)</f>
        <v>#REF!</v>
      </c>
      <c r="H3" s="4" t="e">
        <f t="shared" ref="H3:H6" si="1">(E3-F3)</f>
        <v>#REF!</v>
      </c>
      <c r="I3" s="18" t="e">
        <f>IF(E3&gt;E2,"過高","")</f>
        <v>#REF!</v>
      </c>
      <c r="J3" s="18" t="e">
        <f>IF(F3&lt;F2,"破低","")</f>
        <v>#REF!</v>
      </c>
      <c r="K3" s="79" t="e">
        <f>#REF!</f>
        <v>#REF!</v>
      </c>
      <c r="L3" s="16" t="e">
        <f>K3-K2</f>
        <v>#REF!</v>
      </c>
      <c r="M3" s="19" t="e">
        <f>L3/K2</f>
        <v>#REF!</v>
      </c>
      <c r="N3" s="78" t="e">
        <f>#REF!</f>
        <v>#REF!</v>
      </c>
      <c r="O3" s="78" t="e">
        <f>#REF!</f>
        <v>#REF!</v>
      </c>
      <c r="P3" s="78" t="e">
        <f>IF(#REF!="Total",#REF!,"NA")</f>
        <v>#REF!</v>
      </c>
      <c r="Q3" s="16" t="e">
        <f>P3-P2</f>
        <v>#REF!</v>
      </c>
      <c r="R3" s="19" t="e">
        <f>Q3/P2</f>
        <v>#REF!</v>
      </c>
      <c r="S3" s="29"/>
      <c r="T3" s="29"/>
      <c r="U3" s="30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  <c r="V3" s="36" t="e">
        <f t="shared" si="0"/>
        <v>#REF!</v>
      </c>
      <c r="W3" s="33" t="s">
        <v>43</v>
      </c>
    </row>
    <row r="4" spans="1:23">
      <c r="A4" s="64" t="e">
        <f>(#REF!*1000+#REF!*100+#REF!*10+#REF!)*10000+(#REF!*10+#REF!)*100+#REF!*10+#REF!</f>
        <v>#REF!</v>
      </c>
      <c r="B4" s="18" t="s">
        <v>24</v>
      </c>
      <c r="C4" s="56" t="e">
        <f>#REF!</f>
        <v>#REF!</v>
      </c>
      <c r="D4" s="28" t="e">
        <f>SUBSTITUTE(SUBSTITUTE(#REF!,"A","",1),"B","",1)</f>
        <v>#REF!</v>
      </c>
      <c r="E4" s="28" t="e">
        <f>SUBSTITUTE(SUBSTITUTE(#REF!,"A","",1),"B","",1)</f>
        <v>#REF!</v>
      </c>
      <c r="F4" s="28" t="e">
        <f>SUBSTITUTE(SUBSTITUTE(#REF!,"A","",1),"B","",1)</f>
        <v>#REF!</v>
      </c>
      <c r="G4" s="28" t="e">
        <f>SUBSTITUTE(SUBSTITUTE(#REF!,"A","",1),"B","",1)</f>
        <v>#REF!</v>
      </c>
      <c r="H4" s="4" t="e">
        <f t="shared" si="1"/>
        <v>#REF!</v>
      </c>
      <c r="I4" s="18" t="e">
        <f>IF(E4&gt;E3,"過高","")</f>
        <v>#REF!</v>
      </c>
      <c r="J4" s="18" t="e">
        <f>IF(F4&lt;F3,"破低","")</f>
        <v>#REF!</v>
      </c>
      <c r="K4" s="79" t="e">
        <f>#REF!</f>
        <v>#REF!</v>
      </c>
      <c r="L4" s="16" t="e">
        <f>K4-K3</f>
        <v>#REF!</v>
      </c>
      <c r="M4" s="19" t="e">
        <f>L4/K3</f>
        <v>#REF!</v>
      </c>
      <c r="N4" s="78" t="e">
        <f>#REF!</f>
        <v>#REF!</v>
      </c>
      <c r="O4" s="78" t="e">
        <f>#REF!</f>
        <v>#REF!</v>
      </c>
      <c r="P4" s="78" t="e">
        <f>IF(#REF!="Total",#REF!,"NA")</f>
        <v>#REF!</v>
      </c>
      <c r="Q4" s="16" t="e">
        <f t="shared" ref="Q4:Q6" si="2">P4-P3</f>
        <v>#REF!</v>
      </c>
      <c r="R4" s="19" t="e">
        <f t="shared" ref="R4:R6" si="3">Q4/P3</f>
        <v>#REF!</v>
      </c>
      <c r="S4" s="29"/>
      <c r="T4" s="29"/>
      <c r="U4" s="30" t="e">
        <f>IF(I4=0,J3,
IF(OR(AND(I4="過高",J4="破低"),AND(I4="",J4="")),U3,
IF(AND(Q4&gt;0,I4="過高"),"buy加碼",
IF(AND(Q4&lt;0,J4="破低"),"buy減碼",
IF(AND(Q4&gt;0,J4="破低"),"sell加碼",
IF(AND(Q4&lt;0,I4="過高"),"sell減碼",
""))))))</f>
        <v>#REF!</v>
      </c>
      <c r="V4" s="36" t="e">
        <f t="shared" si="0"/>
        <v>#REF!</v>
      </c>
    </row>
    <row r="5" spans="1:23">
      <c r="A5" s="64" t="e">
        <f>(#REF!*1000+#REF!*100+#REF!*10+#REF!)*10000+(#REF!*10+#REF!)*100+#REF!*10+#REF!</f>
        <v>#REF!</v>
      </c>
      <c r="B5" s="18" t="s">
        <v>71</v>
      </c>
      <c r="C5" s="56" t="e">
        <f>#REF!</f>
        <v>#REF!</v>
      </c>
      <c r="D5" s="28" t="e">
        <f>SUBSTITUTE(SUBSTITUTE(#REF!,"A","",1),"B","",1)</f>
        <v>#REF!</v>
      </c>
      <c r="E5" s="28" t="e">
        <f>SUBSTITUTE(SUBSTITUTE(#REF!,"A","",1),"B","",1)</f>
        <v>#REF!</v>
      </c>
      <c r="F5" s="28" t="e">
        <f>SUBSTITUTE(SUBSTITUTE(#REF!,"A","",1),"B","",1)</f>
        <v>#REF!</v>
      </c>
      <c r="G5" s="28" t="e">
        <f>SUBSTITUTE(SUBSTITUTE(#REF!,"A","",1),"B","",1)</f>
        <v>#REF!</v>
      </c>
      <c r="H5" s="4" t="e">
        <f t="shared" si="1"/>
        <v>#REF!</v>
      </c>
      <c r="I5" s="18" t="e">
        <f>IF(E5&gt;E4,"過高","")</f>
        <v>#REF!</v>
      </c>
      <c r="J5" s="18" t="e">
        <f>IF(F5&lt;F4,"破低","")</f>
        <v>#REF!</v>
      </c>
      <c r="K5" s="79" t="e">
        <f>#REF!</f>
        <v>#REF!</v>
      </c>
      <c r="L5" s="16" t="e">
        <f>K5-K4</f>
        <v>#REF!</v>
      </c>
      <c r="M5" s="19" t="e">
        <f>L5/K4</f>
        <v>#REF!</v>
      </c>
      <c r="N5" s="78" t="e">
        <f>#REF!</f>
        <v>#REF!</v>
      </c>
      <c r="O5" s="78" t="e">
        <f>#REF!</f>
        <v>#REF!</v>
      </c>
      <c r="P5" s="78" t="e">
        <f>IF(#REF!="Total",#REF!,"NA")</f>
        <v>#REF!</v>
      </c>
      <c r="Q5" s="16" t="e">
        <f t="shared" si="2"/>
        <v>#REF!</v>
      </c>
      <c r="R5" s="19" t="e">
        <f t="shared" si="3"/>
        <v>#REF!</v>
      </c>
      <c r="S5" s="29"/>
      <c r="T5" s="29"/>
      <c r="U5" s="30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  <c r="V5" s="36" t="e">
        <f t="shared" si="0"/>
        <v>#REF!</v>
      </c>
    </row>
    <row r="6" spans="1:23" ht="19.75" customHeight="1">
      <c r="A6" s="64" t="e">
        <f>(#REF!*1000+#REF!*100+#REF!*10+#REF!)*10000+(#REF!*10+#REF!)*100+#REF!*10+#REF!</f>
        <v>#REF!</v>
      </c>
      <c r="B6" s="18" t="s">
        <v>76</v>
      </c>
      <c r="C6" s="56" t="e">
        <f>#REF!</f>
        <v>#REF!</v>
      </c>
      <c r="D6" s="28" t="e">
        <f>SUBSTITUTE(SUBSTITUTE(#REF!,"A","",1),"B","",1)</f>
        <v>#REF!</v>
      </c>
      <c r="E6" s="28" t="e">
        <f>SUBSTITUTE(SUBSTITUTE(#REF!,"A","",1),"B","",1)</f>
        <v>#REF!</v>
      </c>
      <c r="F6" s="28" t="e">
        <f>SUBSTITUTE(SUBSTITUTE(#REF!,"A","",1),"B","",1)</f>
        <v>#REF!</v>
      </c>
      <c r="G6" s="28" t="e">
        <f>SUBSTITUTE(SUBSTITUTE(#REF!,"A","",1),"B","",1)</f>
        <v>#REF!</v>
      </c>
      <c r="H6" s="4" t="e">
        <f t="shared" si="1"/>
        <v>#REF!</v>
      </c>
      <c r="I6" s="18" t="e">
        <f>IF(E6&gt;E5,"過高","")</f>
        <v>#REF!</v>
      </c>
      <c r="J6" s="18" t="e">
        <f>IF(F6&lt;F5,"破低","")</f>
        <v>#REF!</v>
      </c>
      <c r="K6" s="79" t="e">
        <f>#REF!</f>
        <v>#REF!</v>
      </c>
      <c r="L6" s="16" t="e">
        <f>K6-K5</f>
        <v>#REF!</v>
      </c>
      <c r="M6" s="19" t="e">
        <f>L6/K5</f>
        <v>#REF!</v>
      </c>
      <c r="N6" s="78" t="s">
        <v>73</v>
      </c>
      <c r="O6" s="78" t="s">
        <v>73</v>
      </c>
      <c r="P6" s="78" t="s">
        <v>73</v>
      </c>
      <c r="Q6" s="16" t="e">
        <f t="shared" si="2"/>
        <v>#VALUE!</v>
      </c>
      <c r="R6" s="19" t="e">
        <f t="shared" si="3"/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#REF!</v>
      </c>
      <c r="V6" s="36" t="e">
        <f t="shared" si="0"/>
        <v>#REF!</v>
      </c>
    </row>
    <row r="7" spans="1:23">
      <c r="A7" s="77">
        <v>20190819</v>
      </c>
      <c r="B7" s="18" t="s">
        <v>34</v>
      </c>
      <c r="C7" s="56">
        <v>43727</v>
      </c>
      <c r="D7" s="28" t="s">
        <v>48</v>
      </c>
      <c r="E7" s="28" t="s">
        <v>49</v>
      </c>
      <c r="F7" s="28" t="s">
        <v>50</v>
      </c>
      <c r="G7" s="28" t="s">
        <v>51</v>
      </c>
      <c r="H7" s="17">
        <v>1959999.9999999909</v>
      </c>
      <c r="I7" s="18" t="s">
        <v>27</v>
      </c>
      <c r="J7" s="18" t="s">
        <v>26</v>
      </c>
      <c r="K7" s="79">
        <v>1623</v>
      </c>
      <c r="L7" s="16"/>
      <c r="M7" s="19"/>
      <c r="N7" s="78">
        <v>3595</v>
      </c>
      <c r="O7" s="78">
        <v>45775</v>
      </c>
      <c r="P7" s="78">
        <v>593610</v>
      </c>
      <c r="Q7" s="16" t="e">
        <f t="shared" ref="Q7:Q10" si="4">P7-P6</f>
        <v>#VALUE!</v>
      </c>
      <c r="R7" s="19"/>
      <c r="S7" s="29"/>
      <c r="T7" s="29"/>
      <c r="U7" s="29"/>
      <c r="V7" s="36" t="e">
        <f t="shared" si="0"/>
        <v>#VALUE!</v>
      </c>
    </row>
    <row r="8" spans="1:23">
      <c r="A8" s="77">
        <v>20190820</v>
      </c>
      <c r="B8" s="18" t="s">
        <v>34</v>
      </c>
      <c r="C8" s="56">
        <v>43727</v>
      </c>
      <c r="D8" s="28" t="s">
        <v>52</v>
      </c>
      <c r="E8" s="28" t="s">
        <v>53</v>
      </c>
      <c r="F8" s="28" t="s">
        <v>54</v>
      </c>
      <c r="G8" s="28" t="s">
        <v>55</v>
      </c>
      <c r="H8" s="17">
        <v>1409999.9999999909</v>
      </c>
      <c r="I8" s="18" t="s">
        <v>27</v>
      </c>
      <c r="J8" s="18" t="s">
        <v>26</v>
      </c>
      <c r="K8" s="79">
        <v>1601</v>
      </c>
      <c r="L8" s="16"/>
      <c r="M8" s="19"/>
      <c r="N8" s="79">
        <v>3646</v>
      </c>
      <c r="O8" s="79">
        <v>45744</v>
      </c>
      <c r="P8" s="79">
        <v>594807</v>
      </c>
      <c r="Q8" s="16">
        <f t="shared" si="4"/>
        <v>1197</v>
      </c>
      <c r="R8" s="19"/>
      <c r="S8" s="29"/>
      <c r="T8" s="29"/>
      <c r="U8" s="29"/>
      <c r="V8" s="36" t="str">
        <f t="shared" si="0"/>
        <v>sell加碼</v>
      </c>
    </row>
    <row r="9" spans="1:23">
      <c r="A9" s="77">
        <v>20190821</v>
      </c>
      <c r="B9" s="18" t="s">
        <v>34</v>
      </c>
      <c r="C9" s="56">
        <v>43727</v>
      </c>
      <c r="D9" s="28" t="s">
        <v>56</v>
      </c>
      <c r="E9" s="28" t="s">
        <v>57</v>
      </c>
      <c r="F9" s="28" t="s">
        <v>58</v>
      </c>
      <c r="G9" s="28" t="s">
        <v>59</v>
      </c>
      <c r="H9" s="17">
        <v>1100000</v>
      </c>
      <c r="I9" s="18" t="s">
        <v>27</v>
      </c>
      <c r="J9" s="18" t="s">
        <v>26</v>
      </c>
      <c r="K9" s="79">
        <v>2103</v>
      </c>
      <c r="L9" s="16"/>
      <c r="M9" s="19"/>
      <c r="N9" s="79">
        <v>3672</v>
      </c>
      <c r="O9" s="79">
        <v>45852</v>
      </c>
      <c r="P9" s="79">
        <v>595486</v>
      </c>
      <c r="Q9" s="16">
        <f t="shared" si="4"/>
        <v>679</v>
      </c>
      <c r="R9" s="19"/>
      <c r="S9" s="29"/>
      <c r="T9" s="29"/>
      <c r="U9" s="29"/>
      <c r="V9" s="36" t="str">
        <f t="shared" si="0"/>
        <v>sell加碼</v>
      </c>
    </row>
    <row r="10" spans="1:23">
      <c r="A10" s="77">
        <v>20190822</v>
      </c>
      <c r="B10" s="27" t="s">
        <v>33</v>
      </c>
      <c r="C10" s="56">
        <v>43727</v>
      </c>
      <c r="D10" s="28" t="s">
        <v>47</v>
      </c>
      <c r="E10" s="27" t="s">
        <v>60</v>
      </c>
      <c r="F10" s="27" t="s">
        <v>61</v>
      </c>
      <c r="G10" s="27" t="s">
        <v>62</v>
      </c>
      <c r="H10" s="27">
        <v>1190000.0000000091</v>
      </c>
      <c r="I10" s="27" t="s">
        <v>27</v>
      </c>
      <c r="J10" s="27" t="s">
        <v>26</v>
      </c>
      <c r="K10" s="80">
        <v>2134</v>
      </c>
      <c r="L10" s="27">
        <v>31</v>
      </c>
      <c r="M10" s="27">
        <v>1.4740846409890632E-2</v>
      </c>
      <c r="N10" s="80">
        <v>3195</v>
      </c>
      <c r="O10" s="80">
        <v>47594</v>
      </c>
      <c r="P10" s="80">
        <v>598402</v>
      </c>
      <c r="Q10" s="16">
        <f t="shared" si="4"/>
        <v>2916</v>
      </c>
      <c r="R10" s="27">
        <v>4.8968405638419709E-3</v>
      </c>
      <c r="S10" s="27"/>
      <c r="T10" s="27"/>
      <c r="U10" s="27" t="s">
        <v>39</v>
      </c>
      <c r="V10" s="36" t="str">
        <f t="shared" si="0"/>
        <v>sell加碼</v>
      </c>
    </row>
    <row r="11" spans="1:23">
      <c r="A11" s="77">
        <v>20190823</v>
      </c>
      <c r="B11" s="27" t="s">
        <v>38</v>
      </c>
      <c r="C11" s="56">
        <v>43727</v>
      </c>
      <c r="D11" s="28" t="s">
        <v>63</v>
      </c>
      <c r="E11" s="27" t="s">
        <v>64</v>
      </c>
      <c r="F11" s="27" t="s">
        <v>65</v>
      </c>
      <c r="G11" s="27" t="s">
        <v>66</v>
      </c>
      <c r="H11" s="27">
        <v>3679999.9999999953</v>
      </c>
      <c r="I11" s="27" t="s">
        <v>30</v>
      </c>
      <c r="J11" s="27" t="s">
        <v>27</v>
      </c>
      <c r="K11" s="80">
        <v>2725</v>
      </c>
      <c r="L11" s="27">
        <v>591</v>
      </c>
      <c r="M11" s="27">
        <v>0.2769447047797563</v>
      </c>
      <c r="N11" s="80"/>
      <c r="O11" s="80"/>
      <c r="P11" s="80">
        <v>593962</v>
      </c>
      <c r="Q11" s="16"/>
      <c r="R11" s="27"/>
      <c r="S11" s="27"/>
      <c r="T11" s="27"/>
      <c r="U11" s="27"/>
      <c r="V11" s="36" t="str">
        <f t="shared" si="0"/>
        <v/>
      </c>
    </row>
    <row r="12" spans="1:23">
      <c r="A12" s="77"/>
      <c r="B12" s="27"/>
      <c r="C12" s="56"/>
      <c r="D12" s="28"/>
      <c r="E12" s="27"/>
      <c r="F12" s="27"/>
      <c r="G12" s="27"/>
      <c r="H12" s="27"/>
      <c r="I12" s="27"/>
      <c r="J12" s="27"/>
      <c r="K12" s="80"/>
      <c r="L12" s="27"/>
      <c r="M12" s="27"/>
      <c r="N12" s="80"/>
      <c r="O12" s="80"/>
      <c r="P12" s="80"/>
      <c r="Q12" s="27"/>
      <c r="R12" s="27"/>
      <c r="S12" s="27"/>
      <c r="T12" s="27"/>
      <c r="U12" s="27"/>
      <c r="V12" s="36" t="str">
        <f t="shared" si="0"/>
        <v/>
      </c>
    </row>
    <row r="13" spans="1:23">
      <c r="A13" s="77"/>
      <c r="B13" s="18"/>
      <c r="C13" s="56"/>
      <c r="D13" s="28"/>
      <c r="E13" s="28"/>
      <c r="F13" s="28"/>
      <c r="G13" s="28"/>
      <c r="H13" s="17"/>
      <c r="I13" s="18"/>
      <c r="J13" s="18"/>
      <c r="K13" s="79"/>
      <c r="L13" s="16"/>
      <c r="M13" s="19"/>
      <c r="N13" s="78"/>
      <c r="O13" s="78"/>
      <c r="P13" s="78"/>
      <c r="Q13" s="16"/>
      <c r="R13" s="19"/>
      <c r="S13" s="29"/>
      <c r="T13" s="29"/>
      <c r="U13" s="30"/>
      <c r="V13" s="36">
        <f t="shared" si="0"/>
        <v>0</v>
      </c>
    </row>
    <row r="14" spans="1:23">
      <c r="A14" s="77">
        <v>20191210</v>
      </c>
      <c r="B14" s="18" t="s">
        <v>34</v>
      </c>
      <c r="C14" s="56">
        <v>43485</v>
      </c>
      <c r="D14" s="28" t="s">
        <v>78</v>
      </c>
      <c r="E14" s="28" t="s">
        <v>79</v>
      </c>
      <c r="F14" s="28" t="s">
        <v>78</v>
      </c>
      <c r="G14" s="28" t="s">
        <v>80</v>
      </c>
      <c r="H14" s="17">
        <v>3.4999999999998366E-3</v>
      </c>
      <c r="I14" s="18" t="s">
        <v>27</v>
      </c>
      <c r="J14" s="18" t="s">
        <v>26</v>
      </c>
      <c r="K14" s="79">
        <v>2172</v>
      </c>
      <c r="L14" s="16" t="s">
        <v>72</v>
      </c>
      <c r="M14" s="19"/>
      <c r="N14" s="79">
        <v>2351</v>
      </c>
      <c r="O14" s="79">
        <v>1</v>
      </c>
      <c r="P14" s="78">
        <v>646417</v>
      </c>
      <c r="Q14" s="16" t="s">
        <v>72</v>
      </c>
      <c r="R14" s="19" t="s">
        <v>72</v>
      </c>
      <c r="S14" s="29"/>
      <c r="T14" s="29"/>
      <c r="U14" s="30"/>
      <c r="V14" s="36" t="str">
        <f t="shared" si="0"/>
        <v>sell加碼</v>
      </c>
    </row>
    <row r="15" spans="1:23">
      <c r="A15" s="77">
        <v>20191211</v>
      </c>
      <c r="B15" s="18" t="s">
        <v>33</v>
      </c>
      <c r="C15" s="56">
        <v>43485</v>
      </c>
      <c r="D15" s="28" t="s">
        <v>81</v>
      </c>
      <c r="E15" s="27" t="s">
        <v>82</v>
      </c>
      <c r="F15" s="27" t="s">
        <v>83</v>
      </c>
      <c r="G15" s="27" t="s">
        <v>84</v>
      </c>
      <c r="H15" s="27">
        <v>7.2999999999998622E-3</v>
      </c>
      <c r="I15" s="27" t="s">
        <v>30</v>
      </c>
      <c r="J15" s="27" t="s">
        <v>27</v>
      </c>
      <c r="K15" s="80">
        <v>1581</v>
      </c>
      <c r="L15" s="27">
        <v>-591</v>
      </c>
      <c r="M15" s="27">
        <v>-0.27209944751381215</v>
      </c>
      <c r="N15" s="80">
        <v>2135</v>
      </c>
      <c r="O15" s="80">
        <v>1</v>
      </c>
      <c r="P15" s="80">
        <v>603869</v>
      </c>
      <c r="Q15" s="27">
        <v>-42548</v>
      </c>
      <c r="R15" s="27">
        <v>-6.5821288734671274E-2</v>
      </c>
      <c r="S15" s="27"/>
      <c r="T15" s="27"/>
      <c r="U15" s="27" t="s">
        <v>77</v>
      </c>
      <c r="V15" s="36" t="str">
        <f t="shared" si="0"/>
        <v>sell減碼</v>
      </c>
    </row>
    <row r="16" spans="1:23">
      <c r="A16" s="77">
        <v>20191212</v>
      </c>
      <c r="B16" s="18" t="s">
        <v>33</v>
      </c>
      <c r="C16" s="56">
        <v>43485</v>
      </c>
      <c r="D16" s="28" t="s">
        <v>85</v>
      </c>
      <c r="E16" s="27" t="s">
        <v>86</v>
      </c>
      <c r="F16" s="27" t="s">
        <v>87</v>
      </c>
      <c r="G16" s="27" t="s">
        <v>88</v>
      </c>
      <c r="H16" s="27">
        <v>4.9999999999998934E-3</v>
      </c>
      <c r="I16" s="27" t="s">
        <v>30</v>
      </c>
      <c r="J16" s="27" t="s">
        <v>27</v>
      </c>
      <c r="K16" s="80">
        <v>2373</v>
      </c>
      <c r="L16" s="27">
        <v>792</v>
      </c>
      <c r="M16" s="27">
        <v>0.50094876660341559</v>
      </c>
      <c r="N16" s="80">
        <v>2118</v>
      </c>
      <c r="O16" s="80">
        <v>1</v>
      </c>
      <c r="P16" s="80">
        <v>570083</v>
      </c>
      <c r="Q16" s="27">
        <v>-33786</v>
      </c>
      <c r="R16" s="27">
        <v>-5.5949220774704447E-2</v>
      </c>
      <c r="S16" s="27"/>
      <c r="T16" s="27"/>
      <c r="U16" s="27" t="s">
        <v>77</v>
      </c>
      <c r="V16" s="36" t="str">
        <f t="shared" si="0"/>
        <v>sell減碼</v>
      </c>
    </row>
    <row r="17" spans="1:22">
      <c r="A17" s="77">
        <v>20191213</v>
      </c>
      <c r="B17" s="18" t="s">
        <v>33</v>
      </c>
      <c r="C17" s="56">
        <v>43485</v>
      </c>
      <c r="D17" s="28" t="s">
        <v>89</v>
      </c>
      <c r="E17" s="27" t="s">
        <v>90</v>
      </c>
      <c r="F17" s="27" t="s">
        <v>91</v>
      </c>
      <c r="G17" s="27" t="s">
        <v>92</v>
      </c>
      <c r="H17" s="27">
        <v>8.0000000000000071E-3</v>
      </c>
      <c r="I17" s="27" t="s">
        <v>30</v>
      </c>
      <c r="J17" s="27" t="s">
        <v>27</v>
      </c>
      <c r="K17" s="80">
        <v>1213</v>
      </c>
      <c r="L17" s="27">
        <v>-1160</v>
      </c>
      <c r="M17" s="27">
        <v>-0.48883270122208178</v>
      </c>
      <c r="N17" s="80">
        <v>2284</v>
      </c>
      <c r="O17" s="80">
        <v>2</v>
      </c>
      <c r="P17" s="80">
        <v>581063</v>
      </c>
      <c r="Q17" s="27">
        <v>10980</v>
      </c>
      <c r="R17" s="27">
        <v>1.9260353316973143E-2</v>
      </c>
      <c r="S17" s="27"/>
      <c r="T17" s="27"/>
      <c r="U17" s="27" t="s">
        <v>69</v>
      </c>
      <c r="V17" s="36" t="str">
        <f t="shared" si="0"/>
        <v>buy加碼</v>
      </c>
    </row>
    <row r="18" spans="1:22">
      <c r="A18" s="77">
        <v>20191217</v>
      </c>
      <c r="B18" s="18" t="s">
        <v>33</v>
      </c>
      <c r="C18" s="56">
        <v>43516</v>
      </c>
      <c r="D18" s="28" t="s">
        <v>93</v>
      </c>
      <c r="E18" s="27" t="s">
        <v>94</v>
      </c>
      <c r="F18" s="27" t="s">
        <v>93</v>
      </c>
      <c r="G18" s="27" t="s">
        <v>95</v>
      </c>
      <c r="H18" s="27">
        <v>4.0999999999999925E-3</v>
      </c>
      <c r="I18" s="27" t="s">
        <v>30</v>
      </c>
      <c r="J18" s="27" t="s">
        <v>27</v>
      </c>
      <c r="K18" s="80">
        <v>488</v>
      </c>
      <c r="L18" s="27">
        <v>-596</v>
      </c>
      <c r="M18" s="27">
        <v>-0.54981549815498154</v>
      </c>
      <c r="N18" s="80">
        <v>2331</v>
      </c>
      <c r="O18" s="80">
        <v>2373</v>
      </c>
      <c r="P18" s="80">
        <v>542923</v>
      </c>
      <c r="Q18" s="27">
        <v>-1295</v>
      </c>
      <c r="R18" s="27">
        <v>-2.3795611317523491E-3</v>
      </c>
      <c r="S18" s="27"/>
      <c r="T18" s="27"/>
      <c r="U18" s="27" t="s">
        <v>77</v>
      </c>
      <c r="V18" s="36" t="str">
        <f t="shared" si="0"/>
        <v>sell減碼</v>
      </c>
    </row>
    <row r="19" spans="1:22">
      <c r="A19" s="59">
        <v>20191218</v>
      </c>
      <c r="B19" t="s">
        <v>38</v>
      </c>
      <c r="C19" s="57">
        <v>43516</v>
      </c>
      <c r="D19" t="s">
        <v>96</v>
      </c>
      <c r="E19" t="s">
        <v>97</v>
      </c>
      <c r="F19" t="s">
        <v>98</v>
      </c>
      <c r="G19" t="s">
        <v>89</v>
      </c>
      <c r="H19">
        <v>4.1500000000000981E-3</v>
      </c>
      <c r="I19" t="s">
        <v>27</v>
      </c>
      <c r="J19" t="s">
        <v>26</v>
      </c>
      <c r="K19" s="81">
        <v>787</v>
      </c>
      <c r="L19">
        <v>299</v>
      </c>
      <c r="M19">
        <v>0.61270491803278693</v>
      </c>
      <c r="N19" s="81">
        <v>2048</v>
      </c>
      <c r="O19" s="81">
        <v>2452</v>
      </c>
      <c r="P19" s="81">
        <v>539844</v>
      </c>
      <c r="Q19">
        <v>-3079</v>
      </c>
      <c r="R19">
        <v>-5.6711541047257162E-3</v>
      </c>
      <c r="U19" t="s">
        <v>37</v>
      </c>
      <c r="V19" s="36" t="str">
        <f t="shared" si="0"/>
        <v>buy減碼</v>
      </c>
    </row>
    <row r="20" spans="1:22">
      <c r="A20" s="59">
        <v>20191219</v>
      </c>
      <c r="B20" t="s">
        <v>70</v>
      </c>
      <c r="C20" s="57">
        <v>43516</v>
      </c>
      <c r="D20" t="s">
        <v>99</v>
      </c>
      <c r="E20" t="s">
        <v>100</v>
      </c>
      <c r="F20" t="s">
        <v>101</v>
      </c>
      <c r="G20" t="s">
        <v>102</v>
      </c>
      <c r="H20">
        <v>3.6499999999999311E-3</v>
      </c>
      <c r="I20" t="s">
        <v>27</v>
      </c>
      <c r="J20" t="s">
        <v>26</v>
      </c>
      <c r="K20" s="81">
        <v>848</v>
      </c>
      <c r="L20">
        <v>61</v>
      </c>
      <c r="M20">
        <v>7.7509529860228715E-2</v>
      </c>
      <c r="N20" s="81">
        <v>2085</v>
      </c>
      <c r="O20" s="81">
        <v>2464</v>
      </c>
      <c r="P20" s="81">
        <v>537698</v>
      </c>
      <c r="Q20">
        <v>-2146</v>
      </c>
      <c r="R20">
        <v>-3.9752224716770026E-3</v>
      </c>
      <c r="U20" t="s">
        <v>37</v>
      </c>
      <c r="V20" s="36" t="str">
        <f t="shared" si="0"/>
        <v>buy減碼</v>
      </c>
    </row>
    <row r="21" spans="1:22">
      <c r="A21" s="59">
        <v>20191220</v>
      </c>
      <c r="B21" t="s">
        <v>75</v>
      </c>
      <c r="C21" s="57">
        <v>43516</v>
      </c>
      <c r="D21" t="s">
        <v>103</v>
      </c>
      <c r="E21" t="s">
        <v>104</v>
      </c>
      <c r="F21" t="s">
        <v>105</v>
      </c>
      <c r="G21" t="s">
        <v>106</v>
      </c>
      <c r="H21">
        <v>2.0000000000000018E-3</v>
      </c>
      <c r="I21" t="s">
        <v>27</v>
      </c>
      <c r="J21" t="s">
        <v>26</v>
      </c>
      <c r="K21" s="81">
        <v>805</v>
      </c>
      <c r="L21">
        <v>-43</v>
      </c>
      <c r="M21">
        <v>-5.0707547169811323E-2</v>
      </c>
      <c r="N21" s="81" t="s">
        <v>72</v>
      </c>
      <c r="O21" s="81" t="s">
        <v>72</v>
      </c>
      <c r="P21" s="81" t="s">
        <v>72</v>
      </c>
      <c r="Q21" t="e">
        <v>#VALUE!</v>
      </c>
      <c r="R21" t="e">
        <v>#VALUE!</v>
      </c>
      <c r="U21" t="e">
        <v>#VALUE!</v>
      </c>
      <c r="V21" s="36" t="e">
        <f t="shared" si="0"/>
        <v>#VALUE!</v>
      </c>
    </row>
    <row r="22" spans="1:22">
      <c r="V22" s="36" t="str">
        <f t="shared" si="0"/>
        <v>破低</v>
      </c>
    </row>
    <row r="23" spans="1:22">
      <c r="V23" s="36">
        <f t="shared" si="0"/>
        <v>0</v>
      </c>
    </row>
    <row r="24" spans="1:22">
      <c r="V24" s="36">
        <f t="shared" si="0"/>
        <v>0</v>
      </c>
    </row>
    <row r="25" spans="1:22" ht="17">
      <c r="A25" s="39">
        <v>43816</v>
      </c>
      <c r="B25" s="40" t="s">
        <v>107</v>
      </c>
      <c r="C25" s="58" t="s">
        <v>108</v>
      </c>
      <c r="D25" s="41">
        <v>1.121</v>
      </c>
      <c r="E25" s="41">
        <v>1.1244000000000001</v>
      </c>
      <c r="F25" s="41">
        <v>1.11985</v>
      </c>
      <c r="G25" s="41">
        <v>1.1220000000000001</v>
      </c>
      <c r="H25" s="42">
        <f t="shared" ref="H25" si="5">(E25-F25)*100000</f>
        <v>455.0000000000054</v>
      </c>
      <c r="I25" s="42" t="str">
        <f t="shared" ref="I25" si="6">IF(E25&gt;E26,"過高","")</f>
        <v>過高</v>
      </c>
      <c r="J25" s="42" t="str">
        <f t="shared" ref="J25" si="7">IF(F25&lt;F26,"破低","")</f>
        <v/>
      </c>
      <c r="K25" s="82">
        <v>157266</v>
      </c>
      <c r="L25" s="43">
        <f t="shared" ref="L25" si="8">K25-K26</f>
        <v>157266</v>
      </c>
      <c r="M25" s="44" t="e">
        <f t="shared" ref="M25" si="9">L25/K26</f>
        <v>#DIV/0!</v>
      </c>
      <c r="N25" s="82">
        <v>534631</v>
      </c>
      <c r="O25" s="82">
        <v>2373</v>
      </c>
      <c r="P25" s="82">
        <v>542923</v>
      </c>
      <c r="Q25" s="43">
        <f t="shared" ref="Q25" si="10">P25-P26</f>
        <v>542923</v>
      </c>
      <c r="R25" s="44" t="e">
        <f t="shared" ref="R25" si="11">Q25/P26</f>
        <v>#DIV/0!</v>
      </c>
      <c r="S25" s="45">
        <v>-1.4159999999999999</v>
      </c>
      <c r="T25" s="45">
        <v>-1.4742999999999999</v>
      </c>
      <c r="U25" s="46" t="s">
        <v>109</v>
      </c>
      <c r="V25" s="36" t="str">
        <f t="shared" si="0"/>
        <v>buy加碼</v>
      </c>
    </row>
    <row r="26" spans="1:22">
      <c r="V26" s="36" t="str">
        <f t="shared" si="0"/>
        <v/>
      </c>
    </row>
    <row r="27" spans="1:22">
      <c r="V27" s="36">
        <f t="shared" si="0"/>
        <v>0</v>
      </c>
    </row>
    <row r="28" spans="1:22">
      <c r="A28" s="59">
        <v>20200210</v>
      </c>
      <c r="B28" t="s">
        <v>34</v>
      </c>
      <c r="C28" s="57">
        <v>43910</v>
      </c>
      <c r="D28" t="s">
        <v>112</v>
      </c>
      <c r="E28" t="s">
        <v>113</v>
      </c>
      <c r="F28" t="s">
        <v>114</v>
      </c>
      <c r="G28" t="s">
        <v>115</v>
      </c>
      <c r="H28">
        <v>5.0499999999999989</v>
      </c>
      <c r="I28" t="s">
        <v>72</v>
      </c>
      <c r="J28" t="s">
        <v>72</v>
      </c>
      <c r="K28" s="81">
        <v>157702</v>
      </c>
      <c r="L28" t="s">
        <v>72</v>
      </c>
      <c r="N28" s="81">
        <v>592751</v>
      </c>
      <c r="O28" s="81">
        <v>10153</v>
      </c>
      <c r="P28" s="81">
        <v>609145</v>
      </c>
      <c r="Q28" t="s">
        <v>72</v>
      </c>
      <c r="R28" t="s">
        <v>72</v>
      </c>
      <c r="V28" s="36" t="str">
        <f t="shared" si="0"/>
        <v/>
      </c>
    </row>
    <row r="29" spans="1:22">
      <c r="A29" s="59">
        <v>20200211</v>
      </c>
      <c r="B29" t="s">
        <v>33</v>
      </c>
      <c r="C29" s="57">
        <v>43910</v>
      </c>
      <c r="D29" t="s">
        <v>116</v>
      </c>
      <c r="E29" t="s">
        <v>117</v>
      </c>
      <c r="F29" t="s">
        <v>118</v>
      </c>
      <c r="G29" t="s">
        <v>119</v>
      </c>
      <c r="H29">
        <v>3.3999999999998476</v>
      </c>
      <c r="I29" t="s">
        <v>27</v>
      </c>
      <c r="J29" t="s">
        <v>26</v>
      </c>
      <c r="K29" s="81">
        <v>170590</v>
      </c>
      <c r="L29">
        <v>12888</v>
      </c>
      <c r="M29">
        <v>8.1723757466614241E-2</v>
      </c>
      <c r="N29" s="81">
        <v>595604</v>
      </c>
      <c r="O29" s="81">
        <v>10489</v>
      </c>
      <c r="P29" s="81">
        <v>612444</v>
      </c>
      <c r="Q29">
        <v>3299</v>
      </c>
      <c r="R29">
        <v>5.4157877024353807E-3</v>
      </c>
      <c r="U29" t="s">
        <v>39</v>
      </c>
      <c r="V29" s="36" t="str">
        <f t="shared" si="0"/>
        <v>sell加碼</v>
      </c>
    </row>
    <row r="30" spans="1:22">
      <c r="A30" s="59">
        <v>20200212</v>
      </c>
      <c r="B30" t="s">
        <v>38</v>
      </c>
      <c r="C30" s="57">
        <v>43910</v>
      </c>
      <c r="D30" t="s">
        <v>120</v>
      </c>
      <c r="E30" t="s">
        <v>117</v>
      </c>
      <c r="F30" t="s">
        <v>121</v>
      </c>
      <c r="G30" t="s">
        <v>122</v>
      </c>
      <c r="H30">
        <v>6.0499999999998888</v>
      </c>
      <c r="I30" t="s">
        <v>27</v>
      </c>
      <c r="J30" t="s">
        <v>26</v>
      </c>
      <c r="K30" s="81">
        <v>188168</v>
      </c>
      <c r="L30">
        <v>17578</v>
      </c>
      <c r="M30">
        <v>0.1030423823201829</v>
      </c>
      <c r="N30" s="81">
        <v>600521</v>
      </c>
      <c r="O30" s="81">
        <v>11038</v>
      </c>
      <c r="P30" s="81">
        <v>618413</v>
      </c>
      <c r="Q30">
        <v>5969</v>
      </c>
      <c r="R30">
        <v>9.7461972033361412E-3</v>
      </c>
      <c r="U30" t="s">
        <v>39</v>
      </c>
      <c r="V30" s="36" t="str">
        <f t="shared" si="0"/>
        <v>sell加碼</v>
      </c>
    </row>
    <row r="31" spans="1:22">
      <c r="A31" s="59">
        <v>20200213</v>
      </c>
      <c r="B31" t="s">
        <v>70</v>
      </c>
      <c r="C31" s="57">
        <v>43910</v>
      </c>
      <c r="D31" t="s">
        <v>123</v>
      </c>
      <c r="E31" t="s">
        <v>124</v>
      </c>
      <c r="F31" t="s">
        <v>125</v>
      </c>
      <c r="G31" t="s">
        <v>126</v>
      </c>
      <c r="H31">
        <v>5.5499999999999439</v>
      </c>
      <c r="I31" t="s">
        <v>27</v>
      </c>
      <c r="J31" t="s">
        <v>26</v>
      </c>
      <c r="K31" s="81">
        <v>196544</v>
      </c>
      <c r="L31">
        <v>8376</v>
      </c>
      <c r="M31">
        <v>4.451341354534246E-2</v>
      </c>
      <c r="N31" s="81">
        <v>604460</v>
      </c>
      <c r="O31" s="81">
        <v>11330</v>
      </c>
      <c r="P31" s="81">
        <v>622327</v>
      </c>
      <c r="Q31">
        <v>3914</v>
      </c>
      <c r="R31">
        <v>6.3291036896054899E-3</v>
      </c>
      <c r="U31" t="s">
        <v>39</v>
      </c>
      <c r="V31" s="36" t="str">
        <f t="shared" si="0"/>
        <v>sell加碼</v>
      </c>
    </row>
    <row r="32" spans="1:22">
      <c r="A32" s="59">
        <v>20200214</v>
      </c>
      <c r="B32" t="s">
        <v>75</v>
      </c>
      <c r="C32" s="57">
        <v>43910</v>
      </c>
      <c r="D32" t="s">
        <v>127</v>
      </c>
      <c r="E32" t="s">
        <v>128</v>
      </c>
      <c r="F32" t="s">
        <v>129</v>
      </c>
      <c r="G32" t="s">
        <v>130</v>
      </c>
      <c r="H32">
        <v>3.4499999999999531</v>
      </c>
      <c r="I32" t="s">
        <v>27</v>
      </c>
      <c r="J32" t="s">
        <v>26</v>
      </c>
      <c r="K32" s="81">
        <v>162720</v>
      </c>
      <c r="L32">
        <v>-33824</v>
      </c>
      <c r="M32">
        <v>-0.17209378052751548</v>
      </c>
      <c r="N32" s="81" t="s">
        <v>72</v>
      </c>
      <c r="O32" s="81" t="s">
        <v>72</v>
      </c>
      <c r="P32" s="81" t="s">
        <v>72</v>
      </c>
      <c r="Q32" t="e">
        <v>#VALUE!</v>
      </c>
      <c r="R32" t="e">
        <v>#VALUE!</v>
      </c>
      <c r="U32" t="e">
        <v>#VALUE!</v>
      </c>
      <c r="V32" s="36" t="e">
        <f t="shared" si="0"/>
        <v>#VALUE!</v>
      </c>
    </row>
    <row r="34" spans="1:22">
      <c r="A34" s="59">
        <v>43882</v>
      </c>
      <c r="B34">
        <v>5</v>
      </c>
      <c r="C34" s="57">
        <v>43910</v>
      </c>
      <c r="D34" t="s">
        <v>143</v>
      </c>
      <c r="E34" t="s">
        <v>144</v>
      </c>
      <c r="F34" t="s">
        <v>145</v>
      </c>
      <c r="G34" t="s">
        <v>146</v>
      </c>
      <c r="H34">
        <v>8.0999999999999961</v>
      </c>
      <c r="I34" t="s">
        <v>72</v>
      </c>
      <c r="J34" t="s">
        <v>72</v>
      </c>
      <c r="K34" s="81">
        <v>262936</v>
      </c>
      <c r="L34" t="s">
        <v>72</v>
      </c>
      <c r="N34" s="81">
        <v>623016</v>
      </c>
      <c r="O34" s="81">
        <v>14092</v>
      </c>
      <c r="P34" s="81">
        <v>623016</v>
      </c>
      <c r="Q34" t="s">
        <v>72</v>
      </c>
      <c r="R34" t="s">
        <v>72</v>
      </c>
    </row>
    <row r="35" spans="1:22">
      <c r="A35" s="59">
        <v>43885</v>
      </c>
      <c r="B35">
        <v>1</v>
      </c>
      <c r="C35" s="57">
        <v>43910</v>
      </c>
      <c r="D35" t="s">
        <v>147</v>
      </c>
      <c r="E35" t="s">
        <v>121</v>
      </c>
      <c r="F35" t="s">
        <v>131</v>
      </c>
      <c r="G35" t="s">
        <v>148</v>
      </c>
      <c r="H35">
        <v>6.7999999999999172</v>
      </c>
      <c r="I35" t="s">
        <v>30</v>
      </c>
      <c r="J35" t="s">
        <v>27</v>
      </c>
      <c r="K35" s="81">
        <v>253694</v>
      </c>
      <c r="L35">
        <v>-9242</v>
      </c>
      <c r="M35">
        <v>-3.5149237837344451E-2</v>
      </c>
      <c r="N35" s="81">
        <v>623351</v>
      </c>
      <c r="O35" s="81">
        <v>15517</v>
      </c>
      <c r="P35" s="81">
        <v>623351</v>
      </c>
      <c r="Q35">
        <v>335</v>
      </c>
      <c r="R35">
        <v>5.3770689677311659E-4</v>
      </c>
      <c r="U35" t="s">
        <v>69</v>
      </c>
      <c r="V35" s="36" t="str">
        <f t="shared" ref="V35:V38" si="12">IF(I35=0,J34,
IF(OR(AND(I35="過高",J35="破低"),AND(I35="",J35="")),V34,
IF(AND(Q35&gt;0,I35="過高"),"buy加碼",
IF(AND(Q35&lt;0,J35="破低"),"buy減碼",
IF(AND(Q35&gt;0,J35="破低"),"sell加碼",
IF(AND(Q35&lt;0,I35="過高"),"sell減碼",
""))))))</f>
        <v>buy加碼</v>
      </c>
    </row>
    <row r="36" spans="1:22">
      <c r="A36" s="59">
        <v>43886</v>
      </c>
      <c r="B36">
        <v>2</v>
      </c>
      <c r="C36" s="57">
        <v>43910</v>
      </c>
      <c r="D36" t="s">
        <v>149</v>
      </c>
      <c r="E36" t="s">
        <v>150</v>
      </c>
      <c r="F36" t="s">
        <v>151</v>
      </c>
      <c r="G36" t="s">
        <v>122</v>
      </c>
      <c r="H36">
        <v>6.0499999999998888</v>
      </c>
      <c r="I36" t="s">
        <v>30</v>
      </c>
      <c r="J36" t="s">
        <v>27</v>
      </c>
      <c r="K36" s="81">
        <v>271043</v>
      </c>
      <c r="L36">
        <v>17349</v>
      </c>
      <c r="M36">
        <v>6.8385535329964442E-2</v>
      </c>
      <c r="N36" s="81">
        <v>625563</v>
      </c>
      <c r="O36" s="81">
        <v>20072</v>
      </c>
      <c r="P36" s="81">
        <v>625563</v>
      </c>
      <c r="Q36">
        <v>2212</v>
      </c>
      <c r="R36">
        <v>3.5485625273722187E-3</v>
      </c>
      <c r="U36" t="s">
        <v>69</v>
      </c>
      <c r="V36" s="36" t="str">
        <f t="shared" si="12"/>
        <v>buy加碼</v>
      </c>
    </row>
    <row r="37" spans="1:22">
      <c r="A37" s="59">
        <v>43887</v>
      </c>
      <c r="B37">
        <v>3</v>
      </c>
      <c r="C37" s="57">
        <v>43910</v>
      </c>
      <c r="D37" t="s">
        <v>152</v>
      </c>
      <c r="E37" t="s">
        <v>132</v>
      </c>
      <c r="F37" t="s">
        <v>153</v>
      </c>
      <c r="G37" t="s">
        <v>154</v>
      </c>
      <c r="H37">
        <v>5.3999999999998494</v>
      </c>
      <c r="I37" t="s">
        <v>30</v>
      </c>
      <c r="J37" t="s">
        <v>27</v>
      </c>
      <c r="K37" s="81">
        <v>285033</v>
      </c>
      <c r="L37">
        <v>13990</v>
      </c>
      <c r="M37">
        <v>5.1615426334566838E-2</v>
      </c>
      <c r="N37" s="81">
        <v>616846</v>
      </c>
      <c r="O37" s="81">
        <v>21894</v>
      </c>
      <c r="P37" s="81">
        <v>616846</v>
      </c>
      <c r="Q37">
        <v>-8717</v>
      </c>
      <c r="R37">
        <v>-1.3934647669379423E-2</v>
      </c>
      <c r="U37" t="s">
        <v>77</v>
      </c>
      <c r="V37" s="36" t="str">
        <f t="shared" si="12"/>
        <v>sell減碼</v>
      </c>
    </row>
    <row r="38" spans="1:22">
      <c r="A38" s="59">
        <v>43888</v>
      </c>
      <c r="B38">
        <v>4</v>
      </c>
      <c r="C38" s="57">
        <v>43910</v>
      </c>
      <c r="D38" t="s">
        <v>155</v>
      </c>
      <c r="E38" t="s">
        <v>156</v>
      </c>
      <c r="F38" t="s">
        <v>157</v>
      </c>
      <c r="G38" t="s">
        <v>158</v>
      </c>
      <c r="H38">
        <v>12.799999999999923</v>
      </c>
      <c r="I38" t="s">
        <v>30</v>
      </c>
      <c r="J38" t="s">
        <v>27</v>
      </c>
      <c r="K38" s="81">
        <v>391545</v>
      </c>
      <c r="L38">
        <v>106512</v>
      </c>
      <c r="M38">
        <v>0.37368304722611068</v>
      </c>
      <c r="N38" s="81">
        <v>625933</v>
      </c>
      <c r="O38" s="81">
        <v>25075</v>
      </c>
      <c r="P38" s="81">
        <v>625933</v>
      </c>
      <c r="Q38">
        <v>9087</v>
      </c>
      <c r="R38">
        <v>1.4731391627732043E-2</v>
      </c>
      <c r="U38" t="s">
        <v>69</v>
      </c>
      <c r="V38" s="36" t="str">
        <f t="shared" si="12"/>
        <v>buy加碼</v>
      </c>
    </row>
    <row r="39" spans="1:22">
      <c r="A39" s="59">
        <v>43889</v>
      </c>
      <c r="B39">
        <v>5</v>
      </c>
      <c r="C39" s="57">
        <v>43910</v>
      </c>
      <c r="D39" t="s">
        <v>159</v>
      </c>
      <c r="E39" t="s">
        <v>160</v>
      </c>
      <c r="F39" t="s">
        <v>161</v>
      </c>
      <c r="G39" t="s">
        <v>162</v>
      </c>
      <c r="H39">
        <v>10.199999999999987</v>
      </c>
      <c r="I39" t="s">
        <v>30</v>
      </c>
      <c r="J39" t="s">
        <v>27</v>
      </c>
      <c r="K39" s="81">
        <v>432046</v>
      </c>
      <c r="L39">
        <v>40501</v>
      </c>
      <c r="M39">
        <v>0.1034389406070822</v>
      </c>
      <c r="N39" s="81">
        <v>620226</v>
      </c>
      <c r="O39" s="81">
        <v>27643</v>
      </c>
      <c r="P39" s="81">
        <v>620226</v>
      </c>
      <c r="Q39">
        <v>-5707</v>
      </c>
      <c r="R39">
        <v>-9.1175892627485683E-3</v>
      </c>
      <c r="U39" t="s">
        <v>77</v>
      </c>
    </row>
    <row r="40" spans="1:22">
      <c r="A40" s="59">
        <v>43892</v>
      </c>
      <c r="B40">
        <v>1</v>
      </c>
      <c r="C40" s="57">
        <v>43910</v>
      </c>
      <c r="D40" t="s">
        <v>163</v>
      </c>
      <c r="E40" t="s">
        <v>164</v>
      </c>
      <c r="F40" t="s">
        <v>165</v>
      </c>
      <c r="G40" t="s">
        <v>166</v>
      </c>
      <c r="H40">
        <v>14.800000000000146</v>
      </c>
      <c r="I40" t="s">
        <v>30</v>
      </c>
      <c r="J40" t="s">
        <v>27</v>
      </c>
      <c r="K40" s="81">
        <v>500094</v>
      </c>
      <c r="L40">
        <v>68048</v>
      </c>
      <c r="M40">
        <v>0.15750174749910889</v>
      </c>
      <c r="N40" s="81">
        <v>632495</v>
      </c>
      <c r="O40" s="81">
        <v>42830</v>
      </c>
      <c r="P40" s="81">
        <v>632495</v>
      </c>
      <c r="Q40">
        <v>12269</v>
      </c>
      <c r="R40">
        <v>1.9781499001976698E-2</v>
      </c>
      <c r="U40" t="s">
        <v>69</v>
      </c>
    </row>
    <row r="41" spans="1:22">
      <c r="A41" s="59">
        <v>43893</v>
      </c>
      <c r="B41">
        <v>2</v>
      </c>
      <c r="C41" s="57">
        <v>43910</v>
      </c>
      <c r="D41" t="s">
        <v>167</v>
      </c>
      <c r="E41" t="s">
        <v>168</v>
      </c>
      <c r="F41" t="s">
        <v>169</v>
      </c>
      <c r="G41" t="s">
        <v>170</v>
      </c>
      <c r="H41">
        <v>11.700000000000044</v>
      </c>
      <c r="I41" t="s">
        <v>30</v>
      </c>
      <c r="J41" t="s">
        <v>27</v>
      </c>
      <c r="K41" s="81">
        <v>415559</v>
      </c>
      <c r="L41">
        <v>-84535</v>
      </c>
      <c r="M41">
        <v>-0.16903822081448688</v>
      </c>
      <c r="N41" s="81">
        <v>640357</v>
      </c>
      <c r="O41" s="81">
        <v>56538</v>
      </c>
      <c r="P41" s="81">
        <v>640357</v>
      </c>
      <c r="Q41">
        <v>7862</v>
      </c>
      <c r="R41">
        <v>1.2430137787650496E-2</v>
      </c>
      <c r="U41" t="s">
        <v>69</v>
      </c>
    </row>
    <row r="42" spans="1:22">
      <c r="A42" s="59">
        <v>43894</v>
      </c>
      <c r="B42">
        <v>3</v>
      </c>
      <c r="C42" s="57">
        <v>43910</v>
      </c>
      <c r="D42" t="s">
        <v>171</v>
      </c>
      <c r="E42" t="s">
        <v>172</v>
      </c>
      <c r="F42" t="s">
        <v>173</v>
      </c>
      <c r="G42" t="s">
        <v>174</v>
      </c>
      <c r="H42">
        <v>9.1999999999998749</v>
      </c>
      <c r="I42" t="s">
        <v>27</v>
      </c>
      <c r="J42" t="s">
        <v>26</v>
      </c>
      <c r="K42" s="81">
        <v>349891</v>
      </c>
      <c r="L42">
        <v>-65668</v>
      </c>
      <c r="M42">
        <v>-0.15802328911177474</v>
      </c>
      <c r="N42" s="81">
        <v>634251</v>
      </c>
      <c r="O42" s="81">
        <v>58361</v>
      </c>
      <c r="P42" s="81">
        <v>634251</v>
      </c>
      <c r="Q42">
        <v>-6106</v>
      </c>
      <c r="R42">
        <v>-9.5353060870733038E-3</v>
      </c>
      <c r="U42" t="s">
        <v>37</v>
      </c>
    </row>
    <row r="43" spans="1:22">
      <c r="A43" s="64">
        <v>43895</v>
      </c>
      <c r="B43" s="65">
        <v>4</v>
      </c>
      <c r="C43" s="12">
        <v>43910</v>
      </c>
      <c r="D43" s="50" t="s">
        <v>175</v>
      </c>
      <c r="E43" s="50" t="s">
        <v>176</v>
      </c>
      <c r="F43" s="50" t="s">
        <v>177</v>
      </c>
      <c r="G43" s="50" t="s">
        <v>178</v>
      </c>
      <c r="H43" s="54">
        <v>9.8499999999999144</v>
      </c>
      <c r="I43" s="48" t="s">
        <v>30</v>
      </c>
      <c r="J43" s="48" t="s">
        <v>27</v>
      </c>
      <c r="K43" s="78">
        <v>363356</v>
      </c>
      <c r="L43" s="51">
        <v>13465</v>
      </c>
      <c r="M43" s="52">
        <v>3.8483413405889261E-2</v>
      </c>
      <c r="N43" s="78">
        <v>663626</v>
      </c>
      <c r="O43" s="78">
        <v>74302</v>
      </c>
      <c r="P43" s="78">
        <v>663626</v>
      </c>
      <c r="Q43" s="51">
        <v>29375</v>
      </c>
      <c r="R43" s="52">
        <v>4.6314471715456502E-2</v>
      </c>
      <c r="S43" s="29"/>
      <c r="T43" s="29"/>
      <c r="U43" s="30" t="s">
        <v>69</v>
      </c>
    </row>
    <row r="44" spans="1:22">
      <c r="A44" s="64">
        <v>43896</v>
      </c>
      <c r="B44" s="65">
        <v>5</v>
      </c>
      <c r="C44" s="12">
        <v>43910</v>
      </c>
      <c r="D44" s="50" t="s">
        <v>179</v>
      </c>
      <c r="E44" s="50" t="s">
        <v>180</v>
      </c>
      <c r="F44" s="50" t="s">
        <v>181</v>
      </c>
      <c r="G44" s="50" t="s">
        <v>182</v>
      </c>
      <c r="H44" s="54">
        <v>14.499999999999957</v>
      </c>
      <c r="I44" s="48" t="s">
        <v>30</v>
      </c>
      <c r="J44" s="48" t="s">
        <v>27</v>
      </c>
      <c r="K44" s="78">
        <v>485415</v>
      </c>
      <c r="L44" s="51">
        <v>122059</v>
      </c>
      <c r="M44" s="52">
        <v>0.33592124528011097</v>
      </c>
      <c r="N44" s="83">
        <v>681624</v>
      </c>
      <c r="O44" s="83">
        <v>93577</v>
      </c>
      <c r="P44" s="83">
        <v>681624</v>
      </c>
      <c r="Q44" s="51">
        <v>17998</v>
      </c>
      <c r="R44" s="52">
        <v>2.7120697501303446E-2</v>
      </c>
      <c r="S44" s="29"/>
      <c r="T44" s="29"/>
      <c r="U44" s="30" t="s">
        <v>69</v>
      </c>
    </row>
    <row r="45" spans="1:22">
      <c r="A45" s="64">
        <v>43899</v>
      </c>
      <c r="B45" s="65">
        <v>1</v>
      </c>
      <c r="C45" s="12">
        <v>43910</v>
      </c>
      <c r="D45" s="50" t="s">
        <v>183</v>
      </c>
      <c r="E45" s="50" t="s">
        <v>184</v>
      </c>
      <c r="F45" s="50" t="s">
        <v>185</v>
      </c>
      <c r="G45" s="50" t="s">
        <v>186</v>
      </c>
      <c r="H45" s="54">
        <v>15.799999999999814</v>
      </c>
      <c r="I45" s="48" t="s">
        <v>30</v>
      </c>
      <c r="J45" s="48" t="s">
        <v>27</v>
      </c>
      <c r="K45" s="78">
        <v>489497</v>
      </c>
      <c r="L45" s="51">
        <v>4082</v>
      </c>
      <c r="M45" s="52">
        <v>8.4092992593965982E-3</v>
      </c>
      <c r="N45" s="83">
        <v>692342</v>
      </c>
      <c r="O45" s="83">
        <v>128891</v>
      </c>
      <c r="P45" s="83">
        <v>692342</v>
      </c>
      <c r="Q45" s="51">
        <v>10718</v>
      </c>
      <c r="R45" s="52">
        <v>1.5724211588793821E-2</v>
      </c>
      <c r="S45" s="29"/>
      <c r="T45" s="29"/>
      <c r="U45" s="30" t="s">
        <v>69</v>
      </c>
    </row>
    <row r="46" spans="1:22">
      <c r="A46" s="64">
        <v>43900</v>
      </c>
      <c r="B46" s="65">
        <v>2</v>
      </c>
      <c r="C46" s="12">
        <v>43910</v>
      </c>
      <c r="D46" s="50" t="s">
        <v>187</v>
      </c>
      <c r="E46" s="50" t="s">
        <v>188</v>
      </c>
      <c r="F46" s="50" t="s">
        <v>189</v>
      </c>
      <c r="G46" s="50" t="s">
        <v>190</v>
      </c>
      <c r="H46" s="54">
        <v>18.350000000000087</v>
      </c>
      <c r="I46" s="48" t="s">
        <v>27</v>
      </c>
      <c r="J46" s="48" t="s">
        <v>26</v>
      </c>
      <c r="K46" s="78">
        <v>614125</v>
      </c>
      <c r="L46" s="51">
        <v>124628</v>
      </c>
      <c r="M46" s="52">
        <v>0.25460421616475687</v>
      </c>
      <c r="N46" s="83">
        <v>659151</v>
      </c>
      <c r="O46" s="83">
        <v>177084</v>
      </c>
      <c r="P46" s="83">
        <v>659151</v>
      </c>
      <c r="Q46" s="51">
        <v>-33191</v>
      </c>
      <c r="R46" s="52">
        <v>-4.7940179853309492E-2</v>
      </c>
      <c r="U46" t="s">
        <v>37</v>
      </c>
    </row>
    <row r="47" spans="1:22">
      <c r="A47" s="64">
        <v>43901</v>
      </c>
      <c r="B47" s="65">
        <v>3</v>
      </c>
      <c r="C47" s="12">
        <v>43910</v>
      </c>
      <c r="D47" s="50" t="s">
        <v>191</v>
      </c>
      <c r="E47" s="50" t="s">
        <v>192</v>
      </c>
      <c r="F47" s="50" t="s">
        <v>193</v>
      </c>
      <c r="G47" s="50" t="s">
        <v>194</v>
      </c>
      <c r="H47" s="54">
        <v>10.89999999999991</v>
      </c>
      <c r="I47" s="48" t="s">
        <v>27</v>
      </c>
      <c r="J47" s="48" t="s">
        <v>26</v>
      </c>
      <c r="K47" s="78">
        <v>779485</v>
      </c>
      <c r="L47" s="51">
        <v>165360</v>
      </c>
      <c r="M47" s="52">
        <v>0.26926114390392836</v>
      </c>
      <c r="N47" s="83">
        <v>704005</v>
      </c>
      <c r="O47" s="83">
        <v>395182</v>
      </c>
      <c r="P47" s="83">
        <v>704005</v>
      </c>
      <c r="Q47" s="51">
        <v>44854</v>
      </c>
      <c r="R47" s="52">
        <v>6.8048140714343147E-2</v>
      </c>
      <c r="U47" t="s">
        <v>39</v>
      </c>
    </row>
    <row r="48" spans="1:22">
      <c r="A48" s="64">
        <v>43902</v>
      </c>
      <c r="B48" s="65">
        <v>4</v>
      </c>
      <c r="C48" s="12">
        <v>43910</v>
      </c>
      <c r="D48" s="50" t="s">
        <v>195</v>
      </c>
      <c r="E48" s="50" t="s">
        <v>196</v>
      </c>
      <c r="F48" s="50" t="s">
        <v>197</v>
      </c>
      <c r="G48" s="50" t="s">
        <v>198</v>
      </c>
      <c r="H48" s="54">
        <v>28.000000000000025</v>
      </c>
      <c r="I48" s="48" t="s">
        <v>27</v>
      </c>
      <c r="J48" s="48" t="s">
        <v>26</v>
      </c>
      <c r="K48" s="78">
        <v>819703</v>
      </c>
      <c r="L48" s="51">
        <v>40218</v>
      </c>
      <c r="M48" s="52">
        <v>5.1595604790342343E-2</v>
      </c>
      <c r="N48" s="83">
        <v>729583</v>
      </c>
      <c r="O48" s="83">
        <v>507035</v>
      </c>
      <c r="P48" s="83">
        <v>729583</v>
      </c>
      <c r="Q48" s="51">
        <v>25578</v>
      </c>
      <c r="R48" s="52">
        <v>3.6332128322952253E-2</v>
      </c>
      <c r="U48" t="s">
        <v>39</v>
      </c>
    </row>
    <row r="49" spans="1:21">
      <c r="A49" s="64">
        <v>43903</v>
      </c>
      <c r="B49" s="65">
        <v>5</v>
      </c>
      <c r="C49" s="12">
        <v>43910</v>
      </c>
      <c r="D49" s="50" t="s">
        <v>199</v>
      </c>
      <c r="E49" s="50" t="s">
        <v>200</v>
      </c>
      <c r="F49" s="50" t="s">
        <v>201</v>
      </c>
      <c r="G49" s="50" t="s">
        <v>202</v>
      </c>
      <c r="H49" s="54">
        <v>16.800000000000146</v>
      </c>
      <c r="I49" s="48" t="s">
        <v>27</v>
      </c>
      <c r="J49" s="48" t="s">
        <v>26</v>
      </c>
      <c r="K49" s="78">
        <v>467184</v>
      </c>
      <c r="L49" s="51">
        <v>-352519</v>
      </c>
      <c r="M49" s="52">
        <v>-0.43005698405398052</v>
      </c>
      <c r="N49" s="83">
        <v>764443</v>
      </c>
      <c r="O49" s="83">
        <v>578855</v>
      </c>
      <c r="P49" s="83">
        <v>764443</v>
      </c>
      <c r="Q49" s="51">
        <v>34860</v>
      </c>
      <c r="R49" s="52">
        <v>4.7780718574857148E-2</v>
      </c>
      <c r="U49" t="s">
        <v>39</v>
      </c>
    </row>
    <row r="50" spans="1:21">
      <c r="A50" s="64">
        <v>43906</v>
      </c>
      <c r="B50" s="65">
        <v>1</v>
      </c>
      <c r="C50" s="12">
        <v>43910</v>
      </c>
      <c r="D50" s="50" t="s">
        <v>203</v>
      </c>
      <c r="E50" s="50" t="s">
        <v>204</v>
      </c>
      <c r="F50" s="50" t="s">
        <v>78</v>
      </c>
      <c r="G50" s="50" t="s">
        <v>205</v>
      </c>
      <c r="H50" s="54">
        <v>14.299999999999979</v>
      </c>
      <c r="I50" s="48" t="s">
        <v>30</v>
      </c>
      <c r="J50" s="48" t="s">
        <v>27</v>
      </c>
      <c r="K50" s="78">
        <v>210040</v>
      </c>
      <c r="L50" s="51">
        <v>-257144</v>
      </c>
      <c r="M50" s="52">
        <v>-0.55041268536593724</v>
      </c>
      <c r="N50" s="83">
        <v>592452</v>
      </c>
      <c r="O50" s="83">
        <v>2739</v>
      </c>
      <c r="P50" s="83">
        <v>592452</v>
      </c>
      <c r="Q50" s="51">
        <v>-171991</v>
      </c>
      <c r="R50" s="52">
        <v>-0.22498865186809219</v>
      </c>
      <c r="U50" t="s">
        <v>77</v>
      </c>
    </row>
    <row r="51" spans="1:21">
      <c r="A51" s="64">
        <v>43907</v>
      </c>
      <c r="B51" s="65">
        <v>2</v>
      </c>
      <c r="C51" s="12">
        <v>44002</v>
      </c>
      <c r="D51" s="50" t="s">
        <v>206</v>
      </c>
      <c r="E51" s="50" t="s">
        <v>207</v>
      </c>
      <c r="F51" s="50" t="s">
        <v>208</v>
      </c>
      <c r="G51" s="50" t="s">
        <v>209</v>
      </c>
      <c r="H51" s="54">
        <v>23.900000000000034</v>
      </c>
      <c r="I51" s="48" t="s">
        <v>30</v>
      </c>
      <c r="J51" s="48" t="s">
        <v>26</v>
      </c>
      <c r="K51" s="78">
        <v>197009</v>
      </c>
      <c r="L51" s="51">
        <v>-13031</v>
      </c>
      <c r="M51" s="52">
        <v>-6.2040563702151968E-2</v>
      </c>
      <c r="N51" s="83">
        <v>588116</v>
      </c>
      <c r="O51" s="83">
        <v>3017</v>
      </c>
      <c r="P51" s="83">
        <v>588116</v>
      </c>
      <c r="Q51" s="51">
        <v>-4336</v>
      </c>
      <c r="R51" s="52">
        <v>-7.3187363702038304E-3</v>
      </c>
      <c r="U51" t="s">
        <v>77</v>
      </c>
    </row>
    <row r="52" spans="1:21">
      <c r="A52" s="64">
        <v>43908</v>
      </c>
      <c r="B52" s="65">
        <v>3</v>
      </c>
      <c r="C52" s="12">
        <v>44002</v>
      </c>
      <c r="D52" s="50" t="s">
        <v>210</v>
      </c>
      <c r="E52" s="50" t="s">
        <v>211</v>
      </c>
      <c r="F52" s="50" t="s">
        <v>212</v>
      </c>
      <c r="G52" s="50" t="s">
        <v>213</v>
      </c>
      <c r="H52" s="54">
        <v>24.450000000000081</v>
      </c>
      <c r="I52" s="48" t="s">
        <v>27</v>
      </c>
      <c r="J52" s="48" t="s">
        <v>26</v>
      </c>
      <c r="K52" s="78">
        <v>238230</v>
      </c>
      <c r="L52" s="51">
        <v>41221</v>
      </c>
      <c r="M52" s="52">
        <v>0.20923409590424802</v>
      </c>
      <c r="N52" s="83">
        <v>582389</v>
      </c>
      <c r="O52" s="83">
        <v>3437</v>
      </c>
      <c r="P52" s="83">
        <v>582389</v>
      </c>
      <c r="Q52" s="51">
        <v>-5727</v>
      </c>
      <c r="R52" s="52">
        <v>-9.7378748410177577E-3</v>
      </c>
      <c r="U52" t="s">
        <v>37</v>
      </c>
    </row>
    <row r="53" spans="1:21">
      <c r="A53" s="64">
        <v>43909</v>
      </c>
      <c r="B53" s="65">
        <v>4</v>
      </c>
      <c r="C53" s="12">
        <v>44002</v>
      </c>
      <c r="D53" s="50" t="s">
        <v>214</v>
      </c>
      <c r="E53" s="50" t="s">
        <v>215</v>
      </c>
      <c r="F53" s="50" t="s">
        <v>216</v>
      </c>
      <c r="G53" s="50" t="s">
        <v>217</v>
      </c>
      <c r="H53" s="54">
        <v>19.650000000000169</v>
      </c>
      <c r="I53" s="48" t="s">
        <v>27</v>
      </c>
      <c r="J53" s="48" t="s">
        <v>26</v>
      </c>
      <c r="K53" s="78">
        <v>249388</v>
      </c>
      <c r="L53" s="51">
        <v>11158</v>
      </c>
      <c r="M53" s="52">
        <v>4.683709020694287E-2</v>
      </c>
      <c r="N53" s="83" t="s">
        <v>72</v>
      </c>
      <c r="O53" s="83" t="s">
        <v>72</v>
      </c>
      <c r="P53" s="83" t="s">
        <v>72</v>
      </c>
      <c r="Q53" s="51" t="e">
        <v>#VALUE!</v>
      </c>
      <c r="R53" s="52" t="e">
        <v>#VALUE!</v>
      </c>
      <c r="U53" t="e">
        <v>#VALUE!</v>
      </c>
    </row>
    <row r="54" spans="1:21">
      <c r="A54" s="64">
        <v>43913</v>
      </c>
      <c r="B54" s="65">
        <v>1</v>
      </c>
      <c r="C54" s="12">
        <v>44002</v>
      </c>
      <c r="D54" s="50" t="s">
        <v>218</v>
      </c>
      <c r="E54" s="50" t="s">
        <v>215</v>
      </c>
      <c r="F54" s="50" t="s">
        <v>219</v>
      </c>
      <c r="G54" s="50" t="s">
        <v>220</v>
      </c>
      <c r="H54" s="54">
        <v>20.050000000000125</v>
      </c>
      <c r="I54" s="48" t="s">
        <v>27</v>
      </c>
      <c r="J54" s="48" t="s">
        <v>26</v>
      </c>
      <c r="K54" s="78">
        <v>223988</v>
      </c>
      <c r="L54" s="51" t="e">
        <v>#REF!</v>
      </c>
      <c r="M54" s="52" t="e">
        <v>#REF!</v>
      </c>
      <c r="N54" s="83">
        <v>578421</v>
      </c>
      <c r="O54" s="83">
        <v>3613</v>
      </c>
      <c r="P54" s="83">
        <v>578421</v>
      </c>
      <c r="Q54" s="51" t="e">
        <v>#REF!</v>
      </c>
      <c r="R54" s="52" t="e">
        <v>#REF!</v>
      </c>
      <c r="U54" t="e">
        <v>#REF!</v>
      </c>
    </row>
    <row r="55" spans="1:21">
      <c r="A55" s="64">
        <v>43914</v>
      </c>
      <c r="B55" s="65">
        <v>2</v>
      </c>
      <c r="C55" s="12">
        <v>44002</v>
      </c>
      <c r="D55" s="50" t="s">
        <v>220</v>
      </c>
      <c r="E55" s="50" t="s">
        <v>221</v>
      </c>
      <c r="F55" s="50" t="s">
        <v>222</v>
      </c>
      <c r="G55" s="50" t="s">
        <v>223</v>
      </c>
      <c r="H55" s="54">
        <v>16.499999999999957</v>
      </c>
      <c r="I55" s="48" t="s">
        <v>30</v>
      </c>
      <c r="J55" s="48" t="s">
        <v>27</v>
      </c>
      <c r="K55" s="78">
        <v>196308</v>
      </c>
      <c r="L55" s="51">
        <v>-27680</v>
      </c>
      <c r="M55" s="52">
        <v>-0.12357804882404415</v>
      </c>
      <c r="N55" s="83">
        <v>571086</v>
      </c>
      <c r="O55" s="83">
        <v>3679</v>
      </c>
      <c r="P55" s="83">
        <v>571086</v>
      </c>
      <c r="Q55" s="51">
        <v>-7335</v>
      </c>
      <c r="R55" s="52">
        <v>-1.2681074857240661E-2</v>
      </c>
      <c r="U55" t="s">
        <v>77</v>
      </c>
    </row>
    <row r="56" spans="1:21">
      <c r="A56" s="64">
        <v>43915</v>
      </c>
      <c r="B56" s="65">
        <v>3</v>
      </c>
      <c r="C56" s="12">
        <v>44002</v>
      </c>
      <c r="D56" s="50" t="s">
        <v>224</v>
      </c>
      <c r="E56" s="50" t="s">
        <v>115</v>
      </c>
      <c r="F56" s="50" t="s">
        <v>225</v>
      </c>
      <c r="G56" s="50" t="s">
        <v>226</v>
      </c>
      <c r="H56" s="54">
        <v>13.400000000000079</v>
      </c>
      <c r="I56" s="48" t="s">
        <v>30</v>
      </c>
      <c r="J56" s="48" t="s">
        <v>27</v>
      </c>
      <c r="K56" s="78">
        <v>172288</v>
      </c>
      <c r="L56" s="51">
        <v>-24020</v>
      </c>
      <c r="M56" s="52">
        <v>-0.12235874238441632</v>
      </c>
      <c r="N56" s="83">
        <v>561138</v>
      </c>
      <c r="O56" s="83">
        <v>3646</v>
      </c>
      <c r="P56" s="83">
        <v>561138</v>
      </c>
      <c r="Q56" s="51">
        <v>-9948</v>
      </c>
      <c r="R56" s="52">
        <v>-1.7419442956052154E-2</v>
      </c>
      <c r="U56" t="s">
        <v>77</v>
      </c>
    </row>
    <row r="57" spans="1:21">
      <c r="A57" s="64">
        <v>43916</v>
      </c>
      <c r="B57" s="65">
        <v>4</v>
      </c>
      <c r="C57" s="12">
        <v>44002</v>
      </c>
      <c r="D57" s="50" t="s">
        <v>227</v>
      </c>
      <c r="E57" s="50" t="s">
        <v>228</v>
      </c>
      <c r="F57" s="50" t="s">
        <v>229</v>
      </c>
      <c r="G57" s="50" t="s">
        <v>230</v>
      </c>
      <c r="H57" s="54">
        <v>18.699999999999939</v>
      </c>
      <c r="I57" s="48" t="s">
        <v>30</v>
      </c>
      <c r="J57" s="48" t="s">
        <v>27</v>
      </c>
      <c r="K57" s="78">
        <v>207487</v>
      </c>
      <c r="L57" s="51">
        <v>35199</v>
      </c>
      <c r="M57" s="52">
        <v>0.20430325965824667</v>
      </c>
      <c r="N57" s="83">
        <v>558585</v>
      </c>
      <c r="O57" s="83">
        <v>3605</v>
      </c>
      <c r="P57" s="83">
        <v>558585</v>
      </c>
      <c r="Q57" s="51">
        <v>-2553</v>
      </c>
      <c r="R57" s="52">
        <v>-4.5496829656875848E-3</v>
      </c>
      <c r="U57" t="s">
        <v>77</v>
      </c>
    </row>
    <row r="58" spans="1:21">
      <c r="A58" s="64">
        <v>43917</v>
      </c>
      <c r="B58" s="65">
        <v>5</v>
      </c>
      <c r="C58" s="12">
        <v>44002</v>
      </c>
      <c r="D58" s="50" t="s">
        <v>231</v>
      </c>
      <c r="E58" s="50" t="s">
        <v>232</v>
      </c>
      <c r="F58" s="50" t="s">
        <v>233</v>
      </c>
      <c r="G58" s="50" t="s">
        <v>86</v>
      </c>
      <c r="H58" s="54">
        <v>19.649999999999945</v>
      </c>
      <c r="I58" s="48" t="s">
        <v>30</v>
      </c>
      <c r="J58" s="48" t="s">
        <v>27</v>
      </c>
      <c r="K58" s="78">
        <v>200374</v>
      </c>
      <c r="L58" s="51">
        <v>-7113</v>
      </c>
      <c r="M58" s="52">
        <v>-3.4281665839305593E-2</v>
      </c>
      <c r="N58" s="83" t="s">
        <v>72</v>
      </c>
      <c r="O58" s="83" t="s">
        <v>72</v>
      </c>
      <c r="P58" s="83" t="s">
        <v>72</v>
      </c>
      <c r="Q58" s="51" t="e">
        <v>#VALUE!</v>
      </c>
      <c r="R58" s="52" t="e">
        <v>#VALUE!</v>
      </c>
      <c r="U58" t="e">
        <v>#VALUE!</v>
      </c>
    </row>
    <row r="60" spans="1:21">
      <c r="A60" s="64">
        <v>43927</v>
      </c>
      <c r="B60" s="65">
        <v>1</v>
      </c>
      <c r="C60" s="12">
        <v>44002</v>
      </c>
      <c r="D60" s="50" t="s">
        <v>234</v>
      </c>
      <c r="E60" s="50" t="s">
        <v>235</v>
      </c>
      <c r="F60" s="50" t="s">
        <v>236</v>
      </c>
      <c r="G60" s="50" t="s">
        <v>237</v>
      </c>
      <c r="H60" s="54">
        <v>6.5500000000000558</v>
      </c>
      <c r="I60" s="48" t="s">
        <v>27</v>
      </c>
      <c r="J60" s="48" t="s">
        <v>26</v>
      </c>
      <c r="K60" s="78">
        <v>127207</v>
      </c>
      <c r="L60" s="51" t="e">
        <v>#REF!</v>
      </c>
      <c r="M60" s="52" t="e">
        <v>#REF!</v>
      </c>
      <c r="N60" s="78">
        <v>547266</v>
      </c>
      <c r="O60" s="78">
        <v>3730</v>
      </c>
      <c r="P60" s="78">
        <v>547266</v>
      </c>
      <c r="Q60" s="51" t="e">
        <v>#REF!</v>
      </c>
      <c r="R60" s="52" t="e">
        <v>#REF!</v>
      </c>
      <c r="S60" s="29"/>
      <c r="T60" s="29"/>
      <c r="U60" s="30" t="e">
        <v>#REF!</v>
      </c>
    </row>
    <row r="61" spans="1:21">
      <c r="A61" s="64">
        <v>43928</v>
      </c>
      <c r="B61" s="65">
        <v>2</v>
      </c>
      <c r="C61" s="12">
        <v>44002</v>
      </c>
      <c r="D61" s="50" t="s">
        <v>237</v>
      </c>
      <c r="E61" s="50" t="s">
        <v>238</v>
      </c>
      <c r="F61" s="50" t="s">
        <v>239</v>
      </c>
      <c r="G61" s="50" t="s">
        <v>240</v>
      </c>
      <c r="H61" s="54">
        <v>14.499999999999957</v>
      </c>
      <c r="I61" s="48" t="s">
        <v>30</v>
      </c>
      <c r="J61" s="48" t="s">
        <v>27</v>
      </c>
      <c r="K61" s="78">
        <v>166592</v>
      </c>
      <c r="L61" s="51">
        <v>39385</v>
      </c>
      <c r="M61" s="52">
        <v>0.30961346466782491</v>
      </c>
      <c r="N61" s="78">
        <v>554697</v>
      </c>
      <c r="O61" s="78">
        <v>3746</v>
      </c>
      <c r="P61" s="78">
        <v>554697</v>
      </c>
      <c r="Q61" s="51">
        <v>7431</v>
      </c>
      <c r="R61" s="52">
        <v>1.3578406113297739E-2</v>
      </c>
      <c r="S61" s="29"/>
      <c r="T61" s="29"/>
      <c r="U61" s="30" t="s">
        <v>69</v>
      </c>
    </row>
    <row r="62" spans="1:21">
      <c r="A62" s="64">
        <v>43929</v>
      </c>
      <c r="B62" s="65">
        <v>3</v>
      </c>
      <c r="C62" s="12">
        <v>44002</v>
      </c>
      <c r="D62" s="50" t="s">
        <v>241</v>
      </c>
      <c r="E62" s="50" t="s">
        <v>242</v>
      </c>
      <c r="F62" s="50" t="s">
        <v>243</v>
      </c>
      <c r="G62" s="50" t="s">
        <v>244</v>
      </c>
      <c r="H62" s="54">
        <v>7.3499999999999677</v>
      </c>
      <c r="I62" s="48" t="s">
        <v>27</v>
      </c>
      <c r="J62" s="48" t="s">
        <v>27</v>
      </c>
      <c r="K62" s="78">
        <v>130671</v>
      </c>
      <c r="L62" s="51">
        <v>-35921</v>
      </c>
      <c r="M62" s="52">
        <v>-0.21562259892431809</v>
      </c>
      <c r="N62" s="78">
        <v>553882</v>
      </c>
      <c r="O62" s="78">
        <v>3775</v>
      </c>
      <c r="P62" s="78">
        <v>553882</v>
      </c>
      <c r="Q62" s="51">
        <v>-815</v>
      </c>
      <c r="R62" s="52">
        <v>-1.4692706108019333E-3</v>
      </c>
      <c r="S62" s="29"/>
      <c r="T62" s="29"/>
      <c r="U62" s="30" t="s">
        <v>69</v>
      </c>
    </row>
    <row r="63" spans="1:21">
      <c r="A63" s="64">
        <v>43930</v>
      </c>
      <c r="B63" s="65">
        <v>4</v>
      </c>
      <c r="C63" s="12">
        <v>44002</v>
      </c>
      <c r="D63" s="50" t="s">
        <v>144</v>
      </c>
      <c r="E63" s="50" t="s">
        <v>213</v>
      </c>
      <c r="F63" s="50" t="s">
        <v>146</v>
      </c>
      <c r="G63" s="50" t="s">
        <v>245</v>
      </c>
      <c r="H63" s="54">
        <v>11.000000000000121</v>
      </c>
      <c r="I63" s="48" t="s">
        <v>30</v>
      </c>
      <c r="J63" s="48" t="s">
        <v>27</v>
      </c>
      <c r="K63" s="78">
        <v>167821</v>
      </c>
      <c r="L63" s="51">
        <v>37150</v>
      </c>
      <c r="M63" s="52">
        <v>0.28430179611390438</v>
      </c>
      <c r="N63" s="78">
        <v>0</v>
      </c>
      <c r="O63" s="78">
        <v>0</v>
      </c>
      <c r="P63" s="78">
        <v>0</v>
      </c>
      <c r="Q63" s="51">
        <v>-553882</v>
      </c>
      <c r="R63" s="52">
        <v>-1</v>
      </c>
      <c r="S63" s="29"/>
      <c r="T63" s="29"/>
      <c r="U63" s="30" t="s">
        <v>77</v>
      </c>
    </row>
    <row r="65" spans="1:21">
      <c r="A65" s="64">
        <v>44004</v>
      </c>
      <c r="B65" s="65">
        <v>1</v>
      </c>
      <c r="C65" s="12">
        <v>44094</v>
      </c>
      <c r="D65" s="50" t="s">
        <v>246</v>
      </c>
      <c r="E65" s="50" t="s">
        <v>247</v>
      </c>
      <c r="F65" s="50" t="s">
        <v>248</v>
      </c>
      <c r="G65" s="50" t="s">
        <v>249</v>
      </c>
      <c r="H65" s="54">
        <v>10.300000000000198</v>
      </c>
      <c r="I65" s="48" t="s">
        <v>27</v>
      </c>
      <c r="J65" s="48" t="s">
        <v>26</v>
      </c>
      <c r="K65" s="78">
        <v>118417</v>
      </c>
      <c r="L65" s="51" t="e">
        <v>#REF!</v>
      </c>
      <c r="M65" s="52" t="e">
        <v>#REF!</v>
      </c>
      <c r="N65" s="78">
        <v>581539</v>
      </c>
      <c r="O65" s="78">
        <v>2657</v>
      </c>
      <c r="P65" s="78">
        <v>581539</v>
      </c>
      <c r="Q65" s="51" t="e">
        <v>#REF!</v>
      </c>
      <c r="R65" s="52" t="e">
        <v>#REF!</v>
      </c>
      <c r="S65" s="29"/>
      <c r="T65" s="29"/>
      <c r="U65" s="30" t="e">
        <v>#REF!</v>
      </c>
    </row>
    <row r="66" spans="1:21">
      <c r="A66" s="64">
        <v>44005</v>
      </c>
      <c r="B66" s="65">
        <v>2</v>
      </c>
      <c r="C66" s="12">
        <v>44094</v>
      </c>
      <c r="D66" s="50" t="s">
        <v>250</v>
      </c>
      <c r="E66" s="50" t="s">
        <v>251</v>
      </c>
      <c r="F66" s="50" t="s">
        <v>252</v>
      </c>
      <c r="G66" s="50" t="s">
        <v>253</v>
      </c>
      <c r="H66" s="54">
        <v>11.649999999999938</v>
      </c>
      <c r="I66" s="48" t="s">
        <v>30</v>
      </c>
      <c r="J66" s="48" t="s">
        <v>27</v>
      </c>
      <c r="K66" s="78">
        <v>162475</v>
      </c>
      <c r="L66" s="51">
        <v>44058</v>
      </c>
      <c r="M66" s="52">
        <v>0.37205806598714714</v>
      </c>
      <c r="N66" s="78">
        <v>585421</v>
      </c>
      <c r="O66" s="78">
        <v>2636</v>
      </c>
      <c r="P66" s="78">
        <v>585421</v>
      </c>
      <c r="Q66" s="51">
        <v>3882</v>
      </c>
      <c r="R66" s="52">
        <v>6.6753906444795624E-3</v>
      </c>
      <c r="S66" s="29"/>
      <c r="T66" s="29"/>
      <c r="U66" s="30" t="s">
        <v>69</v>
      </c>
    </row>
    <row r="67" spans="1:21">
      <c r="A67" s="64">
        <v>44006</v>
      </c>
      <c r="B67" s="65">
        <v>3</v>
      </c>
      <c r="C67" s="12">
        <v>44094</v>
      </c>
      <c r="D67" s="50" t="s">
        <v>254</v>
      </c>
      <c r="E67" s="50" t="s">
        <v>255</v>
      </c>
      <c r="F67" s="50" t="s">
        <v>256</v>
      </c>
      <c r="G67" s="50" t="s">
        <v>257</v>
      </c>
      <c r="H67" s="54">
        <v>7.8000000000000291</v>
      </c>
      <c r="I67" s="48" t="s">
        <v>27</v>
      </c>
      <c r="J67" s="48" t="s">
        <v>27</v>
      </c>
      <c r="K67" s="78">
        <v>174775</v>
      </c>
      <c r="L67" s="51">
        <v>12300</v>
      </c>
      <c r="M67" s="52">
        <v>7.5703954454531472E-2</v>
      </c>
      <c r="N67" s="78">
        <v>581721</v>
      </c>
      <c r="O67" s="78">
        <v>2699</v>
      </c>
      <c r="P67" s="78">
        <v>581721</v>
      </c>
      <c r="Q67" s="51">
        <v>-3700</v>
      </c>
      <c r="R67" s="52">
        <v>-6.3202379142531613E-3</v>
      </c>
      <c r="S67" s="29"/>
      <c r="T67" s="29"/>
      <c r="U67" s="30" t="s">
        <v>69</v>
      </c>
    </row>
    <row r="68" spans="1:21">
      <c r="A68" s="64">
        <v>44007</v>
      </c>
      <c r="B68" s="65">
        <v>4</v>
      </c>
      <c r="C68" s="12">
        <v>44094</v>
      </c>
      <c r="D68" s="50" t="s">
        <v>258</v>
      </c>
      <c r="E68" s="50" t="s">
        <v>259</v>
      </c>
      <c r="F68" s="50" t="s">
        <v>260</v>
      </c>
      <c r="G68" s="50" t="s">
        <v>179</v>
      </c>
      <c r="H68" s="54">
        <v>6.9500000000000117</v>
      </c>
      <c r="I68" s="48" t="s">
        <v>27</v>
      </c>
      <c r="J68" s="48" t="s">
        <v>26</v>
      </c>
      <c r="K68" s="78">
        <v>158266</v>
      </c>
      <c r="L68" s="51">
        <v>-16509</v>
      </c>
      <c r="M68" s="52">
        <v>-9.4458589615219565E-2</v>
      </c>
      <c r="N68" s="78">
        <v>579116</v>
      </c>
      <c r="O68" s="78">
        <v>2706</v>
      </c>
      <c r="P68" s="78">
        <v>579116</v>
      </c>
      <c r="Q68" s="51">
        <v>-2605</v>
      </c>
      <c r="R68" s="52">
        <v>-4.478091731259487E-3</v>
      </c>
      <c r="S68" s="29"/>
      <c r="T68" s="29"/>
      <c r="U68" s="30" t="s">
        <v>37</v>
      </c>
    </row>
    <row r="69" spans="1:21">
      <c r="A69" s="64">
        <v>44008</v>
      </c>
      <c r="B69" s="65">
        <v>5</v>
      </c>
      <c r="C69" s="12">
        <v>44094</v>
      </c>
      <c r="D69" s="50" t="s">
        <v>261</v>
      </c>
      <c r="E69" s="50" t="s">
        <v>262</v>
      </c>
      <c r="F69" s="50" t="s">
        <v>263</v>
      </c>
      <c r="G69" s="50" t="s">
        <v>264</v>
      </c>
      <c r="H69" s="54">
        <v>4.449999999999843</v>
      </c>
      <c r="I69" s="48" t="s">
        <v>27</v>
      </c>
      <c r="J69" s="48" t="s">
        <v>27</v>
      </c>
      <c r="K69" s="78">
        <v>128518</v>
      </c>
      <c r="L69" s="51">
        <v>-29748</v>
      </c>
      <c r="M69" s="52">
        <v>-0.18796203859325439</v>
      </c>
      <c r="N69" s="83" t="s">
        <v>72</v>
      </c>
      <c r="O69" s="83" t="s">
        <v>72</v>
      </c>
      <c r="P69" s="83" t="s">
        <v>72</v>
      </c>
      <c r="Q69" s="51" t="e">
        <v>#VALUE!</v>
      </c>
      <c r="R69" s="52" t="e">
        <v>#VALUE!</v>
      </c>
      <c r="S69" s="29"/>
      <c r="T69" s="29"/>
      <c r="U69" s="30" t="s">
        <v>37</v>
      </c>
    </row>
    <row r="71" spans="1:21">
      <c r="A71" s="59">
        <v>44012</v>
      </c>
      <c r="B71">
        <v>2</v>
      </c>
      <c r="C71" s="57">
        <v>44094</v>
      </c>
      <c r="D71" t="s">
        <v>268</v>
      </c>
      <c r="E71" t="s">
        <v>269</v>
      </c>
      <c r="F71" t="s">
        <v>270</v>
      </c>
      <c r="G71" t="s">
        <v>271</v>
      </c>
      <c r="H71">
        <v>730.00000000000841</v>
      </c>
      <c r="I71" t="s">
        <v>27</v>
      </c>
      <c r="J71" t="s">
        <v>26</v>
      </c>
      <c r="K71" s="81">
        <v>198814</v>
      </c>
      <c r="L71" t="e">
        <v>#REF!</v>
      </c>
      <c r="M71" t="e">
        <v>#REF!</v>
      </c>
      <c r="N71" s="81">
        <v>579738</v>
      </c>
      <c r="O71" s="81">
        <v>2848</v>
      </c>
      <c r="P71" s="81">
        <v>579738</v>
      </c>
      <c r="Q71" t="e">
        <v>#REF!</v>
      </c>
      <c r="R71" t="e">
        <v>#REF!</v>
      </c>
      <c r="U71" t="e">
        <v>#REF!</v>
      </c>
    </row>
    <row r="72" spans="1:21">
      <c r="A72" s="59">
        <v>44013</v>
      </c>
      <c r="B72">
        <v>3</v>
      </c>
      <c r="C72" s="57">
        <v>44094</v>
      </c>
      <c r="D72" t="s">
        <v>272</v>
      </c>
      <c r="E72" t="s">
        <v>273</v>
      </c>
      <c r="F72" t="s">
        <v>246</v>
      </c>
      <c r="G72" t="s">
        <v>274</v>
      </c>
      <c r="H72">
        <v>914.99999999999909</v>
      </c>
      <c r="I72" t="s">
        <v>30</v>
      </c>
      <c r="J72" t="s">
        <v>26</v>
      </c>
      <c r="K72" s="81">
        <v>178066</v>
      </c>
      <c r="L72">
        <v>-20748</v>
      </c>
      <c r="M72">
        <v>-0.10435884796845292</v>
      </c>
      <c r="N72" s="81">
        <v>584845</v>
      </c>
      <c r="O72" s="81">
        <v>3188</v>
      </c>
      <c r="P72" s="81">
        <v>584845</v>
      </c>
      <c r="Q72">
        <v>5107</v>
      </c>
      <c r="R72">
        <v>8.8091517202598408E-3</v>
      </c>
      <c r="U72" t="e">
        <v>#REF!</v>
      </c>
    </row>
    <row r="73" spans="1:21">
      <c r="A73" s="59">
        <v>44014</v>
      </c>
      <c r="B73">
        <v>4</v>
      </c>
      <c r="C73" s="57">
        <v>44094</v>
      </c>
      <c r="D73" t="s">
        <v>275</v>
      </c>
      <c r="E73" t="s">
        <v>276</v>
      </c>
      <c r="F73" t="s">
        <v>277</v>
      </c>
      <c r="G73" t="s">
        <v>278</v>
      </c>
      <c r="H73">
        <v>794.99999999999011</v>
      </c>
      <c r="I73" t="s">
        <v>30</v>
      </c>
      <c r="J73" t="s">
        <v>27</v>
      </c>
      <c r="K73" s="81">
        <v>170601</v>
      </c>
      <c r="L73">
        <v>-7465</v>
      </c>
      <c r="M73">
        <v>-4.1922657890894388E-2</v>
      </c>
      <c r="N73" s="81">
        <v>582066</v>
      </c>
      <c r="O73" s="81">
        <v>3325</v>
      </c>
      <c r="P73" s="81">
        <v>582066</v>
      </c>
      <c r="Q73">
        <v>-2779</v>
      </c>
      <c r="R73">
        <v>-4.7516863442450567E-3</v>
      </c>
      <c r="U73" t="s">
        <v>77</v>
      </c>
    </row>
    <row r="74" spans="1:21">
      <c r="A74" s="59">
        <v>44018</v>
      </c>
      <c r="B74">
        <v>1</v>
      </c>
      <c r="C74" s="57">
        <v>44094</v>
      </c>
      <c r="D74" t="s">
        <v>279</v>
      </c>
      <c r="E74" t="s">
        <v>280</v>
      </c>
      <c r="F74" t="s">
        <v>267</v>
      </c>
      <c r="G74" t="s">
        <v>281</v>
      </c>
      <c r="H74">
        <v>1275.0000000000039</v>
      </c>
      <c r="I74" t="s">
        <v>30</v>
      </c>
      <c r="J74" t="s">
        <v>26</v>
      </c>
      <c r="K74" s="81">
        <v>180062</v>
      </c>
      <c r="L74">
        <v>9461</v>
      </c>
      <c r="M74">
        <v>5.5456884777932133E-2</v>
      </c>
      <c r="N74" s="81">
        <v>595122</v>
      </c>
      <c r="O74" s="81">
        <v>3284</v>
      </c>
      <c r="P74" s="81">
        <v>595122</v>
      </c>
      <c r="Q74">
        <v>13056</v>
      </c>
      <c r="R74">
        <v>2.243044603189329E-2</v>
      </c>
      <c r="U74" t="s">
        <v>77</v>
      </c>
    </row>
    <row r="75" spans="1:21">
      <c r="A75" s="59">
        <v>44019</v>
      </c>
      <c r="B75">
        <v>2</v>
      </c>
      <c r="C75" s="57">
        <v>44094</v>
      </c>
      <c r="D75" t="s">
        <v>283</v>
      </c>
      <c r="E75" t="s">
        <v>284</v>
      </c>
      <c r="F75" t="s">
        <v>285</v>
      </c>
      <c r="G75" t="s">
        <v>286</v>
      </c>
      <c r="H75">
        <v>744.99999999999568</v>
      </c>
      <c r="I75" t="s">
        <v>27</v>
      </c>
      <c r="J75" t="s">
        <v>27</v>
      </c>
      <c r="K75" s="81">
        <v>172622</v>
      </c>
      <c r="L75">
        <v>-7440</v>
      </c>
      <c r="M75">
        <v>-4.131910119847608E-2</v>
      </c>
      <c r="N75" s="81" t="s">
        <v>72</v>
      </c>
      <c r="O75" s="81" t="s">
        <v>72</v>
      </c>
      <c r="P75" s="81" t="s">
        <v>72</v>
      </c>
      <c r="Q75" t="e">
        <v>#VALUE!</v>
      </c>
      <c r="R75" t="e">
        <v>#VALUE!</v>
      </c>
      <c r="U75" t="s">
        <v>77</v>
      </c>
    </row>
  </sheetData>
  <phoneticPr fontId="1" type="noConversion"/>
  <conditionalFormatting sqref="L25">
    <cfRule type="cellIs" dxfId="3" priority="3" operator="lessThan">
      <formula>0</formula>
    </cfRule>
  </conditionalFormatting>
  <conditionalFormatting sqref="S25:T25">
    <cfRule type="cellIs" dxfId="2" priority="4" operator="lessThan">
      <formula>0</formula>
    </cfRule>
  </conditionalFormatting>
  <conditionalFormatting sqref="Q25">
    <cfRule type="cellIs" dxfId="1" priority="1" operator="lessThan">
      <formula>0</formula>
    </cfRule>
  </conditionalFormatting>
  <conditionalFormatting sqref="R25">
    <cfRule type="containsBlanks" dxfId="0" priority="2">
      <formula>LEN(TRIM(R25))=0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zoomScale="70" zoomScaleNormal="70" workbookViewId="0">
      <selection activeCell="I14" sqref="I14"/>
    </sheetView>
  </sheetViews>
  <sheetFormatPr defaultColWidth="12.09765625" defaultRowHeight="14.5"/>
  <cols>
    <col min="1" max="1" width="14.69921875" style="20" customWidth="1"/>
    <col min="2" max="2" width="12.09765625" style="20" customWidth="1"/>
    <col min="3" max="6" width="12.09765625" style="21" customWidth="1"/>
    <col min="7" max="7" width="14" style="22" customWidth="1"/>
    <col min="8" max="8" width="12.09765625" style="22" customWidth="1"/>
    <col min="9" max="9" width="9.19921875" style="22" customWidth="1"/>
    <col min="10" max="10" width="9.5" style="22" customWidth="1"/>
    <col min="11" max="11" width="12.09765625" style="25"/>
    <col min="12" max="12" width="12.09765625" style="26"/>
    <col min="13" max="13" width="10.8984375" style="23" customWidth="1"/>
    <col min="14" max="14" width="12.09765625" style="23"/>
    <col min="15" max="16" width="12.09765625" style="24"/>
    <col min="17" max="17" width="17" style="26" customWidth="1"/>
    <col min="18" max="18" width="12.09765625" style="23"/>
    <col min="19" max="19" width="12.09765625" style="26"/>
    <col min="20" max="20" width="12.09765625" style="23"/>
    <col min="21" max="16384" width="12.09765625" style="2"/>
  </cols>
  <sheetData>
    <row r="1" spans="1:21" ht="17">
      <c r="A1" s="1" t="s">
        <v>31</v>
      </c>
      <c r="B1" s="1" t="s">
        <v>32</v>
      </c>
      <c r="C1" s="1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  <c r="I1" s="5" t="s">
        <v>25</v>
      </c>
      <c r="J1" s="5" t="s">
        <v>14</v>
      </c>
      <c r="K1" s="6" t="s">
        <v>15</v>
      </c>
      <c r="L1" s="7" t="s">
        <v>16</v>
      </c>
      <c r="M1" s="35" t="s">
        <v>67</v>
      </c>
      <c r="N1" s="6" t="s">
        <v>17</v>
      </c>
      <c r="O1" s="6" t="s">
        <v>18</v>
      </c>
      <c r="P1" s="6" t="s">
        <v>19</v>
      </c>
      <c r="Q1" s="13" t="s">
        <v>68</v>
      </c>
      <c r="R1" s="5" t="s">
        <v>36</v>
      </c>
      <c r="S1" s="8" t="s">
        <v>20</v>
      </c>
      <c r="T1" s="11" t="s">
        <v>21</v>
      </c>
      <c r="U1" s="2" t="s">
        <v>35</v>
      </c>
    </row>
    <row r="2" spans="1:21" ht="17">
      <c r="A2" s="34" t="e">
        <f>(#REF!*1000+#REF!*100+#REF!*10+#REF!)*10000+(#REF!*10+#REF!)*100+#REF!*10+#REF!</f>
        <v>#REF!</v>
      </c>
      <c r="B2" s="1" t="s">
        <v>22</v>
      </c>
      <c r="C2" s="12" t="e">
        <f>#REF!</f>
        <v>#REF!</v>
      </c>
      <c r="D2" s="3" t="e">
        <f>SUBSTITUTE(SUBSTITUTE(#REF!,"A","",1),"B","",1)</f>
        <v>#REF!</v>
      </c>
      <c r="E2" s="3" t="e">
        <f>SUBSTITUTE(SUBSTITUTE(#REF!,"A","",1),"B","",1)</f>
        <v>#REF!</v>
      </c>
      <c r="F2" s="3" t="e">
        <f>SUBSTITUTE(SUBSTITUTE(#REF!,"A","",1),"B","",1)</f>
        <v>#REF!</v>
      </c>
      <c r="G2" s="3" t="e">
        <f>SUBSTITUTE(SUBSTITUTE(#REF!,"A","",1),"B","",1)</f>
        <v>#REF!</v>
      </c>
      <c r="H2" s="54" t="e">
        <f t="shared" ref="H2:H4" si="0">(E2-F2)*1000</f>
        <v>#REF!</v>
      </c>
      <c r="I2" s="5" t="s">
        <v>111</v>
      </c>
      <c r="J2" s="5" t="s">
        <v>111</v>
      </c>
      <c r="K2" s="6" t="e">
        <f>#REF!</f>
        <v>#REF!</v>
      </c>
      <c r="L2" s="7" t="s">
        <v>74</v>
      </c>
      <c r="M2" s="5"/>
      <c r="N2" s="6" t="e">
        <f>#REF!</f>
        <v>#REF!</v>
      </c>
      <c r="O2" s="6" t="e">
        <f>#REF!</f>
        <v>#REF!</v>
      </c>
      <c r="P2" s="6" t="e">
        <f>IF(#REF!="Total",#REF!,"NA")</f>
        <v>#REF!</v>
      </c>
      <c r="Q2" s="7" t="s">
        <v>74</v>
      </c>
      <c r="R2" s="5" t="s">
        <v>74</v>
      </c>
      <c r="S2" s="8"/>
      <c r="T2" s="11"/>
      <c r="U2" s="30"/>
    </row>
    <row r="3" spans="1:21" s="14" customFormat="1">
      <c r="A3" s="47" t="e">
        <f>(#REF!*1000+#REF!*100+#REF!*10+#REF!)*10000+(#REF!*10+#REF!)*100+#REF!*10+#REF!</f>
        <v>#REF!</v>
      </c>
      <c r="B3" s="48" t="s">
        <v>23</v>
      </c>
      <c r="C3" s="49" t="e">
        <f>#REF!</f>
        <v>#REF!</v>
      </c>
      <c r="D3" s="50" t="e">
        <f>SUBSTITUTE(SUBSTITUTE(#REF!,"A","",1),"B","",1)</f>
        <v>#REF!</v>
      </c>
      <c r="E3" s="50" t="e">
        <f>SUBSTITUTE(SUBSTITUTE(#REF!,"A","",1),"B","",1)</f>
        <v>#REF!</v>
      </c>
      <c r="F3" s="50" t="e">
        <f>SUBSTITUTE(SUBSTITUTE(#REF!,"A","",1),"B","",1)</f>
        <v>#REF!</v>
      </c>
      <c r="G3" s="50" t="e">
        <f>SUBSTITUTE(SUBSTITUTE(#REF!,"A","",1),"B","",1)</f>
        <v>#REF!</v>
      </c>
      <c r="H3" s="54" t="e">
        <f t="shared" si="0"/>
        <v>#REF!</v>
      </c>
      <c r="I3" s="48" t="e">
        <f>IF(E3&gt;E2,"過高","")</f>
        <v>#REF!</v>
      </c>
      <c r="J3" s="48" t="e">
        <f>IF(F3&lt;F2,"破低","")</f>
        <v>#REF!</v>
      </c>
      <c r="K3" s="6" t="e">
        <f>#REF!</f>
        <v>#REF!</v>
      </c>
      <c r="L3" s="51" t="e">
        <f>K3-K2</f>
        <v>#REF!</v>
      </c>
      <c r="M3" s="52" t="e">
        <f>L3/K2</f>
        <v>#REF!</v>
      </c>
      <c r="N3" s="53" t="e">
        <f>#REF!</f>
        <v>#REF!</v>
      </c>
      <c r="O3" s="53" t="e">
        <f>#REF!</f>
        <v>#REF!</v>
      </c>
      <c r="P3" s="53" t="e">
        <f>IF(#REF!="Total",#REF!,"NA")</f>
        <v>#REF!</v>
      </c>
      <c r="Q3" s="51" t="e">
        <f>P3-P2</f>
        <v>#REF!</v>
      </c>
      <c r="R3" s="52" t="e">
        <f>Q3/P2</f>
        <v>#REF!</v>
      </c>
      <c r="S3" s="29"/>
      <c r="T3" s="29"/>
      <c r="U3" s="30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</row>
    <row r="4" spans="1:21">
      <c r="A4" s="47" t="e">
        <f>(#REF!*1000+#REF!*100+#REF!*10+#REF!)*10000+(#REF!*10+#REF!)*100+#REF!*10+#REF!</f>
        <v>#REF!</v>
      </c>
      <c r="B4" s="48" t="s">
        <v>110</v>
      </c>
      <c r="C4" s="49" t="e">
        <f>#REF!</f>
        <v>#REF!</v>
      </c>
      <c r="D4" s="50" t="e">
        <f>SUBSTITUTE(SUBSTITUTE(#REF!,"A","",1),"B","",1)</f>
        <v>#REF!</v>
      </c>
      <c r="E4" s="50" t="e">
        <f>SUBSTITUTE(SUBSTITUTE(#REF!,"A","",1),"B","",1)</f>
        <v>#REF!</v>
      </c>
      <c r="F4" s="50" t="e">
        <f>SUBSTITUTE(SUBSTITUTE(#REF!,"A","",1),"B","",1)</f>
        <v>#REF!</v>
      </c>
      <c r="G4" s="50" t="e">
        <f>SUBSTITUTE(SUBSTITUTE(#REF!,"A","",1),"B","",1)</f>
        <v>#REF!</v>
      </c>
      <c r="H4" s="54" t="e">
        <f t="shared" si="0"/>
        <v>#REF!</v>
      </c>
      <c r="I4" s="48" t="e">
        <f>IF(E4&gt;E3,"過高","")</f>
        <v>#REF!</v>
      </c>
      <c r="J4" s="48" t="e">
        <f>IF(F4&lt;F3,"破低","")</f>
        <v>#REF!</v>
      </c>
      <c r="K4" s="6" t="e">
        <f>#REF!</f>
        <v>#REF!</v>
      </c>
      <c r="L4" s="51" t="e">
        <f>K4-K3</f>
        <v>#REF!</v>
      </c>
      <c r="M4" s="52" t="e">
        <f>L4/K3</f>
        <v>#REF!</v>
      </c>
      <c r="N4" s="53" t="e">
        <f>#REF!</f>
        <v>#REF!</v>
      </c>
      <c r="O4" s="53" t="e">
        <f>#REF!</f>
        <v>#REF!</v>
      </c>
      <c r="P4" s="53" t="e">
        <f>IF(#REF!="Total",#REF!,"NA")</f>
        <v>#REF!</v>
      </c>
      <c r="Q4" s="51" t="e">
        <f>P4-P3</f>
        <v>#REF!</v>
      </c>
      <c r="R4" s="52" t="e">
        <f>Q4/P3</f>
        <v>#REF!</v>
      </c>
      <c r="S4" s="29"/>
      <c r="T4" s="29"/>
      <c r="U4" s="30" t="e">
        <f>IF(I4=0,J3,
IF(OR(AND(I4="過高",J4="破低"),AND(I4="",J4="")),U3,
IF(AND(Q4&gt;0,I4="過高"),"buy加碼",
IF(AND(Q4&lt;0,J4="破低"),"buy減碼",
IF(AND(Q4&gt;0,J4="破低"),"sell加碼",
IF(AND(Q4&lt;0,I4="過高"),"sell減碼",
""))))))</f>
        <v>#REF!</v>
      </c>
    </row>
    <row r="5" spans="1:21">
      <c r="A5" s="47" t="e">
        <f>(#REF!*1000+#REF!*100+#REF!*10+#REF!)*10000+(#REF!*10+#REF!)*100+#REF!*10+#REF!</f>
        <v>#REF!</v>
      </c>
      <c r="B5" s="48" t="s">
        <v>71</v>
      </c>
      <c r="C5" s="49" t="e">
        <f>#REF!</f>
        <v>#REF!</v>
      </c>
      <c r="D5" s="50" t="e">
        <f>SUBSTITUTE(SUBSTITUTE(#REF!,"A","",1),"B","",1)</f>
        <v>#REF!</v>
      </c>
      <c r="E5" s="50" t="e">
        <f>SUBSTITUTE(SUBSTITUTE(#REF!,"A","",1),"B","",1)</f>
        <v>#REF!</v>
      </c>
      <c r="F5" s="50" t="e">
        <f>SUBSTITUTE(SUBSTITUTE(#REF!,"A","",1),"B","",1)</f>
        <v>#REF!</v>
      </c>
      <c r="G5" s="50" t="e">
        <f>SUBSTITUTE(SUBSTITUTE(#REF!,"A","",1),"B","",1)</f>
        <v>#REF!</v>
      </c>
      <c r="H5" s="54" t="e">
        <f>(E5-F5)*1000</f>
        <v>#REF!</v>
      </c>
      <c r="I5" s="48" t="e">
        <f>IF(E5&gt;E4,"過高","")</f>
        <v>#REF!</v>
      </c>
      <c r="J5" s="48" t="e">
        <f>IF(F5&lt;F4,"破低","")</f>
        <v>#REF!</v>
      </c>
      <c r="K5" s="6" t="e">
        <f>#REF!</f>
        <v>#REF!</v>
      </c>
      <c r="L5" s="51" t="e">
        <f>K5-K4</f>
        <v>#REF!</v>
      </c>
      <c r="M5" s="52" t="e">
        <f>L5/K4</f>
        <v>#REF!</v>
      </c>
      <c r="N5" s="53" t="e">
        <f>#REF!</f>
        <v>#REF!</v>
      </c>
      <c r="O5" s="53" t="e">
        <f>#REF!</f>
        <v>#REF!</v>
      </c>
      <c r="P5" s="53" t="e">
        <f>IF(#REF!="Total",#REF!,"NA")</f>
        <v>#REF!</v>
      </c>
      <c r="Q5" s="51" t="e">
        <f>P5-P4</f>
        <v>#REF!</v>
      </c>
      <c r="R5" s="52" t="e">
        <f>Q5/P4</f>
        <v>#REF!</v>
      </c>
      <c r="S5" s="29"/>
      <c r="T5" s="29"/>
      <c r="U5" s="30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</row>
    <row r="6" spans="1:21">
      <c r="A6" s="47" t="e">
        <f>(#REF!*1000+#REF!*100+#REF!*10+#REF!)*10000+(#REF!*10+#REF!)*100+#REF!*10+#REF!</f>
        <v>#REF!</v>
      </c>
      <c r="B6" s="48" t="s">
        <v>76</v>
      </c>
      <c r="C6" s="49" t="e">
        <f>#REF!</f>
        <v>#REF!</v>
      </c>
      <c r="D6" s="50" t="e">
        <f>SUBSTITUTE(SUBSTITUTE(#REF!,"A","",1),"B","",1)</f>
        <v>#REF!</v>
      </c>
      <c r="E6" s="50" t="e">
        <f>SUBSTITUTE(SUBSTITUTE(#REF!,"A","",1),"B","",1)</f>
        <v>#REF!</v>
      </c>
      <c r="F6" s="50" t="e">
        <f>SUBSTITUTE(SUBSTITUTE(#REF!,"A","",1),"B","",1)</f>
        <v>#REF!</v>
      </c>
      <c r="G6" s="50" t="e">
        <f>SUBSTITUTE(SUBSTITUTE(#REF!,"A","",1),"B","",1)</f>
        <v>#REF!</v>
      </c>
      <c r="H6" s="54" t="e">
        <f>(E6-F6)*1000</f>
        <v>#REF!</v>
      </c>
      <c r="I6" s="48" t="e">
        <f>IF(E6&gt;E5,"過高","")</f>
        <v>#REF!</v>
      </c>
      <c r="J6" s="48" t="e">
        <f>IF(F6&lt;F5,"破低","")</f>
        <v>#REF!</v>
      </c>
      <c r="K6" s="6" t="e">
        <f>#REF!</f>
        <v>#REF!</v>
      </c>
      <c r="L6" s="51" t="e">
        <f>K6-K5</f>
        <v>#REF!</v>
      </c>
      <c r="M6" s="52" t="e">
        <f>L6/K5</f>
        <v>#REF!</v>
      </c>
      <c r="N6" s="53" t="s">
        <v>73</v>
      </c>
      <c r="O6" s="53" t="s">
        <v>74</v>
      </c>
      <c r="P6" s="53" t="s">
        <v>74</v>
      </c>
      <c r="Q6" s="51" t="e">
        <f t="shared" ref="Q6" si="1">P6-P5</f>
        <v>#VALUE!</v>
      </c>
      <c r="R6" s="52" t="e">
        <f t="shared" ref="R6" si="2">Q6/P5</f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#REF!</v>
      </c>
    </row>
    <row r="10" spans="1:21">
      <c r="B10" s="20" t="s">
        <v>44</v>
      </c>
    </row>
    <row r="11" spans="1:21">
      <c r="B11" s="21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"/>
  <sheetViews>
    <sheetView workbookViewId="0"/>
  </sheetViews>
  <sheetFormatPr defaultRowHeight="14.5"/>
  <cols>
    <col min="1" max="1" width="25.8984375" customWidth="1"/>
    <col min="2" max="2" width="44.09765625" customWidth="1"/>
    <col min="3" max="6" width="11.69921875" customWidth="1"/>
  </cols>
  <sheetData>
    <row r="1" spans="1:1" ht="232">
      <c r="A1" s="15" t="s">
        <v>40</v>
      </c>
    </row>
    <row r="57" spans="1:1">
      <c r="A57" t="s">
        <v>28</v>
      </c>
    </row>
    <row r="110" spans="1:1">
      <c r="A110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OData_HIS</vt:lpstr>
      <vt:lpstr>OD暫存</vt:lpstr>
      <vt:lpstr>OD計算暫存</vt:lpstr>
      <vt:lpstr>結果NEW</vt:lpstr>
      <vt:lpstr>計算暫存檔(不使用)</vt:lpstr>
      <vt:lpstr>操作說明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2020-07-11T00:37:59Z</dcterms:modified>
</cp:coreProperties>
</file>