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014D4F90-40A1-4414-AC5F-CC3204455474}" xr6:coauthVersionLast="45" xr6:coauthVersionMax="45" xr10:uidLastSave="{00000000-0000-0000-0000-000000000000}"/>
  <bookViews>
    <workbookView xWindow="-110" yWindow="-110" windowWidth="19420" windowHeight="10420" tabRatio="802" firstSheet="5" activeTab="7" xr2:uid="{00000000-000D-0000-FFFF-FFFF00000000}"/>
  </bookViews>
  <sheets>
    <sheet name="操作說明" sheetId="9" r:id="rId1"/>
    <sheet name="CME_GROUP_W0" sheetId="3" r:id="rId2"/>
    <sheet name="CME_GROUP_W1" sheetId="2" r:id="rId3"/>
    <sheet name="CME_GROUP_W2" sheetId="7" r:id="rId4"/>
    <sheet name="CME_GROUP_W3" sheetId="11" r:id="rId5"/>
    <sheet name="CME_GROUP_W4" sheetId="12" r:id="rId6"/>
    <sheet name="計算暫存檔" sheetId="1" r:id="rId7"/>
    <sheet name="結果NEW" sheetId="10" r:id="rId8"/>
  </sheets>
  <definedNames>
    <definedName name="_20190812_D003_取得CME交易所資訊_盤後_每日市場成交資訊" localSheetId="1">CME_GROUP_W0!$A$1:$I$24</definedName>
    <definedName name="_20190814_D003_取得CME交易所資訊_盤後_每日市場成交資訊" localSheetId="3">CME_GROUP_W2!$A$1:$I$24</definedName>
    <definedName name="_20190819_D003_取得CME交易所資訊_盤後_每日市場成交資訊" localSheetId="2">CME_GROUP_W1!$A$1:$I$24</definedName>
    <definedName name="_20191205_D003_取得CME交易所資訊_盤後_每日市場成交資訊" localSheetId="4">CME_GROUP_W3!$A$1:$I$24</definedName>
    <definedName name="_20191206_D003_取得CME交易所資訊_盤後_每日市場成交資訊" localSheetId="5">CME_GROUP_W4!$A$1:$I$24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4" i="1"/>
  <c r="P3" i="1"/>
  <c r="P2" i="1"/>
  <c r="O5" i="1" l="1"/>
  <c r="O4" i="1"/>
  <c r="O3" i="1"/>
  <c r="O2" i="1"/>
  <c r="V46" i="10" l="1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0" i="10"/>
  <c r="V31" i="10" s="1"/>
  <c r="V51" i="10"/>
  <c r="V50" i="10"/>
  <c r="V49" i="10"/>
  <c r="V48" i="10"/>
  <c r="V47" i="10"/>
  <c r="V29" i="10" l="1"/>
  <c r="K6" i="1"/>
  <c r="G6" i="1"/>
  <c r="F6" i="1"/>
  <c r="E6" i="1"/>
  <c r="C6" i="1"/>
  <c r="A6" i="1"/>
  <c r="D6" i="1"/>
  <c r="Q6" i="1"/>
  <c r="R6" i="1" s="1"/>
  <c r="A2" i="1"/>
  <c r="N5" i="1"/>
  <c r="N4" i="1"/>
  <c r="K5" i="1"/>
  <c r="G5" i="1"/>
  <c r="F5" i="1"/>
  <c r="E5" i="1"/>
  <c r="D5" i="1"/>
  <c r="C5" i="1"/>
  <c r="A5" i="1"/>
  <c r="H5" i="1" l="1"/>
  <c r="H6" i="1"/>
  <c r="Q5" i="1"/>
  <c r="R5" i="1" s="1"/>
  <c r="L6" i="1"/>
  <c r="M6" i="1" s="1"/>
  <c r="J6" i="1"/>
  <c r="I6" i="1"/>
  <c r="V25" i="10"/>
  <c r="V24" i="10"/>
  <c r="V23" i="10"/>
  <c r="Q10" i="10" l="1"/>
  <c r="Q9" i="10"/>
  <c r="Q8" i="10"/>
  <c r="Q7" i="10"/>
  <c r="V7" i="10" s="1"/>
  <c r="V8" i="10" s="1"/>
  <c r="Q6" i="10"/>
  <c r="Q5" i="10"/>
  <c r="Q4" i="10"/>
  <c r="V11" i="10"/>
  <c r="V9" i="10"/>
  <c r="V10" i="10"/>
  <c r="V6" i="10"/>
  <c r="Q3" i="10" l="1"/>
  <c r="Q4" i="1"/>
  <c r="R4" i="1" s="1"/>
  <c r="A4" i="1"/>
  <c r="A3" i="1"/>
  <c r="G4" i="1" l="1"/>
  <c r="G3" i="1"/>
  <c r="F4" i="1"/>
  <c r="J5" i="1" s="1"/>
  <c r="F3" i="1"/>
  <c r="E4" i="1"/>
  <c r="E3" i="1"/>
  <c r="H3" i="1" s="1"/>
  <c r="G2" i="1"/>
  <c r="F2" i="1"/>
  <c r="E2" i="1"/>
  <c r="D4" i="1"/>
  <c r="D3" i="1"/>
  <c r="D2" i="1"/>
  <c r="V19" i="10"/>
  <c r="V20" i="10" s="1"/>
  <c r="V18" i="10"/>
  <c r="V17" i="10"/>
  <c r="H4" i="1" l="1"/>
  <c r="H2" i="1"/>
  <c r="I5" i="1"/>
  <c r="V16" i="10"/>
  <c r="V12" i="10" l="1"/>
  <c r="V15" i="10"/>
  <c r="V14" i="10"/>
  <c r="V13" i="10"/>
  <c r="V5" i="10" l="1"/>
  <c r="V2" i="10" l="1"/>
  <c r="V3" i="10" s="1"/>
  <c r="V4" i="10" s="1"/>
  <c r="N3" i="1" l="1"/>
  <c r="K4" i="1"/>
  <c r="L5" i="1" s="1"/>
  <c r="M5" i="1" s="1"/>
  <c r="C4" i="1"/>
  <c r="K3" i="1" l="1"/>
  <c r="J4" i="1"/>
  <c r="C3" i="1"/>
  <c r="N2" i="1"/>
  <c r="K2" i="1"/>
  <c r="C2" i="1"/>
  <c r="Q3" i="1" l="1"/>
  <c r="R3" i="1" s="1"/>
  <c r="I4" i="1"/>
  <c r="L4" i="1"/>
  <c r="M4" i="1" s="1"/>
  <c r="J3" i="1" l="1"/>
  <c r="L3" i="1" l="1"/>
  <c r="M3" i="1" s="1"/>
  <c r="I3" i="1"/>
  <c r="U3" i="1" s="1"/>
  <c r="U4" i="1" s="1"/>
  <c r="U5" i="1" s="1"/>
  <c r="U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90812_D003_取得CME交易所資訊_盤後_每日市場成交資訊" type="6" refreshedVersion="6" background="1" saveData="1">
    <textPr codePage="950" sourceFile="C:\Users\Arthur\Documents\MT5\FX_CME_XAUUSD\20200221_D003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20190814_D003_取得CME交易所資訊_盤後_每日市場成交資訊" type="6" refreshedVersion="6" background="1" saveData="1">
    <textPr codePage="950" sourceFile="C:\Users\Arthur\Documents\MT5\FX_CME_XAUUSD\20200225_D003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20190819_D003_取得CME交易所資訊_盤後_每日市場成交資訊" type="6" refreshedVersion="6" background="1" saveData="1">
    <textPr codePage="950" sourceFile="C:\Users\Arthur\Documents\MT5\FX_CME_XAUUSD\20200224_D003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20191205_D003_取得CME交易所資訊_盤後_每日市場成交資訊" type="6" refreshedVersion="6" background="1" saveData="1">
    <textPr codePage="950" sourceFile="C:\Users\Arthur\Documents\MT5\FX_CME_XAUUSD\20200226_D003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20191206_D003_取得CME交易所資訊_盤後_每日市場成交資訊" type="6" refreshedVersion="6" background="1" saveData="1">
    <textPr codePage="950" sourceFile="C:\Users\Arthur\Documents\MT5\FX_CME_XAUUSD\20200227_D003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W0_取得CME交易所資訊_盤後_每日市場成交資訊" type="6" refreshedVersion="0" background="1" saveData="1">
    <textPr codePage="950" sourceFile="C:\Users\User\Documents\MT5\FX_CME\W2_取得CME交易所資訊_盤後_每日市場成交資訊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<sst xmlns="http://schemas.openxmlformats.org/spreadsheetml/2006/main" count="638" uniqueCount="215">
  <si>
    <t>month</t>
  </si>
  <si>
    <t>open</t>
  </si>
  <si>
    <t>high</t>
  </si>
  <si>
    <t>low</t>
  </si>
  <si>
    <t>last</t>
  </si>
  <si>
    <t>change</t>
  </si>
  <si>
    <t>settle</t>
  </si>
  <si>
    <t>volume</t>
  </si>
  <si>
    <t>openInterest</t>
  </si>
  <si>
    <t>-</t>
  </si>
  <si>
    <t>Total</t>
  </si>
  <si>
    <t>合約</t>
    <phoneticPr fontId="2" type="noConversion"/>
  </si>
  <si>
    <t>開盤</t>
    <phoneticPr fontId="2" type="noConversion"/>
  </si>
  <si>
    <t>最高價</t>
    <phoneticPr fontId="2" type="noConversion"/>
  </si>
  <si>
    <t>最低價</t>
    <phoneticPr fontId="2" type="noConversion"/>
  </si>
  <si>
    <t>收盤價</t>
    <phoneticPr fontId="2" type="noConversion"/>
  </si>
  <si>
    <t>震幅</t>
    <phoneticPr fontId="2" type="noConversion"/>
  </si>
  <si>
    <t>低點</t>
    <phoneticPr fontId="2" type="noConversion"/>
  </si>
  <si>
    <t>當季交易量</t>
    <phoneticPr fontId="2" type="noConversion"/>
  </si>
  <si>
    <t>交易量變化</t>
    <phoneticPr fontId="2" type="noConversion"/>
  </si>
  <si>
    <t>比例</t>
    <phoneticPr fontId="2" type="noConversion"/>
  </si>
  <si>
    <t>當季OI</t>
    <phoneticPr fontId="2" type="noConversion"/>
  </si>
  <si>
    <t>下季</t>
    <phoneticPr fontId="2" type="noConversion"/>
  </si>
  <si>
    <t>總OI</t>
    <phoneticPr fontId="2" type="noConversion"/>
  </si>
  <si>
    <t>IG 情緒</t>
    <phoneticPr fontId="2" type="noConversion"/>
  </si>
  <si>
    <t>IG 晚</t>
    <phoneticPr fontId="2" type="noConversion"/>
  </si>
  <si>
    <t>W0</t>
    <phoneticPr fontId="1" type="noConversion"/>
  </si>
  <si>
    <t>W1</t>
    <phoneticPr fontId="1" type="noConversion"/>
  </si>
  <si>
    <t>W2</t>
    <phoneticPr fontId="1" type="noConversion"/>
  </si>
  <si>
    <t>高點</t>
    <phoneticPr fontId="2" type="noConversion"/>
  </si>
  <si>
    <t>破低</t>
  </si>
  <si>
    <t/>
  </si>
  <si>
    <t>2.複製最近2日的資料 (W1  W2 )</t>
    <phoneticPr fontId="1" type="noConversion"/>
  </si>
  <si>
    <t>3 複製到結果檔 (只複製 "值")</t>
    <phoneticPr fontId="1" type="noConversion"/>
  </si>
  <si>
    <t>過高</t>
  </si>
  <si>
    <t>日期</t>
    <phoneticPr fontId="2" type="noConversion"/>
  </si>
  <si>
    <t>星期</t>
    <phoneticPr fontId="2" type="noConversion"/>
  </si>
  <si>
    <t>W1</t>
  </si>
  <si>
    <t>W0</t>
  </si>
  <si>
    <t>方向</t>
    <phoneticPr fontId="1" type="noConversion"/>
  </si>
  <si>
    <t>變化比例</t>
    <phoneticPr fontId="2" type="noConversion"/>
  </si>
  <si>
    <t>buy減碼</t>
  </si>
  <si>
    <t>W2</t>
  </si>
  <si>
    <t>sell加碼</t>
  </si>
  <si>
    <t xml:space="preserve"> 重新取得最近3日的資料:
1.資料--&gt;從文字檔(先清資料)-&gt;選擇檔案(CME_GROUP_W0) -&gt;勾選我的資料有標題-&gt;逗號分隔-&gt;完成 
2.資料--&gt;從文字檔(先清資料)-&gt;選擇檔案(CME_GROUP_W1) -&gt;勾選我的資料有標題-&gt;逗號分隔-&gt;完成 
3.資料--&gt;從文字檔(先清資料)-&gt;選擇檔案(CME_GROUP_W2) -&gt;勾選我的資料有標題-&gt;逗號分隔-&gt;完成 </t>
    <phoneticPr fontId="1" type="noConversion"/>
  </si>
  <si>
    <t>交易量
變化</t>
    <phoneticPr fontId="2" type="noConversion"/>
  </si>
  <si>
    <t>當季
交易量</t>
    <phoneticPr fontId="2" type="noConversion"/>
  </si>
  <si>
    <t>變化
比例</t>
    <phoneticPr fontId="2" type="noConversion"/>
  </si>
  <si>
    <t>賺錢-&gt;加碼</t>
    <phoneticPr fontId="1" type="noConversion"/>
  </si>
  <si>
    <t>備註()</t>
    <phoneticPr fontId="1" type="noConversion"/>
  </si>
  <si>
    <t>賠錢-&gt;減碼</t>
    <phoneticPr fontId="1" type="noConversion"/>
  </si>
  <si>
    <t>1.修改日期</t>
    <phoneticPr fontId="1" type="noConversion"/>
  </si>
  <si>
    <t>2.w1,w2複製值</t>
    <phoneticPr fontId="1" type="noConversion"/>
  </si>
  <si>
    <t>方向(公式)</t>
    <phoneticPr fontId="1" type="noConversion"/>
  </si>
  <si>
    <t>1.13155</t>
  </si>
  <si>
    <t>1.13185</t>
  </si>
  <si>
    <t>1.12575</t>
  </si>
  <si>
    <t>1.12655</t>
  </si>
  <si>
    <t>1.12645</t>
  </si>
  <si>
    <t>1.1288</t>
  </si>
  <si>
    <t>1.1254</t>
  </si>
  <si>
    <t>1.12785</t>
  </si>
  <si>
    <t>1499.1</t>
  </si>
  <si>
    <t>1519.3</t>
  </si>
  <si>
    <t>1488.8</t>
  </si>
  <si>
    <t>1512.9</t>
  </si>
  <si>
    <t>1512.3</t>
  </si>
  <si>
    <t>1536</t>
  </si>
  <si>
    <t>1480</t>
  </si>
  <si>
    <t>1502.5</t>
  </si>
  <si>
    <t>1502.8</t>
  </si>
  <si>
    <t>1525.4</t>
  </si>
  <si>
    <t>1495</t>
  </si>
  <si>
    <t>1518</t>
  </si>
  <si>
    <t>1519.4</t>
  </si>
  <si>
    <t>1527.6</t>
  </si>
  <si>
    <t>1509.5</t>
  </si>
  <si>
    <t>1524.5</t>
  </si>
  <si>
    <t>1524.3</t>
  </si>
  <si>
    <t>1528.3</t>
  </si>
  <si>
    <t>1504.8</t>
  </si>
  <si>
    <t>1513</t>
  </si>
  <si>
    <t>1513.5</t>
  </si>
  <si>
    <t>1493.9</t>
  </si>
  <si>
    <t>1496.8</t>
  </si>
  <si>
    <t>1497.6</t>
  </si>
  <si>
    <t>1509</t>
  </si>
  <si>
    <t>1494.9</t>
  </si>
  <si>
    <t>1508</t>
  </si>
  <si>
    <t>1506</t>
  </si>
  <si>
    <t>1508.1</t>
  </si>
  <si>
    <t>1497.1</t>
  </si>
  <si>
    <t>1502.6</t>
  </si>
  <si>
    <t>1504.5</t>
  </si>
  <si>
    <t>1492.6</t>
  </si>
  <si>
    <t>1498.3</t>
  </si>
  <si>
    <t>1498.2</t>
  </si>
  <si>
    <t>1530.2</t>
  </si>
  <si>
    <t>1493.4</t>
  </si>
  <si>
    <t>1526.8</t>
  </si>
  <si>
    <t>比例(計算)</t>
    <phoneticPr fontId="2" type="noConversion"/>
  </si>
  <si>
    <t>總OI變化(計算)</t>
    <phoneticPr fontId="2" type="noConversion"/>
  </si>
  <si>
    <t>總OI變化
(公式)</t>
    <phoneticPr fontId="2" type="noConversion"/>
  </si>
  <si>
    <t>1530.6</t>
  </si>
  <si>
    <t>1535.7</t>
  </si>
  <si>
    <t>1523</t>
  </si>
  <si>
    <t>1526</t>
  </si>
  <si>
    <t>1552.5</t>
  </si>
  <si>
    <t>1521.7</t>
  </si>
  <si>
    <t>1550</t>
  </si>
  <si>
    <t>buy加碼</t>
  </si>
  <si>
    <t>1549.8</t>
  </si>
  <si>
    <t>1559.8</t>
  </si>
  <si>
    <t>1536.5</t>
  </si>
  <si>
    <t>1555.4</t>
  </si>
  <si>
    <t>1467.3</t>
  </si>
  <si>
    <t>1468.5</t>
  </si>
  <si>
    <t>1457.4</t>
  </si>
  <si>
    <t>1465.7</t>
  </si>
  <si>
    <t>1465.5</t>
  </si>
  <si>
    <t>1484.7</t>
  </si>
  <si>
    <t>1462.8</t>
  </si>
  <si>
    <t>1480.3</t>
  </si>
  <si>
    <t>1480.4</t>
  </si>
  <si>
    <t>1487</t>
  </si>
  <si>
    <t>1474</t>
  </si>
  <si>
    <t>1477.9</t>
  </si>
  <si>
    <t>W3</t>
  </si>
  <si>
    <t>W3</t>
    <phoneticPr fontId="1" type="noConversion"/>
  </si>
  <si>
    <t>na</t>
  </si>
  <si>
    <t>na</t>
    <phoneticPr fontId="1" type="noConversion"/>
  </si>
  <si>
    <t>W4</t>
  </si>
  <si>
    <t>W4</t>
    <phoneticPr fontId="1" type="noConversion"/>
  </si>
  <si>
    <t>sell減碼</t>
  </si>
  <si>
    <t>1477.6</t>
  </si>
  <si>
    <t>1482.7</t>
  </si>
  <si>
    <t>1475.9</t>
  </si>
  <si>
    <t>1478.2</t>
  </si>
  <si>
    <t>1481.5</t>
  </si>
  <si>
    <t>1461</t>
  </si>
  <si>
    <t>1461.9</t>
  </si>
  <si>
    <t>1461.1</t>
  </si>
  <si>
    <t>1460.7</t>
  </si>
  <si>
    <t>1463.8</t>
  </si>
  <si>
    <t>1463.9</t>
  </si>
  <si>
    <t>1470.7</t>
  </si>
  <si>
    <t>1462.3</t>
  </si>
  <si>
    <t>1466.7</t>
  </si>
  <si>
    <t>1466.2</t>
  </si>
  <si>
    <t>1481</t>
  </si>
  <si>
    <t>1465</t>
  </si>
  <si>
    <t>1476.9</t>
  </si>
  <si>
    <t>1476.5</t>
  </si>
  <si>
    <t>1488.9</t>
  </si>
  <si>
    <t>1465.8</t>
  </si>
  <si>
    <t>1471.3</t>
  </si>
  <si>
    <t>1469.5</t>
  </si>
  <si>
    <t>1479.7</t>
  </si>
  <si>
    <t>1463.3</t>
  </si>
  <si>
    <t>1477.4</t>
  </si>
  <si>
    <t>1477.1</t>
  </si>
  <si>
    <t>1481.3</t>
  </si>
  <si>
    <t>1475.4</t>
  </si>
  <si>
    <t>1476.7</t>
  </si>
  <si>
    <t>1470.5</t>
  </si>
  <si>
    <t>1475.2</t>
  </si>
  <si>
    <t>na</t>
    <phoneticPr fontId="1" type="noConversion"/>
  </si>
  <si>
    <t>當月OI</t>
    <phoneticPr fontId="2" type="noConversion"/>
  </si>
  <si>
    <t>下2個月</t>
    <phoneticPr fontId="2" type="noConversion"/>
  </si>
  <si>
    <t>1573</t>
  </si>
  <si>
    <t>1577.3</t>
  </si>
  <si>
    <t>1569.1</t>
  </si>
  <si>
    <t>1572.7</t>
  </si>
  <si>
    <t>1574.5</t>
  </si>
  <si>
    <t>1562.6</t>
  </si>
  <si>
    <t>1568.3</t>
  </si>
  <si>
    <t>1567.9</t>
  </si>
  <si>
    <t>1570.3</t>
  </si>
  <si>
    <t>1561.6</t>
  </si>
  <si>
    <t>1566</t>
  </si>
  <si>
    <t>1566.8</t>
  </si>
  <si>
    <t>1578.8</t>
  </si>
  <si>
    <t>1565.8</t>
  </si>
  <si>
    <t>1576.6</t>
  </si>
  <si>
    <t>1577.5</t>
  </si>
  <si>
    <t>1585.3</t>
  </si>
  <si>
    <t>1573.6</t>
  </si>
  <si>
    <t>1584.6</t>
  </si>
  <si>
    <t>1601.8</t>
  </si>
  <si>
    <t>1612.9</t>
  </si>
  <si>
    <t>1600</t>
  </si>
  <si>
    <t>1611.2</t>
  </si>
  <si>
    <t>1610.9</t>
  </si>
  <si>
    <t>1622.8</t>
  </si>
  <si>
    <t>1603.8</t>
  </si>
  <si>
    <t>1619.4</t>
  </si>
  <si>
    <t>1620.4</t>
  </si>
  <si>
    <t>1648.1</t>
  </si>
  <si>
    <t>1618.6</t>
  </si>
  <si>
    <t>1642.3</t>
  </si>
  <si>
    <t>1651</t>
  </si>
  <si>
    <t>1687.3</t>
  </si>
  <si>
    <t>1671.3</t>
  </si>
  <si>
    <t>1662</t>
  </si>
  <si>
    <t>1662.3</t>
  </si>
  <si>
    <t>1633.1</t>
  </si>
  <si>
    <t>1641.9</t>
  </si>
  <si>
    <t>1636.4</t>
  </si>
  <si>
    <t>1652.4</t>
  </si>
  <si>
    <t>1624.4</t>
  </si>
  <si>
    <t>1645</t>
  </si>
  <si>
    <t>1643</t>
  </si>
  <si>
    <t>1662.5</t>
  </si>
  <si>
    <t>1636.7</t>
  </si>
  <si>
    <t>1646.5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</si>
</sst>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0_ "/>
    <numFmt numFmtId="177" formatCode="0_ ;[Red]\-0\ "/>
    <numFmt numFmtId="178" formatCode="#,##0_ ;[Red]\-#,##0\ "/>
    <numFmt numFmtId="179" formatCode="0.0000_ ;[Red]\-0.0000\ "/>
    <numFmt numFmtId="180" formatCode="[$-409]d\-mmm;@"/>
    <numFmt numFmtId="181" formatCode="0_);[Red]\(0\)"/>
    <numFmt numFmtId="182" formatCode="#,##0_ "/>
  </numFmts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b/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4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16" fontId="0" fillId="0" borderId="0" xfId="0" applyNumberFormat="1"/>
    <xf numFmtId="3" fontId="0" fillId="0" borderId="0" xfId="0" applyNumberFormat="1"/>
    <xf numFmtId="179" fontId="3" fillId="0" borderId="1" xfId="0" applyNumberFormat="1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wrapText="1"/>
    </xf>
    <xf numFmtId="178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16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9" fontId="0" fillId="3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5" fillId="0" borderId="0" xfId="0" applyFont="1"/>
    <xf numFmtId="0" fontId="7" fillId="0" borderId="0" xfId="0" applyFont="1"/>
    <xf numFmtId="1" fontId="0" fillId="0" borderId="0" xfId="0" applyNumberFormat="1"/>
    <xf numFmtId="18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82" fontId="0" fillId="0" borderId="1" xfId="0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492296</xdr:colOff>
      <xdr:row>42</xdr:row>
      <xdr:rowOff>46405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" y="0"/>
          <a:ext cx="8790476" cy="9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23</xdr:col>
      <xdr:colOff>70521</xdr:colOff>
      <xdr:row>107</xdr:row>
      <xdr:rowOff>141643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6280" y="10668000"/>
          <a:ext cx="14952381" cy="9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15</xdr:col>
      <xdr:colOff>31069</xdr:colOff>
      <xdr:row>154</xdr:row>
      <xdr:rowOff>65595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7460" y="20955000"/>
          <a:ext cx="10523809" cy="863809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0812_D003_取得CME交易所資訊_盤後_每日市場成交資訊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0819_D003_取得CME交易所資訊_盤後_每日市場成交資訊" connectionId="3" xr16:uid="{00000000-0016-0000-02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0814_D003_取得CME交易所資訊_盤後_每日市場成交資訊" connectionId="2" xr16:uid="{00000000-0016-0000-03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1205_D003_取得CME交易所資訊_盤後_每日市場成交資訊" connectionId="4" xr16:uid="{00000000-0016-0000-04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1206_D003_取得CME交易所資訊_盤後_每日市場成交資訊" connectionId="5" xr16:uid="{00000000-0016-0000-05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0"/>
  <sheetViews>
    <sheetView workbookViewId="0"/>
  </sheetViews>
  <sheetFormatPr defaultRowHeight="14.5" x14ac:dyDescent="0.3"/>
  <cols>
    <col min="1" max="1" width="25.8984375" customWidth="1"/>
    <col min="2" max="2" width="44.09765625" customWidth="1"/>
    <col min="3" max="6" width="11.69921875" customWidth="1"/>
  </cols>
  <sheetData>
    <row r="1" spans="1:1" ht="232" x14ac:dyDescent="0.3">
      <c r="A1" s="15" t="s">
        <v>44</v>
      </c>
    </row>
    <row r="57" spans="1:1" x14ac:dyDescent="0.3">
      <c r="A57" t="s">
        <v>32</v>
      </c>
    </row>
    <row r="110" spans="1:1" x14ac:dyDescent="0.3">
      <c r="A110" t="s">
        <v>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"/>
  <sheetViews>
    <sheetView workbookViewId="0"/>
  </sheetViews>
  <sheetFormatPr defaultRowHeight="14.5" x14ac:dyDescent="0.3"/>
  <cols>
    <col min="1" max="1" width="7.59765625" bestFit="1" customWidth="1"/>
    <col min="2" max="5" width="7.3984375" bestFit="1" customWidth="1"/>
    <col min="6" max="6" width="7.09765625" bestFit="1" customWidth="1"/>
    <col min="7" max="7" width="7.3984375" bestFit="1" customWidth="1"/>
    <col min="8" max="8" width="7.8984375" bestFit="1" customWidth="1"/>
    <col min="9" max="9" width="11.59765625" bestFit="1" customWidth="1"/>
    <col min="10" max="10" width="12.296875" bestFit="1" customWidth="1"/>
    <col min="11" max="11" width="9.5" bestFit="1" customWidth="1"/>
    <col min="12" max="13" width="8.5" customWidth="1"/>
    <col min="14" max="14" width="8" customWidth="1"/>
    <col min="15" max="15" width="12.398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9">
        <v>43881</v>
      </c>
      <c r="B2">
        <v>1619.3</v>
      </c>
      <c r="C2">
        <v>1645</v>
      </c>
      <c r="D2">
        <v>1619.3</v>
      </c>
      <c r="E2">
        <v>1642.4</v>
      </c>
      <c r="F2">
        <v>28</v>
      </c>
      <c r="G2">
        <v>1644.6</v>
      </c>
      <c r="H2">
        <v>186</v>
      </c>
      <c r="I2">
        <v>370</v>
      </c>
    </row>
    <row r="3" spans="1:9" x14ac:dyDescent="0.3">
      <c r="A3" s="9">
        <v>43910</v>
      </c>
      <c r="B3">
        <v>1620.4</v>
      </c>
      <c r="C3">
        <v>1648.1</v>
      </c>
      <c r="D3">
        <v>1618.6</v>
      </c>
      <c r="E3">
        <v>1642.3</v>
      </c>
      <c r="F3">
        <v>27.7</v>
      </c>
      <c r="G3">
        <v>1645.1</v>
      </c>
      <c r="H3" s="10">
        <v>2323</v>
      </c>
      <c r="I3" s="10">
        <v>2683</v>
      </c>
    </row>
    <row r="4" spans="1:9" x14ac:dyDescent="0.3">
      <c r="A4" s="9">
        <v>43941</v>
      </c>
      <c r="B4">
        <v>1623.6</v>
      </c>
      <c r="C4">
        <v>1652.1</v>
      </c>
      <c r="D4">
        <v>1621.6</v>
      </c>
      <c r="E4">
        <v>1645.9</v>
      </c>
      <c r="F4">
        <v>28.3</v>
      </c>
      <c r="G4">
        <v>1648.8</v>
      </c>
      <c r="H4" s="10">
        <v>490484</v>
      </c>
      <c r="I4" s="10">
        <v>534602</v>
      </c>
    </row>
    <row r="5" spans="1:9" x14ac:dyDescent="0.3">
      <c r="A5" s="9">
        <v>44002</v>
      </c>
      <c r="B5">
        <v>1628.3</v>
      </c>
      <c r="C5">
        <v>1657.4</v>
      </c>
      <c r="D5">
        <v>1627.6</v>
      </c>
      <c r="E5">
        <v>1652.1</v>
      </c>
      <c r="F5">
        <v>28.4</v>
      </c>
      <c r="G5">
        <v>1654.6</v>
      </c>
      <c r="H5" s="10">
        <v>20423</v>
      </c>
      <c r="I5" s="10">
        <v>105272</v>
      </c>
    </row>
    <row r="6" spans="1:9" x14ac:dyDescent="0.3">
      <c r="A6" s="9">
        <v>44063</v>
      </c>
      <c r="B6">
        <v>1634.1</v>
      </c>
      <c r="C6">
        <v>1662.5</v>
      </c>
      <c r="D6">
        <v>1634.1</v>
      </c>
      <c r="E6">
        <v>1658</v>
      </c>
      <c r="F6">
        <v>28.4</v>
      </c>
      <c r="G6">
        <v>1659.9</v>
      </c>
      <c r="H6" s="10">
        <v>3341</v>
      </c>
      <c r="I6" s="10">
        <v>31811</v>
      </c>
    </row>
    <row r="7" spans="1:9" x14ac:dyDescent="0.3">
      <c r="A7" s="9">
        <v>44124</v>
      </c>
      <c r="B7">
        <v>1638.1</v>
      </c>
      <c r="C7">
        <v>1666.6</v>
      </c>
      <c r="D7">
        <v>1637.7</v>
      </c>
      <c r="E7">
        <v>1662</v>
      </c>
      <c r="F7">
        <v>28.3</v>
      </c>
      <c r="G7">
        <v>1664.5</v>
      </c>
      <c r="H7" s="10">
        <v>1329</v>
      </c>
      <c r="I7" s="10">
        <v>9516</v>
      </c>
    </row>
    <row r="8" spans="1:9" x14ac:dyDescent="0.3">
      <c r="A8" s="9">
        <v>44185</v>
      </c>
      <c r="B8">
        <v>1645.5</v>
      </c>
      <c r="C8">
        <v>1671.2</v>
      </c>
      <c r="D8">
        <v>1642.4</v>
      </c>
      <c r="E8">
        <v>1666.5</v>
      </c>
      <c r="F8">
        <v>28.3</v>
      </c>
      <c r="G8">
        <v>1669.1</v>
      </c>
      <c r="H8" s="10">
        <v>1861</v>
      </c>
      <c r="I8" s="10">
        <v>33372</v>
      </c>
    </row>
    <row r="9" spans="1:9" x14ac:dyDescent="0.3">
      <c r="A9" s="9">
        <v>43882</v>
      </c>
      <c r="B9">
        <v>1656.2</v>
      </c>
      <c r="C9">
        <v>1674</v>
      </c>
      <c r="D9">
        <v>1656.2</v>
      </c>
      <c r="E9">
        <v>1672.2</v>
      </c>
      <c r="F9">
        <v>28.3</v>
      </c>
      <c r="G9">
        <v>1673.9</v>
      </c>
      <c r="H9" s="10">
        <v>617</v>
      </c>
      <c r="I9" s="10">
        <v>8486</v>
      </c>
    </row>
    <row r="10" spans="1:9" x14ac:dyDescent="0.3">
      <c r="A10" s="9">
        <v>43942</v>
      </c>
      <c r="B10">
        <v>1672.3</v>
      </c>
      <c r="C10">
        <v>1678.1</v>
      </c>
      <c r="D10">
        <v>1672.3</v>
      </c>
      <c r="E10">
        <v>1677</v>
      </c>
      <c r="F10">
        <v>28.2</v>
      </c>
      <c r="G10">
        <v>1678</v>
      </c>
      <c r="H10">
        <v>77</v>
      </c>
      <c r="I10">
        <v>700</v>
      </c>
    </row>
    <row r="11" spans="1:9" x14ac:dyDescent="0.3">
      <c r="A11" s="9">
        <v>44003</v>
      </c>
      <c r="B11">
        <v>1676.3</v>
      </c>
      <c r="C11">
        <v>1678.9</v>
      </c>
      <c r="D11">
        <v>1676.2</v>
      </c>
      <c r="E11">
        <v>1676.2</v>
      </c>
      <c r="F11">
        <v>28.2</v>
      </c>
      <c r="G11">
        <v>1681.8</v>
      </c>
      <c r="H11">
        <v>17</v>
      </c>
      <c r="I11" s="10">
        <v>2438</v>
      </c>
    </row>
    <row r="12" spans="1:9" x14ac:dyDescent="0.3">
      <c r="A12" s="9">
        <v>44064</v>
      </c>
      <c r="B12" t="s">
        <v>9</v>
      </c>
      <c r="C12" t="s">
        <v>9</v>
      </c>
      <c r="D12" t="s">
        <v>9</v>
      </c>
      <c r="E12" t="s">
        <v>9</v>
      </c>
      <c r="F12">
        <v>28.3</v>
      </c>
      <c r="G12">
        <v>1686.3</v>
      </c>
      <c r="H12">
        <v>0</v>
      </c>
      <c r="I12">
        <v>3</v>
      </c>
    </row>
    <row r="13" spans="1:9" x14ac:dyDescent="0.3">
      <c r="A13" s="9">
        <v>44125</v>
      </c>
      <c r="B13" t="s">
        <v>9</v>
      </c>
      <c r="C13" t="s">
        <v>9</v>
      </c>
      <c r="D13" t="s">
        <v>9</v>
      </c>
      <c r="E13" t="s">
        <v>9</v>
      </c>
      <c r="F13">
        <v>28.3</v>
      </c>
      <c r="G13">
        <v>1690.2</v>
      </c>
      <c r="H13">
        <v>0</v>
      </c>
      <c r="I13">
        <v>0</v>
      </c>
    </row>
    <row r="14" spans="1:9" x14ac:dyDescent="0.3">
      <c r="A14" s="9">
        <v>44186</v>
      </c>
      <c r="B14">
        <v>1671.4</v>
      </c>
      <c r="C14">
        <v>1692.8</v>
      </c>
      <c r="D14">
        <v>1671.4</v>
      </c>
      <c r="E14">
        <v>1690.7</v>
      </c>
      <c r="F14">
        <v>28.3</v>
      </c>
      <c r="G14">
        <v>1694.2</v>
      </c>
      <c r="H14">
        <v>23</v>
      </c>
      <c r="I14" s="10">
        <v>1031</v>
      </c>
    </row>
    <row r="15" spans="1:9" x14ac:dyDescent="0.3">
      <c r="A15" s="9">
        <v>44004</v>
      </c>
      <c r="B15" t="s">
        <v>9</v>
      </c>
      <c r="C15">
        <v>1691</v>
      </c>
      <c r="D15" t="s">
        <v>9</v>
      </c>
      <c r="E15">
        <v>1691</v>
      </c>
      <c r="F15">
        <v>28.3</v>
      </c>
      <c r="G15">
        <v>1703.1</v>
      </c>
      <c r="H15">
        <v>0</v>
      </c>
      <c r="I15">
        <v>4</v>
      </c>
    </row>
    <row r="16" spans="1:9" x14ac:dyDescent="0.3">
      <c r="A16" s="9">
        <v>44187</v>
      </c>
      <c r="B16">
        <v>1685</v>
      </c>
      <c r="C16">
        <v>1712.5</v>
      </c>
      <c r="D16">
        <v>1685</v>
      </c>
      <c r="E16">
        <v>1712.5</v>
      </c>
      <c r="F16">
        <v>28.3</v>
      </c>
      <c r="G16">
        <v>1712</v>
      </c>
      <c r="H16">
        <v>4</v>
      </c>
      <c r="I16">
        <v>35</v>
      </c>
    </row>
    <row r="17" spans="1:15" x14ac:dyDescent="0.3">
      <c r="A17" s="9">
        <v>44005</v>
      </c>
      <c r="B17" t="s">
        <v>9</v>
      </c>
      <c r="C17" t="s">
        <v>9</v>
      </c>
      <c r="D17" t="s">
        <v>9</v>
      </c>
      <c r="E17" t="s">
        <v>9</v>
      </c>
      <c r="F17">
        <v>28.3</v>
      </c>
      <c r="G17">
        <v>1721.4</v>
      </c>
      <c r="H17">
        <v>0</v>
      </c>
      <c r="I17">
        <v>5</v>
      </c>
      <c r="N17" s="10"/>
      <c r="O17" s="10"/>
    </row>
    <row r="18" spans="1:15" x14ac:dyDescent="0.3">
      <c r="A18" s="9">
        <v>44188</v>
      </c>
      <c r="B18" t="s">
        <v>9</v>
      </c>
      <c r="C18" t="s">
        <v>9</v>
      </c>
      <c r="D18" t="s">
        <v>9</v>
      </c>
      <c r="E18" t="s">
        <v>9</v>
      </c>
      <c r="F18">
        <v>28.3</v>
      </c>
      <c r="G18">
        <v>1730.7</v>
      </c>
      <c r="H18">
        <v>0</v>
      </c>
      <c r="I18">
        <v>2</v>
      </c>
      <c r="N18" s="10"/>
      <c r="O18" s="10"/>
    </row>
    <row r="19" spans="1:15" x14ac:dyDescent="0.3">
      <c r="A19" s="9">
        <v>44006</v>
      </c>
      <c r="B19" t="s">
        <v>9</v>
      </c>
      <c r="C19" t="s">
        <v>9</v>
      </c>
      <c r="D19" t="s">
        <v>9</v>
      </c>
      <c r="E19" t="s">
        <v>9</v>
      </c>
      <c r="F19">
        <v>28.3</v>
      </c>
      <c r="G19">
        <v>1740.2</v>
      </c>
      <c r="H19">
        <v>0</v>
      </c>
      <c r="I19">
        <v>1</v>
      </c>
      <c r="N19" s="10"/>
    </row>
    <row r="20" spans="1:15" x14ac:dyDescent="0.3">
      <c r="A20" s="9">
        <v>44189</v>
      </c>
      <c r="B20">
        <v>1748.3</v>
      </c>
      <c r="C20">
        <v>1748.3</v>
      </c>
      <c r="D20">
        <v>1748.3</v>
      </c>
      <c r="E20">
        <v>1748.3</v>
      </c>
      <c r="F20">
        <v>28.3</v>
      </c>
      <c r="G20">
        <v>1749.3</v>
      </c>
      <c r="H20">
        <v>1</v>
      </c>
      <c r="I20">
        <v>3</v>
      </c>
      <c r="N20" s="10"/>
      <c r="O20" s="10"/>
    </row>
    <row r="21" spans="1:15" x14ac:dyDescent="0.3">
      <c r="A21" s="9">
        <v>44007</v>
      </c>
      <c r="B21" t="s">
        <v>9</v>
      </c>
      <c r="C21" t="s">
        <v>9</v>
      </c>
      <c r="D21" t="s">
        <v>9</v>
      </c>
      <c r="E21" t="s">
        <v>9</v>
      </c>
      <c r="F21">
        <v>28.3</v>
      </c>
      <c r="G21">
        <v>1758.1</v>
      </c>
      <c r="H21">
        <v>0</v>
      </c>
      <c r="I21">
        <v>0</v>
      </c>
    </row>
    <row r="22" spans="1:15" x14ac:dyDescent="0.3">
      <c r="A22" s="9">
        <v>44190</v>
      </c>
      <c r="B22" t="s">
        <v>9</v>
      </c>
      <c r="C22" t="s">
        <v>9</v>
      </c>
      <c r="D22" t="s">
        <v>9</v>
      </c>
      <c r="E22" t="s">
        <v>9</v>
      </c>
      <c r="F22">
        <v>28.3</v>
      </c>
      <c r="G22">
        <v>1767.2</v>
      </c>
      <c r="H22">
        <v>0</v>
      </c>
      <c r="I22">
        <v>0</v>
      </c>
      <c r="O22" s="10"/>
    </row>
    <row r="23" spans="1:15" x14ac:dyDescent="0.3">
      <c r="A23" t="s">
        <v>10</v>
      </c>
      <c r="H23" s="10">
        <v>520686</v>
      </c>
      <c r="I23" s="10">
        <v>730334</v>
      </c>
      <c r="O23" s="10"/>
    </row>
    <row r="24" spans="1:15" x14ac:dyDescent="0.3">
      <c r="A24">
        <v>2</v>
      </c>
      <c r="B24">
        <v>0</v>
      </c>
      <c r="C24">
        <v>2</v>
      </c>
      <c r="D24">
        <v>0</v>
      </c>
      <c r="E24">
        <v>0</v>
      </c>
      <c r="F24">
        <v>2</v>
      </c>
      <c r="G24">
        <v>2</v>
      </c>
      <c r="H24">
        <v>1</v>
      </c>
    </row>
    <row r="25" spans="1:15" x14ac:dyDescent="0.3">
      <c r="A25" s="9"/>
      <c r="H25" s="10"/>
      <c r="I25" s="10"/>
      <c r="J25" s="10"/>
    </row>
    <row r="26" spans="1:15" x14ac:dyDescent="0.3">
      <c r="A26" s="41"/>
      <c r="F26" s="41"/>
      <c r="H26" s="10"/>
      <c r="I26" s="10"/>
      <c r="J26" s="10"/>
    </row>
    <row r="27" spans="1:15" x14ac:dyDescent="0.3">
      <c r="F27" s="9"/>
    </row>
    <row r="28" spans="1:15" x14ac:dyDescent="0.3">
      <c r="F28" s="9"/>
    </row>
    <row r="29" spans="1:15" x14ac:dyDescent="0.3">
      <c r="F29" s="9"/>
    </row>
    <row r="30" spans="1:15" x14ac:dyDescent="0.3">
      <c r="F30" s="9"/>
    </row>
    <row r="31" spans="1:15" x14ac:dyDescent="0.3">
      <c r="F31" s="9"/>
    </row>
    <row r="32" spans="1:15" x14ac:dyDescent="0.3">
      <c r="F32" s="9"/>
    </row>
    <row r="33" spans="6:15" x14ac:dyDescent="0.3">
      <c r="F33" s="9"/>
    </row>
    <row r="34" spans="6:15" x14ac:dyDescent="0.3">
      <c r="F34" s="9"/>
    </row>
    <row r="35" spans="6:15" x14ac:dyDescent="0.3">
      <c r="F35" s="9"/>
    </row>
    <row r="36" spans="6:15" x14ac:dyDescent="0.3">
      <c r="F36" s="9"/>
    </row>
    <row r="37" spans="6:15" x14ac:dyDescent="0.3">
      <c r="F37" s="9"/>
    </row>
    <row r="38" spans="6:15" x14ac:dyDescent="0.3">
      <c r="F38" s="9"/>
    </row>
    <row r="39" spans="6:15" x14ac:dyDescent="0.3">
      <c r="F39" s="9"/>
    </row>
    <row r="40" spans="6:15" x14ac:dyDescent="0.3">
      <c r="F40" s="9"/>
      <c r="N40" s="10"/>
      <c r="O40" s="1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selection activeCell="G19" sqref="G19"/>
    </sheetView>
  </sheetViews>
  <sheetFormatPr defaultRowHeight="14.5" x14ac:dyDescent="0.3"/>
  <cols>
    <col min="1" max="1" width="7.59765625" bestFit="1" customWidth="1"/>
    <col min="2" max="5" width="7.3984375" bestFit="1" customWidth="1"/>
    <col min="6" max="6" width="7.09765625" bestFit="1" customWidth="1"/>
    <col min="7" max="7" width="7.3984375" bestFit="1" customWidth="1"/>
    <col min="8" max="8" width="7.8984375" bestFit="1" customWidth="1"/>
    <col min="9" max="9" width="11.59765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9">
        <v>43881</v>
      </c>
      <c r="B2">
        <v>1657</v>
      </c>
      <c r="C2">
        <v>1686.6</v>
      </c>
      <c r="D2">
        <v>1657</v>
      </c>
      <c r="E2">
        <v>1670.6</v>
      </c>
      <c r="F2">
        <v>27.8</v>
      </c>
      <c r="G2">
        <v>1672.4</v>
      </c>
      <c r="H2" s="10">
        <v>338</v>
      </c>
      <c r="I2" s="10">
        <v>252</v>
      </c>
    </row>
    <row r="3" spans="1:9" x14ac:dyDescent="0.3">
      <c r="A3" s="9">
        <v>43910</v>
      </c>
      <c r="B3">
        <v>1651</v>
      </c>
      <c r="C3">
        <v>1687.3</v>
      </c>
      <c r="D3">
        <v>1651</v>
      </c>
      <c r="E3">
        <v>1671.3</v>
      </c>
      <c r="F3">
        <v>28.4</v>
      </c>
      <c r="G3">
        <v>1673.5</v>
      </c>
      <c r="H3" s="10">
        <v>2450</v>
      </c>
      <c r="I3" s="10">
        <v>1992</v>
      </c>
    </row>
    <row r="4" spans="1:9" x14ac:dyDescent="0.3">
      <c r="A4" s="9">
        <v>43941</v>
      </c>
      <c r="B4">
        <v>1656</v>
      </c>
      <c r="C4">
        <v>1691.7</v>
      </c>
      <c r="D4">
        <v>1654.5</v>
      </c>
      <c r="E4">
        <v>1673.9</v>
      </c>
      <c r="F4">
        <v>27.8</v>
      </c>
      <c r="G4">
        <v>1676.6</v>
      </c>
      <c r="H4" s="10">
        <v>577988</v>
      </c>
      <c r="I4" s="10">
        <v>530691</v>
      </c>
    </row>
    <row r="5" spans="1:9" x14ac:dyDescent="0.3">
      <c r="A5" s="9">
        <v>44002</v>
      </c>
      <c r="B5">
        <v>1660.3</v>
      </c>
      <c r="C5">
        <v>1697</v>
      </c>
      <c r="D5">
        <v>1660.3</v>
      </c>
      <c r="E5">
        <v>1679.9</v>
      </c>
      <c r="F5">
        <v>27.8</v>
      </c>
      <c r="G5">
        <v>1682.4</v>
      </c>
      <c r="H5" s="10">
        <v>29120</v>
      </c>
      <c r="I5" s="10">
        <v>107798</v>
      </c>
    </row>
    <row r="6" spans="1:9" x14ac:dyDescent="0.3">
      <c r="A6" s="9">
        <v>44063</v>
      </c>
      <c r="B6">
        <v>1673.6</v>
      </c>
      <c r="C6">
        <v>1702</v>
      </c>
      <c r="D6">
        <v>1673.1</v>
      </c>
      <c r="E6">
        <v>1685.4</v>
      </c>
      <c r="F6">
        <v>27.8</v>
      </c>
      <c r="G6">
        <v>1687.7</v>
      </c>
      <c r="H6" s="10">
        <v>5710</v>
      </c>
      <c r="I6" s="10">
        <v>32185</v>
      </c>
    </row>
    <row r="7" spans="1:9" x14ac:dyDescent="0.3">
      <c r="A7" s="9">
        <v>44124</v>
      </c>
      <c r="B7">
        <v>1669.2</v>
      </c>
      <c r="C7">
        <v>1705.7</v>
      </c>
      <c r="D7">
        <v>1669.2</v>
      </c>
      <c r="E7">
        <v>1692.3</v>
      </c>
      <c r="F7">
        <v>27.8</v>
      </c>
      <c r="G7">
        <v>1692.3</v>
      </c>
      <c r="H7" s="10">
        <v>970</v>
      </c>
      <c r="I7" s="10">
        <v>10368</v>
      </c>
    </row>
    <row r="8" spans="1:9" x14ac:dyDescent="0.3">
      <c r="A8" s="9">
        <v>44185</v>
      </c>
      <c r="B8">
        <v>1673.3</v>
      </c>
      <c r="C8">
        <v>1711.8</v>
      </c>
      <c r="D8">
        <v>1673.3</v>
      </c>
      <c r="E8">
        <v>1694.1</v>
      </c>
      <c r="F8">
        <v>28</v>
      </c>
      <c r="G8">
        <v>1697.1</v>
      </c>
      <c r="H8" s="10">
        <v>8946</v>
      </c>
      <c r="I8" s="10">
        <v>33922</v>
      </c>
    </row>
    <row r="9" spans="1:9" x14ac:dyDescent="0.3">
      <c r="A9" s="9">
        <v>43882</v>
      </c>
      <c r="B9">
        <v>1691.6</v>
      </c>
      <c r="C9">
        <v>1714</v>
      </c>
      <c r="D9">
        <v>1689.8</v>
      </c>
      <c r="E9">
        <v>1701.7</v>
      </c>
      <c r="F9">
        <v>27.6</v>
      </c>
      <c r="G9">
        <v>1701.5</v>
      </c>
      <c r="H9" s="10">
        <v>2048</v>
      </c>
      <c r="I9" s="10">
        <v>8959</v>
      </c>
    </row>
    <row r="10" spans="1:9" x14ac:dyDescent="0.3">
      <c r="A10" s="9">
        <v>43942</v>
      </c>
      <c r="B10">
        <v>1707.4</v>
      </c>
      <c r="C10">
        <v>1707.4</v>
      </c>
      <c r="D10">
        <v>1707.4</v>
      </c>
      <c r="E10">
        <v>1707.4</v>
      </c>
      <c r="F10">
        <v>27.7</v>
      </c>
      <c r="G10">
        <v>1705.7</v>
      </c>
      <c r="H10" s="10">
        <v>912</v>
      </c>
      <c r="I10" s="10">
        <v>733</v>
      </c>
    </row>
    <row r="11" spans="1:9" x14ac:dyDescent="0.3">
      <c r="A11" s="9">
        <v>44003</v>
      </c>
      <c r="B11">
        <v>1700.3</v>
      </c>
      <c r="C11">
        <v>1718</v>
      </c>
      <c r="D11">
        <v>1700.3</v>
      </c>
      <c r="E11">
        <v>1718</v>
      </c>
      <c r="F11">
        <v>27.5</v>
      </c>
      <c r="G11">
        <v>1709.3</v>
      </c>
      <c r="H11">
        <v>171</v>
      </c>
      <c r="I11" s="10">
        <v>2451</v>
      </c>
    </row>
    <row r="12" spans="1:9" x14ac:dyDescent="0.3">
      <c r="A12" s="9">
        <v>44064</v>
      </c>
      <c r="B12" t="s">
        <v>9</v>
      </c>
      <c r="C12" t="s">
        <v>9</v>
      </c>
      <c r="D12" t="s">
        <v>9</v>
      </c>
      <c r="E12" t="s">
        <v>9</v>
      </c>
      <c r="F12">
        <v>27.2</v>
      </c>
      <c r="G12">
        <v>1713.5</v>
      </c>
      <c r="H12">
        <v>23</v>
      </c>
      <c r="I12" s="10">
        <v>3</v>
      </c>
    </row>
    <row r="13" spans="1:9" x14ac:dyDescent="0.3">
      <c r="A13" s="9">
        <v>44125</v>
      </c>
      <c r="B13" t="s">
        <v>9</v>
      </c>
      <c r="C13" t="s">
        <v>9</v>
      </c>
      <c r="D13" t="s">
        <v>9</v>
      </c>
      <c r="E13" t="s">
        <v>9</v>
      </c>
      <c r="F13">
        <v>27.2</v>
      </c>
      <c r="G13">
        <v>1717.4</v>
      </c>
      <c r="H13">
        <v>0</v>
      </c>
      <c r="I13">
        <v>0</v>
      </c>
    </row>
    <row r="14" spans="1:9" x14ac:dyDescent="0.3">
      <c r="A14" s="9">
        <v>44186</v>
      </c>
      <c r="B14">
        <v>1700</v>
      </c>
      <c r="C14">
        <v>1728</v>
      </c>
      <c r="D14">
        <v>1700</v>
      </c>
      <c r="E14">
        <v>1717</v>
      </c>
      <c r="F14">
        <v>27.2</v>
      </c>
      <c r="G14">
        <v>1721.4</v>
      </c>
      <c r="H14">
        <v>124</v>
      </c>
      <c r="I14" s="10">
        <v>1033</v>
      </c>
    </row>
    <row r="15" spans="1:9" x14ac:dyDescent="0.3">
      <c r="A15" s="9">
        <v>44004</v>
      </c>
      <c r="B15" t="s">
        <v>9</v>
      </c>
      <c r="C15" t="s">
        <v>9</v>
      </c>
      <c r="D15" t="s">
        <v>9</v>
      </c>
      <c r="E15" t="s">
        <v>9</v>
      </c>
      <c r="F15">
        <v>27.2</v>
      </c>
      <c r="G15">
        <v>1730.3</v>
      </c>
      <c r="H15">
        <v>0</v>
      </c>
      <c r="I15">
        <v>4</v>
      </c>
    </row>
    <row r="16" spans="1:9" x14ac:dyDescent="0.3">
      <c r="A16" s="9">
        <v>44187</v>
      </c>
      <c r="B16">
        <v>1740</v>
      </c>
      <c r="C16">
        <v>1740</v>
      </c>
      <c r="D16">
        <v>1740</v>
      </c>
      <c r="E16">
        <v>1740</v>
      </c>
      <c r="F16">
        <v>27.2</v>
      </c>
      <c r="G16">
        <v>1739.2</v>
      </c>
      <c r="H16">
        <v>5</v>
      </c>
      <c r="I16">
        <v>35</v>
      </c>
    </row>
    <row r="17" spans="1:9" x14ac:dyDescent="0.3">
      <c r="A17" s="9">
        <v>44005</v>
      </c>
      <c r="B17" t="s">
        <v>9</v>
      </c>
      <c r="C17" t="s">
        <v>9</v>
      </c>
      <c r="D17" t="s">
        <v>9</v>
      </c>
      <c r="E17" t="s">
        <v>9</v>
      </c>
      <c r="F17">
        <v>27.2</v>
      </c>
      <c r="G17">
        <v>1748.6</v>
      </c>
      <c r="H17">
        <v>0</v>
      </c>
      <c r="I17">
        <v>5</v>
      </c>
    </row>
    <row r="18" spans="1:9" x14ac:dyDescent="0.3">
      <c r="A18" s="9">
        <v>44188</v>
      </c>
      <c r="B18" t="s">
        <v>9</v>
      </c>
      <c r="C18" t="s">
        <v>9</v>
      </c>
      <c r="D18" t="s">
        <v>9</v>
      </c>
      <c r="E18" t="s">
        <v>9</v>
      </c>
      <c r="F18">
        <v>27.2</v>
      </c>
      <c r="G18">
        <v>1757.9</v>
      </c>
      <c r="H18">
        <v>0</v>
      </c>
      <c r="I18">
        <v>2</v>
      </c>
    </row>
    <row r="19" spans="1:9" x14ac:dyDescent="0.3">
      <c r="A19" s="9">
        <v>44006</v>
      </c>
      <c r="B19" t="s">
        <v>9</v>
      </c>
      <c r="C19" t="s">
        <v>9</v>
      </c>
      <c r="D19" t="s">
        <v>9</v>
      </c>
      <c r="E19" t="s">
        <v>9</v>
      </c>
      <c r="F19">
        <v>27.2</v>
      </c>
      <c r="G19">
        <v>1767.4</v>
      </c>
      <c r="H19">
        <v>0</v>
      </c>
      <c r="I19">
        <v>1</v>
      </c>
    </row>
    <row r="20" spans="1:9" x14ac:dyDescent="0.3">
      <c r="A20" s="9">
        <v>44189</v>
      </c>
      <c r="B20">
        <v>1780.1</v>
      </c>
      <c r="C20">
        <v>1784.3</v>
      </c>
      <c r="D20">
        <v>1780.1</v>
      </c>
      <c r="E20">
        <v>1780.1</v>
      </c>
      <c r="F20">
        <v>27.2</v>
      </c>
      <c r="G20">
        <v>1776.5</v>
      </c>
      <c r="H20">
        <v>1</v>
      </c>
      <c r="I20">
        <v>2</v>
      </c>
    </row>
    <row r="21" spans="1:9" x14ac:dyDescent="0.3">
      <c r="A21" s="9">
        <v>44007</v>
      </c>
      <c r="B21" t="s">
        <v>9</v>
      </c>
      <c r="C21" t="s">
        <v>9</v>
      </c>
      <c r="D21" t="s">
        <v>9</v>
      </c>
      <c r="E21" t="s">
        <v>9</v>
      </c>
      <c r="F21">
        <v>27.2</v>
      </c>
      <c r="G21">
        <v>1785.3</v>
      </c>
      <c r="H21">
        <v>0</v>
      </c>
      <c r="I21">
        <v>0</v>
      </c>
    </row>
    <row r="22" spans="1:9" x14ac:dyDescent="0.3">
      <c r="A22" s="9">
        <v>44190</v>
      </c>
      <c r="B22" t="s">
        <v>9</v>
      </c>
      <c r="C22" t="s">
        <v>9</v>
      </c>
      <c r="D22" t="s">
        <v>9</v>
      </c>
      <c r="E22" t="s">
        <v>9</v>
      </c>
      <c r="F22">
        <v>27.2</v>
      </c>
      <c r="G22">
        <v>1794.4</v>
      </c>
      <c r="H22">
        <v>0</v>
      </c>
      <c r="I22">
        <v>0</v>
      </c>
    </row>
    <row r="23" spans="1:9" x14ac:dyDescent="0.3">
      <c r="A23" s="9" t="s">
        <v>10</v>
      </c>
      <c r="H23" s="10">
        <v>628806</v>
      </c>
      <c r="I23" s="10">
        <v>730436</v>
      </c>
    </row>
    <row r="24" spans="1:9" x14ac:dyDescent="0.3">
      <c r="A24" s="9">
        <v>2</v>
      </c>
      <c r="B24">
        <v>0</v>
      </c>
      <c r="C24">
        <v>2</v>
      </c>
      <c r="D24">
        <v>0</v>
      </c>
      <c r="E24">
        <v>0</v>
      </c>
      <c r="F24">
        <v>2</v>
      </c>
      <c r="G24">
        <v>2</v>
      </c>
      <c r="H24" s="10">
        <v>4</v>
      </c>
      <c r="I24" s="10"/>
    </row>
    <row r="25" spans="1:9" x14ac:dyDescent="0.3">
      <c r="H25" s="10"/>
      <c r="I25" s="10"/>
    </row>
    <row r="26" spans="1:9" x14ac:dyDescent="0.3">
      <c r="A26" s="41"/>
      <c r="H26" s="10"/>
      <c r="I26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workbookViewId="0">
      <selection activeCell="F18" sqref="F18"/>
    </sheetView>
  </sheetViews>
  <sheetFormatPr defaultRowHeight="14.5" x14ac:dyDescent="0.3"/>
  <cols>
    <col min="1" max="1" width="7.59765625" bestFit="1" customWidth="1"/>
    <col min="2" max="5" width="7.3984375" bestFit="1" customWidth="1"/>
    <col min="6" max="6" width="7.09765625" bestFit="1" customWidth="1"/>
    <col min="7" max="7" width="7.3984375" bestFit="1" customWidth="1"/>
    <col min="8" max="8" width="7.8984375" bestFit="1" customWidth="1"/>
    <col min="9" max="9" width="11.59765625" bestFit="1" customWidth="1"/>
    <col min="12" max="12" width="10.199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9">
        <v>43881</v>
      </c>
      <c r="B2">
        <v>1645.1</v>
      </c>
      <c r="C2">
        <v>1653.7</v>
      </c>
      <c r="D2">
        <v>1636.7</v>
      </c>
      <c r="E2">
        <v>1648.8</v>
      </c>
      <c r="F2">
        <v>-25.5</v>
      </c>
      <c r="G2">
        <v>1646.9</v>
      </c>
      <c r="H2" s="10">
        <v>341</v>
      </c>
      <c r="I2" s="10">
        <v>278</v>
      </c>
    </row>
    <row r="3" spans="1:9" x14ac:dyDescent="0.3">
      <c r="A3" s="9">
        <v>43910</v>
      </c>
      <c r="B3">
        <v>1662</v>
      </c>
      <c r="C3">
        <v>1662.3</v>
      </c>
      <c r="D3">
        <v>1633.1</v>
      </c>
      <c r="E3">
        <v>1641.9</v>
      </c>
      <c r="F3">
        <v>-26.5</v>
      </c>
      <c r="G3">
        <v>1647</v>
      </c>
      <c r="H3" s="10">
        <v>2454</v>
      </c>
      <c r="I3" s="10">
        <v>1815</v>
      </c>
    </row>
    <row r="4" spans="1:9" x14ac:dyDescent="0.3">
      <c r="A4" s="9">
        <v>43941</v>
      </c>
      <c r="B4">
        <v>1661.8</v>
      </c>
      <c r="C4">
        <v>1666.7</v>
      </c>
      <c r="D4">
        <v>1635.1</v>
      </c>
      <c r="E4">
        <v>1644.6</v>
      </c>
      <c r="F4">
        <v>-26.6</v>
      </c>
      <c r="G4">
        <v>1650</v>
      </c>
      <c r="H4" s="10">
        <v>573176</v>
      </c>
      <c r="I4" s="10">
        <v>522889</v>
      </c>
    </row>
    <row r="5" spans="1:9" x14ac:dyDescent="0.3">
      <c r="A5" s="9">
        <v>44002</v>
      </c>
      <c r="B5">
        <v>1670</v>
      </c>
      <c r="C5">
        <v>1670</v>
      </c>
      <c r="D5">
        <v>1640.9</v>
      </c>
      <c r="E5">
        <v>1650.3</v>
      </c>
      <c r="F5">
        <v>-26.6</v>
      </c>
      <c r="G5">
        <v>1655.8</v>
      </c>
      <c r="H5" s="10">
        <v>19792</v>
      </c>
      <c r="I5" s="10">
        <v>112141</v>
      </c>
    </row>
    <row r="6" spans="1:9" x14ac:dyDescent="0.3">
      <c r="A6" s="9">
        <v>44063</v>
      </c>
      <c r="B6">
        <v>1669.8</v>
      </c>
      <c r="C6">
        <v>1670.9</v>
      </c>
      <c r="D6">
        <v>1648.5</v>
      </c>
      <c r="E6">
        <v>1658.7</v>
      </c>
      <c r="F6">
        <v>-26.7</v>
      </c>
      <c r="G6">
        <v>1661</v>
      </c>
      <c r="H6" s="10">
        <v>3542</v>
      </c>
      <c r="I6" s="10">
        <v>30322</v>
      </c>
    </row>
    <row r="7" spans="1:9" x14ac:dyDescent="0.3">
      <c r="A7" s="9">
        <v>44124</v>
      </c>
      <c r="B7">
        <v>1673.4</v>
      </c>
      <c r="C7">
        <v>1674.5</v>
      </c>
      <c r="D7">
        <v>1652.5</v>
      </c>
      <c r="E7">
        <v>1660</v>
      </c>
      <c r="F7">
        <v>-26.7</v>
      </c>
      <c r="G7">
        <v>1665.6</v>
      </c>
      <c r="H7" s="10">
        <v>1822</v>
      </c>
      <c r="I7" s="10">
        <v>11175</v>
      </c>
    </row>
    <row r="8" spans="1:9" x14ac:dyDescent="0.3">
      <c r="A8" s="9">
        <v>44185</v>
      </c>
      <c r="B8">
        <v>1681.6</v>
      </c>
      <c r="C8">
        <v>1681.6</v>
      </c>
      <c r="D8">
        <v>1656.2</v>
      </c>
      <c r="E8">
        <v>1663.1</v>
      </c>
      <c r="F8">
        <v>-26.9</v>
      </c>
      <c r="G8">
        <v>1670.2</v>
      </c>
      <c r="H8" s="10">
        <v>1519</v>
      </c>
      <c r="I8" s="10">
        <v>34248</v>
      </c>
    </row>
    <row r="9" spans="1:9" x14ac:dyDescent="0.3">
      <c r="A9" s="9">
        <v>43882</v>
      </c>
      <c r="B9">
        <v>1682.5</v>
      </c>
      <c r="C9">
        <v>1683.4</v>
      </c>
      <c r="D9">
        <v>1662.5</v>
      </c>
      <c r="E9">
        <v>1674.5</v>
      </c>
      <c r="F9">
        <v>-26.8</v>
      </c>
      <c r="G9">
        <v>1674.7</v>
      </c>
      <c r="H9" s="10">
        <v>296</v>
      </c>
      <c r="I9" s="10">
        <v>10464</v>
      </c>
    </row>
    <row r="10" spans="1:9" x14ac:dyDescent="0.3">
      <c r="A10" s="9">
        <v>43942</v>
      </c>
      <c r="B10">
        <v>1681</v>
      </c>
      <c r="C10">
        <v>1683.6</v>
      </c>
      <c r="D10">
        <v>1681</v>
      </c>
      <c r="E10">
        <v>1682.3</v>
      </c>
      <c r="F10">
        <v>-27</v>
      </c>
      <c r="G10">
        <v>1678.7</v>
      </c>
      <c r="H10">
        <v>121</v>
      </c>
      <c r="I10" s="10">
        <v>1328</v>
      </c>
    </row>
    <row r="11" spans="1:9" x14ac:dyDescent="0.3">
      <c r="A11" s="9">
        <v>44003</v>
      </c>
      <c r="B11">
        <v>1682.8</v>
      </c>
      <c r="C11">
        <v>1682.8</v>
      </c>
      <c r="D11">
        <v>1682.8</v>
      </c>
      <c r="E11">
        <v>1682.8</v>
      </c>
      <c r="F11">
        <v>-27</v>
      </c>
      <c r="G11">
        <v>1682.3</v>
      </c>
      <c r="H11">
        <v>5</v>
      </c>
      <c r="I11" s="10">
        <v>2488</v>
      </c>
    </row>
    <row r="12" spans="1:9" x14ac:dyDescent="0.3">
      <c r="A12" s="9">
        <v>44064</v>
      </c>
      <c r="B12" t="s">
        <v>9</v>
      </c>
      <c r="C12" t="s">
        <v>9</v>
      </c>
      <c r="D12" t="s">
        <v>9</v>
      </c>
      <c r="E12" t="s">
        <v>9</v>
      </c>
      <c r="F12">
        <v>-27.1</v>
      </c>
      <c r="G12">
        <v>1686.4</v>
      </c>
      <c r="H12">
        <v>0</v>
      </c>
      <c r="I12" s="10">
        <v>24</v>
      </c>
    </row>
    <row r="13" spans="1:9" x14ac:dyDescent="0.3">
      <c r="A13" s="9">
        <v>44125</v>
      </c>
      <c r="B13" t="s">
        <v>9</v>
      </c>
      <c r="C13" t="s">
        <v>9</v>
      </c>
      <c r="D13" t="s">
        <v>9</v>
      </c>
      <c r="E13" t="s">
        <v>9</v>
      </c>
      <c r="F13">
        <v>-27.1</v>
      </c>
      <c r="G13">
        <v>1690.3</v>
      </c>
      <c r="H13">
        <v>0</v>
      </c>
      <c r="I13">
        <v>0</v>
      </c>
    </row>
    <row r="14" spans="1:9" x14ac:dyDescent="0.3">
      <c r="A14" s="9">
        <v>44186</v>
      </c>
      <c r="B14">
        <v>1690</v>
      </c>
      <c r="C14">
        <v>1701.9</v>
      </c>
      <c r="D14">
        <v>1681.2</v>
      </c>
      <c r="E14">
        <v>1700.4</v>
      </c>
      <c r="F14">
        <v>-27.1</v>
      </c>
      <c r="G14">
        <v>1694.3</v>
      </c>
      <c r="H14">
        <v>26</v>
      </c>
      <c r="I14" s="10">
        <v>1132</v>
      </c>
    </row>
    <row r="15" spans="1:9" x14ac:dyDescent="0.3">
      <c r="A15" s="9">
        <v>44004</v>
      </c>
      <c r="B15" t="s">
        <v>9</v>
      </c>
      <c r="C15" t="s">
        <v>9</v>
      </c>
      <c r="D15" t="s">
        <v>9</v>
      </c>
      <c r="E15" t="s">
        <v>9</v>
      </c>
      <c r="F15">
        <v>-27.1</v>
      </c>
      <c r="G15">
        <v>1703.2</v>
      </c>
      <c r="H15">
        <v>0</v>
      </c>
      <c r="I15">
        <v>4</v>
      </c>
    </row>
    <row r="16" spans="1:9" x14ac:dyDescent="0.3">
      <c r="A16" s="9">
        <v>44187</v>
      </c>
      <c r="B16">
        <v>1715</v>
      </c>
      <c r="C16">
        <v>1722.5</v>
      </c>
      <c r="D16">
        <v>1715</v>
      </c>
      <c r="E16">
        <v>1722.5</v>
      </c>
      <c r="F16">
        <v>-27.1</v>
      </c>
      <c r="G16">
        <v>1712.1</v>
      </c>
      <c r="H16">
        <v>4</v>
      </c>
      <c r="I16">
        <v>40</v>
      </c>
    </row>
    <row r="17" spans="1:9" x14ac:dyDescent="0.3">
      <c r="A17" s="9">
        <v>44005</v>
      </c>
      <c r="B17" t="s">
        <v>9</v>
      </c>
      <c r="C17" t="s">
        <v>9</v>
      </c>
      <c r="D17" t="s">
        <v>9</v>
      </c>
      <c r="E17" t="s">
        <v>9</v>
      </c>
      <c r="F17">
        <v>-27.1</v>
      </c>
      <c r="G17">
        <v>1721.5</v>
      </c>
      <c r="H17">
        <v>0</v>
      </c>
      <c r="I17">
        <v>5</v>
      </c>
    </row>
    <row r="18" spans="1:9" x14ac:dyDescent="0.3">
      <c r="A18" s="9">
        <v>44188</v>
      </c>
      <c r="B18" t="s">
        <v>9</v>
      </c>
      <c r="C18" t="s">
        <v>9</v>
      </c>
      <c r="D18" t="s">
        <v>9</v>
      </c>
      <c r="E18" t="s">
        <v>9</v>
      </c>
      <c r="F18">
        <v>-27.1</v>
      </c>
      <c r="G18">
        <v>1730.8</v>
      </c>
      <c r="H18">
        <v>0</v>
      </c>
      <c r="I18">
        <v>2</v>
      </c>
    </row>
    <row r="19" spans="1:9" x14ac:dyDescent="0.3">
      <c r="A19" s="9">
        <v>44006</v>
      </c>
      <c r="B19" t="s">
        <v>9</v>
      </c>
      <c r="C19" t="s">
        <v>9</v>
      </c>
      <c r="D19" t="s">
        <v>9</v>
      </c>
      <c r="E19" t="s">
        <v>9</v>
      </c>
      <c r="F19">
        <v>-27.1</v>
      </c>
      <c r="G19">
        <v>1740.3</v>
      </c>
      <c r="H19">
        <v>0</v>
      </c>
      <c r="I19">
        <v>1</v>
      </c>
    </row>
    <row r="20" spans="1:9" x14ac:dyDescent="0.3">
      <c r="A20" s="9">
        <v>44189</v>
      </c>
      <c r="B20" t="s">
        <v>9</v>
      </c>
      <c r="C20" t="s">
        <v>9</v>
      </c>
      <c r="D20" t="s">
        <v>9</v>
      </c>
      <c r="E20" t="s">
        <v>9</v>
      </c>
      <c r="F20">
        <v>-27.1</v>
      </c>
      <c r="G20">
        <v>1749.4</v>
      </c>
      <c r="H20">
        <v>0</v>
      </c>
      <c r="I20">
        <v>6</v>
      </c>
    </row>
    <row r="21" spans="1:9" x14ac:dyDescent="0.3">
      <c r="A21" s="9">
        <v>44007</v>
      </c>
      <c r="B21" t="s">
        <v>9</v>
      </c>
      <c r="C21" t="s">
        <v>9</v>
      </c>
      <c r="D21" t="s">
        <v>9</v>
      </c>
      <c r="E21" t="s">
        <v>9</v>
      </c>
      <c r="F21">
        <v>-27.1</v>
      </c>
      <c r="G21">
        <v>1758.2</v>
      </c>
      <c r="H21">
        <v>0</v>
      </c>
      <c r="I21">
        <v>0</v>
      </c>
    </row>
    <row r="22" spans="1:9" x14ac:dyDescent="0.3">
      <c r="A22" s="9">
        <v>44190</v>
      </c>
      <c r="B22" t="s">
        <v>9</v>
      </c>
      <c r="C22" t="s">
        <v>9</v>
      </c>
      <c r="D22" t="s">
        <v>9</v>
      </c>
      <c r="E22" t="s">
        <v>9</v>
      </c>
      <c r="F22">
        <v>-27.1</v>
      </c>
      <c r="G22">
        <v>1767.3</v>
      </c>
      <c r="H22">
        <v>0</v>
      </c>
      <c r="I22">
        <v>0</v>
      </c>
    </row>
    <row r="23" spans="1:9" x14ac:dyDescent="0.3">
      <c r="A23" s="9" t="s">
        <v>10</v>
      </c>
      <c r="H23" s="10">
        <v>603098</v>
      </c>
      <c r="I23" s="10">
        <v>728362</v>
      </c>
    </row>
    <row r="24" spans="1:9" x14ac:dyDescent="0.3">
      <c r="A24" s="9">
        <v>2</v>
      </c>
      <c r="B24">
        <v>0</v>
      </c>
      <c r="C24">
        <v>2</v>
      </c>
      <c r="D24">
        <v>0</v>
      </c>
      <c r="E24">
        <v>0</v>
      </c>
      <c r="F24">
        <v>2</v>
      </c>
      <c r="G24">
        <v>2</v>
      </c>
      <c r="H24" s="10">
        <v>5</v>
      </c>
      <c r="I24" s="10"/>
    </row>
    <row r="25" spans="1:9" x14ac:dyDescent="0.3">
      <c r="H25" s="10"/>
      <c r="I25" s="10"/>
    </row>
    <row r="26" spans="1:9" x14ac:dyDescent="0.3">
      <c r="A26" s="41"/>
      <c r="H26" s="10"/>
      <c r="I26" s="1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selection activeCell="L1" sqref="L1"/>
    </sheetView>
  </sheetViews>
  <sheetFormatPr defaultRowHeight="14.5" x14ac:dyDescent="0.3"/>
  <cols>
    <col min="1" max="1" width="7.59765625" bestFit="1" customWidth="1"/>
    <col min="2" max="5" width="7.3984375" bestFit="1" customWidth="1"/>
    <col min="6" max="6" width="7.09765625" bestFit="1" customWidth="1"/>
    <col min="7" max="7" width="7.3984375" bestFit="1" customWidth="1"/>
    <col min="8" max="8" width="7.8984375" bestFit="1" customWidth="1"/>
    <col min="9" max="9" width="11.59765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9">
        <v>43881</v>
      </c>
      <c r="B2">
        <v>1644</v>
      </c>
      <c r="C2">
        <v>1648.1</v>
      </c>
      <c r="D2">
        <v>1634.3</v>
      </c>
      <c r="E2">
        <v>1636.4</v>
      </c>
      <c r="F2">
        <v>-6.9</v>
      </c>
      <c r="G2">
        <v>1640</v>
      </c>
      <c r="H2" s="10">
        <v>408</v>
      </c>
      <c r="I2" s="10">
        <v>191</v>
      </c>
    </row>
    <row r="3" spans="1:9" x14ac:dyDescent="0.3">
      <c r="A3" s="9">
        <v>43910</v>
      </c>
      <c r="B3">
        <v>1636.4</v>
      </c>
      <c r="C3">
        <v>1652.4</v>
      </c>
      <c r="D3">
        <v>1624.4</v>
      </c>
      <c r="E3">
        <v>1645</v>
      </c>
      <c r="F3">
        <v>-6.6</v>
      </c>
      <c r="G3">
        <v>1640.4</v>
      </c>
      <c r="H3" s="10">
        <v>1969</v>
      </c>
      <c r="I3" s="10">
        <v>1448</v>
      </c>
    </row>
    <row r="4" spans="1:9" x14ac:dyDescent="0.3">
      <c r="A4" s="9">
        <v>43941</v>
      </c>
      <c r="B4">
        <v>1637.3</v>
      </c>
      <c r="C4">
        <v>1657.1</v>
      </c>
      <c r="D4">
        <v>1626.6</v>
      </c>
      <c r="E4">
        <v>1648.8</v>
      </c>
      <c r="F4">
        <v>-6.9</v>
      </c>
      <c r="G4">
        <v>1643.1</v>
      </c>
      <c r="H4" s="10">
        <v>473557</v>
      </c>
      <c r="I4" s="10">
        <v>519809</v>
      </c>
    </row>
    <row r="5" spans="1:9" x14ac:dyDescent="0.3">
      <c r="A5" s="9">
        <v>44002</v>
      </c>
      <c r="B5">
        <v>1643</v>
      </c>
      <c r="C5">
        <v>1662.7</v>
      </c>
      <c r="D5">
        <v>1632.4</v>
      </c>
      <c r="E5">
        <v>1655.3</v>
      </c>
      <c r="F5">
        <v>-6.9</v>
      </c>
      <c r="G5">
        <v>1648.9</v>
      </c>
      <c r="H5" s="10">
        <v>19348</v>
      </c>
      <c r="I5" s="10">
        <v>117583</v>
      </c>
    </row>
    <row r="6" spans="1:9" x14ac:dyDescent="0.3">
      <c r="A6" s="9">
        <v>44063</v>
      </c>
      <c r="B6">
        <v>1652.6</v>
      </c>
      <c r="C6">
        <v>1667.2</v>
      </c>
      <c r="D6">
        <v>1639.5</v>
      </c>
      <c r="E6">
        <v>1657.4</v>
      </c>
      <c r="F6">
        <v>-7</v>
      </c>
      <c r="G6">
        <v>1654</v>
      </c>
      <c r="H6" s="10">
        <v>5332</v>
      </c>
      <c r="I6" s="10">
        <v>31857</v>
      </c>
    </row>
    <row r="7" spans="1:9" x14ac:dyDescent="0.3">
      <c r="A7" s="9">
        <v>44124</v>
      </c>
      <c r="B7">
        <v>1658</v>
      </c>
      <c r="C7">
        <v>1664.1</v>
      </c>
      <c r="D7">
        <v>1648.9</v>
      </c>
      <c r="E7">
        <v>1658.2</v>
      </c>
      <c r="F7">
        <v>-7.1</v>
      </c>
      <c r="G7">
        <v>1658.5</v>
      </c>
      <c r="H7" s="10">
        <v>954</v>
      </c>
      <c r="I7" s="10">
        <v>11979</v>
      </c>
    </row>
    <row r="8" spans="1:9" x14ac:dyDescent="0.3">
      <c r="A8" s="9">
        <v>44185</v>
      </c>
      <c r="B8">
        <v>1656.4</v>
      </c>
      <c r="C8">
        <v>1676.7</v>
      </c>
      <c r="D8">
        <v>1646.7</v>
      </c>
      <c r="E8">
        <v>1669.8</v>
      </c>
      <c r="F8">
        <v>-7.3</v>
      </c>
      <c r="G8">
        <v>1662.9</v>
      </c>
      <c r="H8" s="10">
        <v>3128</v>
      </c>
      <c r="I8" s="10">
        <v>34069</v>
      </c>
    </row>
    <row r="9" spans="1:9" x14ac:dyDescent="0.3">
      <c r="A9" s="9">
        <v>43882</v>
      </c>
      <c r="B9">
        <v>1675.5</v>
      </c>
      <c r="C9">
        <v>1675.5</v>
      </c>
      <c r="D9">
        <v>1660.8</v>
      </c>
      <c r="E9">
        <v>1666.9</v>
      </c>
      <c r="F9">
        <v>-7.4</v>
      </c>
      <c r="G9">
        <v>1667.3</v>
      </c>
      <c r="H9" s="10">
        <v>647</v>
      </c>
      <c r="I9" s="10">
        <v>10623</v>
      </c>
    </row>
    <row r="10" spans="1:9" x14ac:dyDescent="0.3">
      <c r="A10" s="9">
        <v>43942</v>
      </c>
      <c r="B10">
        <v>1677.6</v>
      </c>
      <c r="C10">
        <v>1677.6</v>
      </c>
      <c r="D10">
        <v>1677.6</v>
      </c>
      <c r="E10">
        <v>1677.6</v>
      </c>
      <c r="F10">
        <v>-7.9</v>
      </c>
      <c r="G10">
        <v>1670.8</v>
      </c>
      <c r="H10">
        <v>17</v>
      </c>
      <c r="I10" s="10">
        <v>1723</v>
      </c>
    </row>
    <row r="11" spans="1:9" x14ac:dyDescent="0.3">
      <c r="A11" s="9">
        <v>44003</v>
      </c>
      <c r="B11" t="s">
        <v>9</v>
      </c>
      <c r="C11" t="s">
        <v>9</v>
      </c>
      <c r="D11" t="s">
        <v>9</v>
      </c>
      <c r="E11" t="s">
        <v>9</v>
      </c>
      <c r="F11">
        <v>-8.1999999999999993</v>
      </c>
      <c r="G11">
        <v>1674.1</v>
      </c>
      <c r="H11">
        <v>33</v>
      </c>
      <c r="I11" s="10">
        <v>2308</v>
      </c>
    </row>
    <row r="12" spans="1:9" x14ac:dyDescent="0.3">
      <c r="A12" s="9">
        <v>44064</v>
      </c>
      <c r="B12" t="s">
        <v>9</v>
      </c>
      <c r="C12" t="s">
        <v>9</v>
      </c>
      <c r="D12" t="s">
        <v>9</v>
      </c>
      <c r="E12" t="s">
        <v>9</v>
      </c>
      <c r="F12">
        <v>-8.1999999999999993</v>
      </c>
      <c r="G12">
        <v>1678.2</v>
      </c>
      <c r="H12">
        <v>20</v>
      </c>
      <c r="I12" s="10">
        <v>24</v>
      </c>
    </row>
    <row r="13" spans="1:9" x14ac:dyDescent="0.3">
      <c r="A13" s="9">
        <v>44125</v>
      </c>
      <c r="B13" t="s">
        <v>9</v>
      </c>
      <c r="C13" t="s">
        <v>9</v>
      </c>
      <c r="D13" t="s">
        <v>9</v>
      </c>
      <c r="E13" t="s">
        <v>9</v>
      </c>
      <c r="F13">
        <v>-8.1999999999999993</v>
      </c>
      <c r="G13">
        <v>1682.1</v>
      </c>
      <c r="H13">
        <v>0</v>
      </c>
      <c r="I13">
        <v>0</v>
      </c>
    </row>
    <row r="14" spans="1:9" x14ac:dyDescent="0.3">
      <c r="A14" s="9">
        <v>44186</v>
      </c>
      <c r="B14">
        <v>1698</v>
      </c>
      <c r="C14">
        <v>1698</v>
      </c>
      <c r="D14">
        <v>1671.1</v>
      </c>
      <c r="E14">
        <v>1686.4</v>
      </c>
      <c r="F14">
        <v>-8.1999999999999993</v>
      </c>
      <c r="G14">
        <v>1686.1</v>
      </c>
      <c r="H14">
        <v>29</v>
      </c>
      <c r="I14" s="10">
        <v>1242</v>
      </c>
    </row>
    <row r="15" spans="1:9" x14ac:dyDescent="0.3">
      <c r="A15" s="9">
        <v>44004</v>
      </c>
      <c r="B15" t="s">
        <v>9</v>
      </c>
      <c r="C15" t="s">
        <v>9</v>
      </c>
      <c r="D15" t="s">
        <v>9</v>
      </c>
      <c r="E15" t="s">
        <v>9</v>
      </c>
      <c r="F15">
        <v>-8.1999999999999993</v>
      </c>
      <c r="G15">
        <v>1695</v>
      </c>
      <c r="H15">
        <v>0</v>
      </c>
      <c r="I15">
        <v>4</v>
      </c>
    </row>
    <row r="16" spans="1:9" x14ac:dyDescent="0.3">
      <c r="A16" s="9">
        <v>44187</v>
      </c>
      <c r="B16">
        <v>1700</v>
      </c>
      <c r="C16">
        <v>1700</v>
      </c>
      <c r="D16">
        <v>1700</v>
      </c>
      <c r="E16">
        <v>1700</v>
      </c>
      <c r="F16">
        <v>-8.1999999999999993</v>
      </c>
      <c r="G16">
        <v>1703.9</v>
      </c>
      <c r="H16">
        <v>1</v>
      </c>
      <c r="I16">
        <v>43</v>
      </c>
    </row>
    <row r="17" spans="1:9" x14ac:dyDescent="0.3">
      <c r="A17" s="9">
        <v>44005</v>
      </c>
      <c r="B17" t="s">
        <v>9</v>
      </c>
      <c r="C17" t="s">
        <v>9</v>
      </c>
      <c r="D17" t="s">
        <v>9</v>
      </c>
      <c r="E17" t="s">
        <v>9</v>
      </c>
      <c r="F17">
        <v>-8.1999999999999993</v>
      </c>
      <c r="G17">
        <v>1713.3</v>
      </c>
      <c r="H17">
        <v>0</v>
      </c>
      <c r="I17">
        <v>5</v>
      </c>
    </row>
    <row r="18" spans="1:9" x14ac:dyDescent="0.3">
      <c r="A18" s="9">
        <v>44188</v>
      </c>
      <c r="B18" t="s">
        <v>9</v>
      </c>
      <c r="C18" t="s">
        <v>9</v>
      </c>
      <c r="D18" t="s">
        <v>9</v>
      </c>
      <c r="E18" t="s">
        <v>9</v>
      </c>
      <c r="F18">
        <v>-8.1999999999999993</v>
      </c>
      <c r="G18">
        <v>1722.6</v>
      </c>
      <c r="H18">
        <v>0</v>
      </c>
      <c r="I18">
        <v>2</v>
      </c>
    </row>
    <row r="19" spans="1:9" x14ac:dyDescent="0.3">
      <c r="A19" s="9">
        <v>44006</v>
      </c>
      <c r="B19" t="s">
        <v>9</v>
      </c>
      <c r="C19" t="s">
        <v>9</v>
      </c>
      <c r="D19" t="s">
        <v>9</v>
      </c>
      <c r="E19" t="s">
        <v>9</v>
      </c>
      <c r="F19">
        <v>-8.1999999999999993</v>
      </c>
      <c r="G19">
        <v>1732.1</v>
      </c>
      <c r="H19">
        <v>0</v>
      </c>
      <c r="I19">
        <v>1</v>
      </c>
    </row>
    <row r="20" spans="1:9" x14ac:dyDescent="0.3">
      <c r="A20" s="9">
        <v>44189</v>
      </c>
      <c r="B20" t="s">
        <v>9</v>
      </c>
      <c r="C20" t="s">
        <v>9</v>
      </c>
      <c r="D20" t="s">
        <v>9</v>
      </c>
      <c r="E20" t="s">
        <v>9</v>
      </c>
      <c r="F20">
        <v>-8.1999999999999993</v>
      </c>
      <c r="G20">
        <v>1741.2</v>
      </c>
      <c r="H20">
        <v>0</v>
      </c>
      <c r="I20">
        <v>6</v>
      </c>
    </row>
    <row r="21" spans="1:9" x14ac:dyDescent="0.3">
      <c r="A21" s="9">
        <v>44007</v>
      </c>
      <c r="B21" t="s">
        <v>9</v>
      </c>
      <c r="C21" t="s">
        <v>9</v>
      </c>
      <c r="D21" t="s">
        <v>9</v>
      </c>
      <c r="E21" t="s">
        <v>9</v>
      </c>
      <c r="F21">
        <v>-8.1999999999999993</v>
      </c>
      <c r="G21">
        <v>1750</v>
      </c>
      <c r="H21">
        <v>0</v>
      </c>
      <c r="I21">
        <v>0</v>
      </c>
    </row>
    <row r="22" spans="1:9" x14ac:dyDescent="0.3">
      <c r="A22" s="9">
        <v>44190</v>
      </c>
      <c r="B22" t="s">
        <v>9</v>
      </c>
      <c r="C22" t="s">
        <v>9</v>
      </c>
      <c r="D22" t="s">
        <v>9</v>
      </c>
      <c r="E22" t="s">
        <v>9</v>
      </c>
      <c r="F22">
        <v>-8.1999999999999993</v>
      </c>
      <c r="G22">
        <v>1759.1</v>
      </c>
      <c r="H22">
        <v>0</v>
      </c>
      <c r="I22">
        <v>0</v>
      </c>
    </row>
    <row r="23" spans="1:9" x14ac:dyDescent="0.3">
      <c r="A23" s="9" t="s">
        <v>10</v>
      </c>
      <c r="H23" s="10">
        <v>505443</v>
      </c>
      <c r="I23" s="10">
        <v>732917</v>
      </c>
    </row>
    <row r="24" spans="1:9" x14ac:dyDescent="0.3">
      <c r="A24">
        <v>2</v>
      </c>
      <c r="B24">
        <v>0</v>
      </c>
      <c r="C24">
        <v>2</v>
      </c>
      <c r="D24">
        <v>0</v>
      </c>
      <c r="E24">
        <v>0</v>
      </c>
      <c r="F24">
        <v>2</v>
      </c>
      <c r="G24">
        <v>2</v>
      </c>
      <c r="H24" s="10">
        <v>6</v>
      </c>
      <c r="I24" s="1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selection activeCell="C4" sqref="C4"/>
    </sheetView>
  </sheetViews>
  <sheetFormatPr defaultRowHeight="14.5" x14ac:dyDescent="0.3"/>
  <cols>
    <col min="1" max="1" width="7.796875" bestFit="1" customWidth="1"/>
    <col min="2" max="5" width="7.3984375" bestFit="1" customWidth="1"/>
    <col min="6" max="6" width="7.09765625" bestFit="1" customWidth="1"/>
    <col min="7" max="7" width="7.3984375" bestFit="1" customWidth="1"/>
    <col min="8" max="8" width="7.8984375" bestFit="1" customWidth="1"/>
    <col min="9" max="9" width="11.59765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9">
        <v>43910</v>
      </c>
      <c r="B2">
        <v>1641.1</v>
      </c>
      <c r="C2">
        <v>1658</v>
      </c>
      <c r="D2">
        <v>1638.5</v>
      </c>
      <c r="E2">
        <v>1641.2</v>
      </c>
      <c r="F2">
        <v>-0.4</v>
      </c>
      <c r="G2">
        <v>1640</v>
      </c>
      <c r="H2" s="10">
        <v>707</v>
      </c>
      <c r="I2" s="10">
        <v>890</v>
      </c>
    </row>
    <row r="3" spans="1:9" x14ac:dyDescent="0.3">
      <c r="A3" s="9">
        <v>43941</v>
      </c>
      <c r="B3">
        <v>1643</v>
      </c>
      <c r="C3">
        <v>1662.5</v>
      </c>
      <c r="D3">
        <v>1636.7</v>
      </c>
      <c r="E3">
        <v>1646.5</v>
      </c>
      <c r="F3">
        <v>-0.6</v>
      </c>
      <c r="G3">
        <v>1642.5</v>
      </c>
      <c r="H3" s="10">
        <v>562667</v>
      </c>
      <c r="I3" s="10">
        <v>514644</v>
      </c>
    </row>
    <row r="4" spans="1:9" x14ac:dyDescent="0.3">
      <c r="A4" s="9">
        <v>43971</v>
      </c>
      <c r="B4" t="s">
        <v>9</v>
      </c>
      <c r="C4" t="s">
        <v>9</v>
      </c>
      <c r="D4" t="s">
        <v>9</v>
      </c>
      <c r="E4" t="s">
        <v>9</v>
      </c>
      <c r="F4">
        <v>0</v>
      </c>
      <c r="G4">
        <v>1645.3</v>
      </c>
      <c r="H4" s="10">
        <v>0</v>
      </c>
      <c r="I4" s="10">
        <v>0</v>
      </c>
    </row>
    <row r="5" spans="1:9" x14ac:dyDescent="0.3">
      <c r="A5" s="9">
        <v>44002</v>
      </c>
      <c r="B5">
        <v>1649.9</v>
      </c>
      <c r="C5">
        <v>1668.2</v>
      </c>
      <c r="D5">
        <v>1642.4</v>
      </c>
      <c r="E5">
        <v>1651.8</v>
      </c>
      <c r="F5">
        <v>-0.7</v>
      </c>
      <c r="G5">
        <v>1648.2</v>
      </c>
      <c r="H5" s="10">
        <v>21973</v>
      </c>
      <c r="I5" s="10">
        <v>116605</v>
      </c>
    </row>
    <row r="6" spans="1:9" x14ac:dyDescent="0.3">
      <c r="A6" s="9">
        <v>44063</v>
      </c>
      <c r="B6">
        <v>1652.9</v>
      </c>
      <c r="C6">
        <v>1672</v>
      </c>
      <c r="D6">
        <v>1649.8</v>
      </c>
      <c r="E6">
        <v>1655.3</v>
      </c>
      <c r="F6">
        <v>-0.7</v>
      </c>
      <c r="G6">
        <v>1653.3</v>
      </c>
      <c r="H6" s="10">
        <v>7995</v>
      </c>
      <c r="I6" s="10">
        <v>32342</v>
      </c>
    </row>
    <row r="7" spans="1:9" x14ac:dyDescent="0.3">
      <c r="A7" s="9">
        <v>44124</v>
      </c>
      <c r="B7">
        <v>1668.1</v>
      </c>
      <c r="C7">
        <v>1671.6</v>
      </c>
      <c r="D7">
        <v>1657.2</v>
      </c>
      <c r="E7">
        <v>1657.5</v>
      </c>
      <c r="F7">
        <v>-1.1000000000000001</v>
      </c>
      <c r="G7">
        <v>1657.4</v>
      </c>
      <c r="H7" s="10">
        <v>842</v>
      </c>
      <c r="I7" s="10">
        <v>11404</v>
      </c>
    </row>
    <row r="8" spans="1:9" x14ac:dyDescent="0.3">
      <c r="A8" s="9">
        <v>44185</v>
      </c>
      <c r="B8" t="s">
        <v>9</v>
      </c>
      <c r="C8">
        <v>1680.3</v>
      </c>
      <c r="D8">
        <v>1656</v>
      </c>
      <c r="E8">
        <v>1660.4</v>
      </c>
      <c r="F8">
        <v>-1.5</v>
      </c>
      <c r="G8">
        <v>1661.4</v>
      </c>
      <c r="H8" s="10">
        <v>3599</v>
      </c>
      <c r="I8" s="10">
        <v>33981</v>
      </c>
    </row>
    <row r="9" spans="1:9" x14ac:dyDescent="0.3">
      <c r="A9" s="9">
        <v>43882</v>
      </c>
      <c r="B9">
        <v>1674.8</v>
      </c>
      <c r="C9">
        <v>1678.2</v>
      </c>
      <c r="D9">
        <v>1661</v>
      </c>
      <c r="E9">
        <v>1661</v>
      </c>
      <c r="F9">
        <v>-1.7</v>
      </c>
      <c r="G9">
        <v>1665.6</v>
      </c>
      <c r="H9" s="10">
        <v>312</v>
      </c>
      <c r="I9" s="10">
        <v>11050</v>
      </c>
    </row>
    <row r="10" spans="1:9" x14ac:dyDescent="0.3">
      <c r="A10" s="9">
        <v>43942</v>
      </c>
      <c r="B10">
        <v>1679</v>
      </c>
      <c r="C10">
        <v>1684.4</v>
      </c>
      <c r="D10">
        <v>1670</v>
      </c>
      <c r="E10">
        <v>1670</v>
      </c>
      <c r="F10">
        <v>-1.8</v>
      </c>
      <c r="G10">
        <v>1669</v>
      </c>
      <c r="H10">
        <v>129</v>
      </c>
      <c r="I10" s="10">
        <v>1731</v>
      </c>
    </row>
    <row r="11" spans="1:9" x14ac:dyDescent="0.3">
      <c r="A11" s="9">
        <v>44003</v>
      </c>
      <c r="B11">
        <v>1682.4</v>
      </c>
      <c r="C11">
        <v>1682.4</v>
      </c>
      <c r="D11">
        <v>1682.4</v>
      </c>
      <c r="E11">
        <v>1682.4</v>
      </c>
      <c r="F11">
        <v>-1.7</v>
      </c>
      <c r="G11">
        <v>1672.4</v>
      </c>
      <c r="H11">
        <v>82</v>
      </c>
      <c r="I11" s="10">
        <v>2263</v>
      </c>
    </row>
    <row r="12" spans="1:9" x14ac:dyDescent="0.3">
      <c r="A12" s="9">
        <v>44064</v>
      </c>
      <c r="B12" t="s">
        <v>9</v>
      </c>
      <c r="C12" t="s">
        <v>9</v>
      </c>
      <c r="D12" t="s">
        <v>9</v>
      </c>
      <c r="E12" t="s">
        <v>9</v>
      </c>
      <c r="F12">
        <v>-1.8</v>
      </c>
      <c r="G12">
        <v>1676.4</v>
      </c>
      <c r="H12">
        <v>5</v>
      </c>
      <c r="I12" s="10">
        <v>44</v>
      </c>
    </row>
    <row r="13" spans="1:9" x14ac:dyDescent="0.3">
      <c r="A13" s="9">
        <v>44125</v>
      </c>
      <c r="B13" t="s">
        <v>9</v>
      </c>
      <c r="C13" t="s">
        <v>9</v>
      </c>
      <c r="D13" t="s">
        <v>9</v>
      </c>
      <c r="E13" t="s">
        <v>9</v>
      </c>
      <c r="F13">
        <v>-1.8</v>
      </c>
      <c r="G13">
        <v>1680.3</v>
      </c>
      <c r="H13">
        <v>0</v>
      </c>
      <c r="I13">
        <v>0</v>
      </c>
    </row>
    <row r="14" spans="1:9" x14ac:dyDescent="0.3">
      <c r="A14" s="9">
        <v>44186</v>
      </c>
      <c r="B14" t="s">
        <v>9</v>
      </c>
      <c r="C14" t="s">
        <v>9</v>
      </c>
      <c r="D14" t="s">
        <v>9</v>
      </c>
      <c r="E14" t="s">
        <v>9</v>
      </c>
      <c r="F14">
        <v>-1.8</v>
      </c>
      <c r="G14">
        <v>1684.3</v>
      </c>
      <c r="H14">
        <v>5</v>
      </c>
      <c r="I14" s="10">
        <v>1380</v>
      </c>
    </row>
    <row r="15" spans="1:9" x14ac:dyDescent="0.3">
      <c r="A15" s="9">
        <v>44004</v>
      </c>
      <c r="B15" t="s">
        <v>9</v>
      </c>
      <c r="C15" t="s">
        <v>9</v>
      </c>
      <c r="D15" t="s">
        <v>9</v>
      </c>
      <c r="E15" t="s">
        <v>9</v>
      </c>
      <c r="F15">
        <v>-1.8</v>
      </c>
      <c r="G15">
        <v>1693.2</v>
      </c>
      <c r="H15">
        <v>0</v>
      </c>
      <c r="I15">
        <v>4</v>
      </c>
    </row>
    <row r="16" spans="1:9" x14ac:dyDescent="0.3">
      <c r="A16" s="9">
        <v>44187</v>
      </c>
      <c r="B16" t="s">
        <v>9</v>
      </c>
      <c r="C16" t="s">
        <v>9</v>
      </c>
      <c r="D16" t="s">
        <v>9</v>
      </c>
      <c r="E16" t="s">
        <v>9</v>
      </c>
      <c r="F16">
        <v>-1.8</v>
      </c>
      <c r="G16">
        <v>1702.1</v>
      </c>
      <c r="H16">
        <v>0</v>
      </c>
      <c r="I16">
        <v>44</v>
      </c>
    </row>
    <row r="17" spans="1:9" x14ac:dyDescent="0.3">
      <c r="A17" s="9">
        <v>44005</v>
      </c>
      <c r="B17">
        <v>1721</v>
      </c>
      <c r="C17">
        <v>1721</v>
      </c>
      <c r="D17">
        <v>1721</v>
      </c>
      <c r="E17">
        <v>1721</v>
      </c>
      <c r="F17">
        <v>-1.8</v>
      </c>
      <c r="G17">
        <v>1711.5</v>
      </c>
      <c r="H17">
        <v>2</v>
      </c>
      <c r="I17">
        <v>5</v>
      </c>
    </row>
    <row r="18" spans="1:9" x14ac:dyDescent="0.3">
      <c r="A18" s="9">
        <v>44188</v>
      </c>
      <c r="B18" t="s">
        <v>9</v>
      </c>
      <c r="C18" t="s">
        <v>9</v>
      </c>
      <c r="D18" t="s">
        <v>9</v>
      </c>
      <c r="E18" t="s">
        <v>9</v>
      </c>
      <c r="F18">
        <v>-1.8</v>
      </c>
      <c r="G18">
        <v>1720.8</v>
      </c>
      <c r="H18">
        <v>0</v>
      </c>
      <c r="I18">
        <v>2</v>
      </c>
    </row>
    <row r="19" spans="1:9" x14ac:dyDescent="0.3">
      <c r="A19" s="9">
        <v>44006</v>
      </c>
      <c r="B19" t="s">
        <v>9</v>
      </c>
      <c r="C19" t="s">
        <v>9</v>
      </c>
      <c r="D19" t="s">
        <v>9</v>
      </c>
      <c r="E19" t="s">
        <v>9</v>
      </c>
      <c r="F19">
        <v>-1.8</v>
      </c>
      <c r="G19">
        <v>1730.3</v>
      </c>
      <c r="H19">
        <v>0</v>
      </c>
      <c r="I19">
        <v>1</v>
      </c>
    </row>
    <row r="20" spans="1:9" x14ac:dyDescent="0.3">
      <c r="A20" s="9">
        <v>44189</v>
      </c>
      <c r="B20" t="s">
        <v>9</v>
      </c>
      <c r="C20" t="s">
        <v>9</v>
      </c>
      <c r="D20" t="s">
        <v>9</v>
      </c>
      <c r="E20" t="s">
        <v>9</v>
      </c>
      <c r="F20">
        <v>-1.8</v>
      </c>
      <c r="G20">
        <v>1739.4</v>
      </c>
      <c r="H20">
        <v>0</v>
      </c>
      <c r="I20">
        <v>6</v>
      </c>
    </row>
    <row r="21" spans="1:9" x14ac:dyDescent="0.3">
      <c r="A21" s="9">
        <v>44007</v>
      </c>
      <c r="B21" t="s">
        <v>9</v>
      </c>
      <c r="C21" t="s">
        <v>9</v>
      </c>
      <c r="D21" t="s">
        <v>9</v>
      </c>
      <c r="E21" t="s">
        <v>9</v>
      </c>
      <c r="F21">
        <v>-1.8</v>
      </c>
      <c r="G21">
        <v>1748.2</v>
      </c>
      <c r="H21">
        <v>0</v>
      </c>
      <c r="I21">
        <v>0</v>
      </c>
    </row>
    <row r="22" spans="1:9" x14ac:dyDescent="0.3">
      <c r="A22" s="9">
        <v>44190</v>
      </c>
      <c r="B22" t="s">
        <v>9</v>
      </c>
      <c r="C22" t="s">
        <v>9</v>
      </c>
      <c r="D22" t="s">
        <v>9</v>
      </c>
      <c r="E22" t="s">
        <v>9</v>
      </c>
      <c r="F22">
        <v>-1.8</v>
      </c>
      <c r="G22">
        <v>1757.3</v>
      </c>
      <c r="H22">
        <v>0</v>
      </c>
      <c r="I22">
        <v>0</v>
      </c>
    </row>
    <row r="23" spans="1:9" x14ac:dyDescent="0.3">
      <c r="A23" s="9" t="s">
        <v>10</v>
      </c>
      <c r="H23" s="10">
        <v>598318</v>
      </c>
      <c r="I23" s="10">
        <v>726396</v>
      </c>
    </row>
    <row r="24" spans="1:9" x14ac:dyDescent="0.3">
      <c r="A24">
        <v>2</v>
      </c>
      <c r="B24">
        <v>0</v>
      </c>
      <c r="C24">
        <v>2</v>
      </c>
      <c r="D24">
        <v>0</v>
      </c>
      <c r="E24">
        <v>0</v>
      </c>
      <c r="F24">
        <v>2</v>
      </c>
      <c r="G24">
        <v>2</v>
      </c>
      <c r="H24" s="10">
        <v>7</v>
      </c>
      <c r="I24" s="1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1"/>
  <sheetViews>
    <sheetView zoomScale="70" zoomScaleNormal="70" workbookViewId="0">
      <selection activeCell="B5" sqref="B5"/>
    </sheetView>
  </sheetViews>
  <sheetFormatPr defaultColWidth="12.09765625" defaultRowHeight="14.5" x14ac:dyDescent="0.3"/>
  <cols>
    <col min="1" max="1" width="14.69921875" style="20" customWidth="1"/>
    <col min="2" max="2" width="12.09765625" style="20" customWidth="1"/>
    <col min="3" max="6" width="12.09765625" style="21" customWidth="1"/>
    <col min="7" max="7" width="14" style="22" customWidth="1"/>
    <col min="8" max="8" width="12.09765625" style="22" customWidth="1"/>
    <col min="9" max="9" width="9.19921875" style="22" customWidth="1"/>
    <col min="10" max="10" width="9.5" style="22" customWidth="1"/>
    <col min="11" max="11" width="12.09765625" style="25"/>
    <col min="12" max="12" width="12.09765625" style="26"/>
    <col min="13" max="13" width="10.8984375" style="23" customWidth="1"/>
    <col min="14" max="14" width="12.09765625" style="23"/>
    <col min="15" max="16" width="12.09765625" style="24"/>
    <col min="17" max="17" width="17" style="26" customWidth="1"/>
    <col min="18" max="18" width="12.09765625" style="23"/>
    <col min="19" max="19" width="12.09765625" style="26"/>
    <col min="20" max="20" width="12.09765625" style="23"/>
    <col min="21" max="16384" width="12.09765625" style="2"/>
  </cols>
  <sheetData>
    <row r="1" spans="1:21" ht="17" x14ac:dyDescent="0.3">
      <c r="A1" s="1" t="s">
        <v>35</v>
      </c>
      <c r="B1" s="1" t="s">
        <v>36</v>
      </c>
      <c r="C1" s="1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4" t="s">
        <v>16</v>
      </c>
      <c r="I1" s="5" t="s">
        <v>29</v>
      </c>
      <c r="J1" s="5" t="s">
        <v>17</v>
      </c>
      <c r="K1" s="6" t="s">
        <v>18</v>
      </c>
      <c r="L1" s="7" t="s">
        <v>19</v>
      </c>
      <c r="M1" s="45" t="s">
        <v>100</v>
      </c>
      <c r="N1" s="6" t="s">
        <v>167</v>
      </c>
      <c r="O1" s="6" t="s">
        <v>168</v>
      </c>
      <c r="P1" s="6" t="s">
        <v>23</v>
      </c>
      <c r="Q1" s="13" t="s">
        <v>101</v>
      </c>
      <c r="R1" s="5" t="s">
        <v>40</v>
      </c>
      <c r="S1" s="8" t="s">
        <v>24</v>
      </c>
      <c r="T1" s="11" t="s">
        <v>25</v>
      </c>
      <c r="U1" s="2" t="s">
        <v>39</v>
      </c>
    </row>
    <row r="2" spans="1:21" ht="17" x14ac:dyDescent="0.3">
      <c r="A2" s="42" t="e">
        <f>(CME_GROUP_W0!#REF!*1000+CME_GROUP_W0!#REF!*100+CME_GROUP_W0!#REF!*10+CME_GROUP_W0!#REF!)*10000+(CME_GROUP_W0!#REF!*10+CME_GROUP_W0!#REF!)*100+CME_GROUP_W0!#REF!*10+CME_GROUP_W0!#REF!</f>
        <v>#REF!</v>
      </c>
      <c r="B2" s="1" t="s">
        <v>26</v>
      </c>
      <c r="C2" s="12" t="e">
        <f>CME_GROUP_W0!#REF!</f>
        <v>#REF!</v>
      </c>
      <c r="D2" s="3" t="e">
        <f>SUBSTITUTE(SUBSTITUTE(CME_GROUP_W0!#REF!,"A","",1),"B","",1)</f>
        <v>#REF!</v>
      </c>
      <c r="E2" s="3" t="e">
        <f>SUBSTITUTE(SUBSTITUTE(CME_GROUP_W0!#REF!,"A","",1),"B","",1)</f>
        <v>#REF!</v>
      </c>
      <c r="F2" s="3" t="e">
        <f>SUBSTITUTE(SUBSTITUTE(CME_GROUP_W0!#REF!,"A","",1),"B","",1)</f>
        <v>#REF!</v>
      </c>
      <c r="G2" s="3" t="e">
        <f>SUBSTITUTE(SUBSTITUTE(CME_GROUP_W0!#REF!,"A","",1),"B","",1)</f>
        <v>#REF!</v>
      </c>
      <c r="H2" s="4" t="e">
        <f>(E2-F2)*1000</f>
        <v>#REF!</v>
      </c>
      <c r="I2" s="5" t="s">
        <v>166</v>
      </c>
      <c r="J2" s="5" t="s">
        <v>166</v>
      </c>
      <c r="K2" s="6" t="e">
        <f>CME_GROUP_W0!#REF!</f>
        <v>#REF!</v>
      </c>
      <c r="L2" s="7" t="s">
        <v>130</v>
      </c>
      <c r="M2" s="5"/>
      <c r="N2" s="6">
        <f>CME_GROUP_W1!$I$3</f>
        <v>1992</v>
      </c>
      <c r="O2" s="6">
        <f>CME_GROUP_W1!$I$5</f>
        <v>107798</v>
      </c>
      <c r="P2" s="6">
        <f>IF(CME_GROUP_W1!A$23="Total",CME_GROUP_W1!I$23,"NA")</f>
        <v>730436</v>
      </c>
      <c r="Q2" s="7" t="s">
        <v>130</v>
      </c>
      <c r="R2" s="5" t="s">
        <v>130</v>
      </c>
      <c r="S2" s="8"/>
      <c r="T2" s="11"/>
      <c r="U2" s="32"/>
    </row>
    <row r="3" spans="1:21" s="14" customFormat="1" x14ac:dyDescent="0.3">
      <c r="A3" s="42">
        <f>(CME_GROUP_W1!$A$24*1000+CME_GROUP_W1!$B$24*100+CME_GROUP_W1!$C$24*10+CME_GROUP_W1!$D$24)*10000+(CME_GROUP_W1!$E$24*10+CME_GROUP_W1!$F$24)*100+CME_GROUP_W1!$G$24*10+CME_GROUP_W1!$H$24</f>
        <v>20200224</v>
      </c>
      <c r="B3" s="18" t="s">
        <v>27</v>
      </c>
      <c r="C3" s="28">
        <f>CME_GROUP_W1!$A$3</f>
        <v>43910</v>
      </c>
      <c r="D3" s="29" t="str">
        <f>SUBSTITUTE(SUBSTITUTE(CME_GROUP_W1!$B$3,"A","",1),"B","",1)</f>
        <v>1651</v>
      </c>
      <c r="E3" s="29" t="str">
        <f>SUBSTITUTE(SUBSTITUTE(CME_GROUP_W1!$C$3,"A","",1),"B","",1)</f>
        <v>1687.3</v>
      </c>
      <c r="F3" s="29" t="str">
        <f>SUBSTITUTE(SUBSTITUTE(CME_GROUP_W1!$D$3,"A","",1),"B","",1)</f>
        <v>1651</v>
      </c>
      <c r="G3" s="29" t="str">
        <f>SUBSTITUTE(SUBSTITUTE(CME_GROUP_W1!$E$3,"A","",1),"B","",1)</f>
        <v>1671.3</v>
      </c>
      <c r="H3" s="4">
        <f t="shared" ref="H3:H6" si="0">(E3-F3)*1000</f>
        <v>36299.999999999956</v>
      </c>
      <c r="I3" s="18" t="e">
        <f>IF(E3&gt;E2,"過高","")</f>
        <v>#REF!</v>
      </c>
      <c r="J3" s="18" t="e">
        <f>IF(F3&lt;F2,"破低","")</f>
        <v>#REF!</v>
      </c>
      <c r="K3" s="16">
        <f>CME_GROUP_W1!$H$3</f>
        <v>2450</v>
      </c>
      <c r="L3" s="16" t="e">
        <f>K3-K2</f>
        <v>#REF!</v>
      </c>
      <c r="M3" s="19" t="e">
        <f>L3/K2</f>
        <v>#REF!</v>
      </c>
      <c r="N3" s="6">
        <f>CME_GROUP_W2!$I$3</f>
        <v>1815</v>
      </c>
      <c r="O3" s="6">
        <f>CME_GROUP_W2!$I$5</f>
        <v>112141</v>
      </c>
      <c r="P3" s="6">
        <f>IF(CME_GROUP_W2!A$23="Total",CME_GROUP_W2!I$23,"NA")</f>
        <v>728362</v>
      </c>
      <c r="Q3" s="16">
        <f>P3-P2</f>
        <v>-2074</v>
      </c>
      <c r="R3" s="19">
        <f>Q3/P2</f>
        <v>-2.8394000295713794E-3</v>
      </c>
      <c r="S3" s="30"/>
      <c r="T3" s="30"/>
      <c r="U3" s="32" t="e">
        <f>IF(I3=0,J2,
IF(OR(AND(I3="過高",J3="破低"),AND(I3="",J3="")),U2,
IF(AND(Q3&gt;0,I3="過高"),"buy加碼",
IF(AND(Q3&lt;0,J3="破低"),"buy減碼",
IF(AND(Q3&gt;0,J3="破低"),"sell加碼",
IF(AND(Q3&lt;0,I3="過高"),"sell減碼",
""))))))</f>
        <v>#REF!</v>
      </c>
    </row>
    <row r="4" spans="1:21" x14ac:dyDescent="0.3">
      <c r="A4" s="42">
        <f>(CME_GROUP_W2!$A$24*1000+CME_GROUP_W2!$B$24*100+CME_GROUP_W2!$C$24*10+CME_GROUP_W2!$D$24)*10000+(CME_GROUP_W2!$E$24*10+CME_GROUP_W2!$F$24)*100+CME_GROUP_W2!$G$24*10+CME_GROUP_W2!$H$24</f>
        <v>20200225</v>
      </c>
      <c r="B4" s="18" t="s">
        <v>28</v>
      </c>
      <c r="C4" s="28">
        <f>CME_GROUP_W2!$A$3</f>
        <v>43910</v>
      </c>
      <c r="D4" s="29" t="str">
        <f>SUBSTITUTE(SUBSTITUTE(CME_GROUP_W2!$B$3,"A","",1),"B","",1)</f>
        <v>1662</v>
      </c>
      <c r="E4" s="29" t="str">
        <f>SUBSTITUTE(SUBSTITUTE(CME_GROUP_W2!$C$3,"A","",1),"B","",1)</f>
        <v>1662.3</v>
      </c>
      <c r="F4" s="29" t="str">
        <f>SUBSTITUTE(SUBSTITUTE(CME_GROUP_W2!$D$3,"A","",1),"B","",1)</f>
        <v>1633.1</v>
      </c>
      <c r="G4" s="29" t="str">
        <f>SUBSTITUTE(SUBSTITUTE(CME_GROUP_W2!$E$3,"A","",1),"B","",1)</f>
        <v>1641.9</v>
      </c>
      <c r="H4" s="4">
        <f t="shared" si="0"/>
        <v>29200.000000000044</v>
      </c>
      <c r="I4" s="18" t="str">
        <f>IF(E4&gt;E3,"過高","")</f>
        <v/>
      </c>
      <c r="J4" s="18" t="str">
        <f>IF(F4&lt;F3,"破低","")</f>
        <v>破低</v>
      </c>
      <c r="K4" s="16">
        <f>CME_GROUP_W2!$H$3</f>
        <v>2454</v>
      </c>
      <c r="L4" s="16">
        <f>K4-K3</f>
        <v>4</v>
      </c>
      <c r="M4" s="19">
        <f>L4/K3</f>
        <v>1.6326530612244899E-3</v>
      </c>
      <c r="N4" s="6">
        <f>CME_GROUP_W3!$I$3</f>
        <v>1448</v>
      </c>
      <c r="O4" s="6">
        <f>CME_GROUP_W3!$I$5</f>
        <v>117583</v>
      </c>
      <c r="P4" s="6">
        <f>IF(CME_GROUP_W3!A$23="Total",CME_GROUP_W3!I$23,"NA")</f>
        <v>732917</v>
      </c>
      <c r="Q4" s="16">
        <f t="shared" ref="Q4:Q6" si="1">P4-P3</f>
        <v>4555</v>
      </c>
      <c r="R4" s="19">
        <f t="shared" ref="R4:R6" si="2">Q4/P3</f>
        <v>6.2537584333065156E-3</v>
      </c>
      <c r="S4" s="30"/>
      <c r="T4" s="30"/>
      <c r="U4" s="32" t="str">
        <f>IF(I4=0,J3,
IF(OR(AND(I4="過高",J4="破低"),AND(I4="",J4="")),U3,
IF(AND(Q4&gt;0,I4="過高"),"buy加碼",
IF(AND(Q4&lt;0,J4="破低"),"buy減碼",
IF(AND(Q4&gt;0,J4="破低"),"sell加碼",
IF(AND(Q4&lt;0,I4="過高"),"sell減碼",
""))))))</f>
        <v>sell加碼</v>
      </c>
    </row>
    <row r="5" spans="1:21" x14ac:dyDescent="0.3">
      <c r="A5" s="42">
        <f>(CME_GROUP_W3!$A$24*1000+CME_GROUP_W3!$B$24*100+CME_GROUP_W3!$C$24*10+CME_GROUP_W3!$D$24)*10000+(CME_GROUP_W3!$E$24*10+CME_GROUP_W3!$F$24)*100+CME_GROUP_W3!$G$24*10+CME_GROUP_W3!$H$24</f>
        <v>20200226</v>
      </c>
      <c r="B5" s="18" t="s">
        <v>128</v>
      </c>
      <c r="C5" s="28">
        <f>CME_GROUP_W3!$A$3</f>
        <v>43910</v>
      </c>
      <c r="D5" s="29" t="str">
        <f>SUBSTITUTE(SUBSTITUTE(CME_GROUP_W3!$B$3,"A","",1),"B","",1)</f>
        <v>1636.4</v>
      </c>
      <c r="E5" s="29" t="str">
        <f>SUBSTITUTE(SUBSTITUTE(CME_GROUP_W3!$C$3,"A","",1),"B","",1)</f>
        <v>1652.4</v>
      </c>
      <c r="F5" s="29" t="str">
        <f>SUBSTITUTE(SUBSTITUTE(CME_GROUP_W3!$D$3,"A","",1),"B","",1)</f>
        <v>1624.4</v>
      </c>
      <c r="G5" s="29" t="str">
        <f>SUBSTITUTE(SUBSTITUTE(CME_GROUP_W3!$E$3,"A","",1),"B","",1)</f>
        <v>1645</v>
      </c>
      <c r="H5" s="4">
        <f t="shared" si="0"/>
        <v>28000</v>
      </c>
      <c r="I5" s="18" t="str">
        <f>IF(E5&gt;E4,"過高","")</f>
        <v/>
      </c>
      <c r="J5" s="18" t="str">
        <f>IF(F5&lt;F4,"破低","")</f>
        <v>破低</v>
      </c>
      <c r="K5" s="16">
        <f>CME_GROUP_W3!$H$3</f>
        <v>1969</v>
      </c>
      <c r="L5" s="16">
        <f>K5-K4</f>
        <v>-485</v>
      </c>
      <c r="M5" s="19">
        <f>L5/K4</f>
        <v>-0.19763651181744091</v>
      </c>
      <c r="N5" s="6">
        <f>CME_GROUP_W4!$I$3</f>
        <v>514644</v>
      </c>
      <c r="O5" s="6">
        <f>CME_GROUP_W4!$I$5</f>
        <v>116605</v>
      </c>
      <c r="P5" s="6">
        <f>IF(CME_GROUP_W4!A$23="Total",CME_GROUP_W4!I$23,"NA")</f>
        <v>726396</v>
      </c>
      <c r="Q5" s="16">
        <f t="shared" si="1"/>
        <v>-6521</v>
      </c>
      <c r="R5" s="19">
        <f t="shared" si="2"/>
        <v>-8.8973239807508906E-3</v>
      </c>
      <c r="S5" s="30"/>
      <c r="T5" s="30"/>
      <c r="U5" s="32" t="str">
        <f>IF(I5=0,J4,
IF(OR(AND(I5="過高",J5="破低"),AND(I5="",J5="")),U4,
IF(AND(Q5&gt;0,I5="過高"),"buy加碼",
IF(AND(Q5&lt;0,J5="破低"),"buy減碼",
IF(AND(Q5&gt;0,J5="破低"),"sell加碼",
IF(AND(Q5&lt;0,I5="過高"),"sell減碼",
""))))))</f>
        <v>buy減碼</v>
      </c>
    </row>
    <row r="6" spans="1:21" x14ac:dyDescent="0.3">
      <c r="A6" s="42">
        <f>(CME_GROUP_W4!$A$24*1000+CME_GROUP_W4!$B$24*100+CME_GROUP_W4!$C$24*10+CME_GROUP_W4!$D$24)*10000+(CME_GROUP_W4!$E$24*10+CME_GROUP_W4!$F$24)*100+CME_GROUP_W4!$G$24*10+CME_GROUP_W4!$H$24</f>
        <v>20200227</v>
      </c>
      <c r="B6" s="18" t="s">
        <v>132</v>
      </c>
      <c r="C6" s="28">
        <f>CME_GROUP_W4!$A$3</f>
        <v>43941</v>
      </c>
      <c r="D6" s="29" t="str">
        <f>SUBSTITUTE(SUBSTITUTE(CME_GROUP_W4!$B$3,"A","",1),"B","",1)</f>
        <v>1643</v>
      </c>
      <c r="E6" s="29" t="str">
        <f>SUBSTITUTE(SUBSTITUTE(CME_GROUP_W4!$C$3,"A","",1),"B","",1)</f>
        <v>1662.5</v>
      </c>
      <c r="F6" s="29" t="str">
        <f>SUBSTITUTE(SUBSTITUTE(CME_GROUP_W4!$D$3,"A","",1),"B","",1)</f>
        <v>1636.7</v>
      </c>
      <c r="G6" s="29" t="str">
        <f>SUBSTITUTE(SUBSTITUTE(CME_GROUP_W4!$E$3,"A","",1),"B","",1)</f>
        <v>1646.5</v>
      </c>
      <c r="H6" s="4">
        <f t="shared" si="0"/>
        <v>25799.999999999956</v>
      </c>
      <c r="I6" s="18" t="str">
        <f>IF(E6&gt;E5,"過高","")</f>
        <v>過高</v>
      </c>
      <c r="J6" s="18" t="str">
        <f>IF(F6&lt;F5,"破低","")</f>
        <v/>
      </c>
      <c r="K6" s="16">
        <f>CME_GROUP_W4!$H$3</f>
        <v>562667</v>
      </c>
      <c r="L6" s="16">
        <f>K6-K5</f>
        <v>560698</v>
      </c>
      <c r="M6" s="19">
        <f>L6/K5</f>
        <v>284.76282376841039</v>
      </c>
      <c r="N6" s="6" t="s">
        <v>130</v>
      </c>
      <c r="O6" s="6" t="s">
        <v>130</v>
      </c>
      <c r="P6" s="6" t="s">
        <v>130</v>
      </c>
      <c r="Q6" s="16" t="e">
        <f t="shared" si="1"/>
        <v>#VALUE!</v>
      </c>
      <c r="R6" s="19" t="e">
        <f t="shared" si="2"/>
        <v>#VALUE!</v>
      </c>
      <c r="S6" s="30"/>
      <c r="T6" s="30"/>
      <c r="U6" s="32" t="e">
        <f>IF(I6=0,J5,
IF(OR(AND(I6="過高",J6="破低"),AND(I6="",J6="")),U5,
IF(AND(Q6&gt;0,I6="過高"),"buy加碼",
IF(AND(Q6&lt;0,J6="破低"),"buy減碼",
IF(AND(Q6&gt;0,J6="破低"),"sell加碼",
IF(AND(Q6&lt;0,I6="過高"),"sell減碼",
""))))))</f>
        <v>#VALUE!</v>
      </c>
    </row>
    <row r="10" spans="1:21" x14ac:dyDescent="0.3">
      <c r="B10" s="20" t="s">
        <v>51</v>
      </c>
    </row>
    <row r="11" spans="1:21" x14ac:dyDescent="0.3">
      <c r="B11" s="21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5"/>
  <sheetViews>
    <sheetView tabSelected="1" zoomScale="85" zoomScaleNormal="85" workbookViewId="0">
      <pane ySplit="1" topLeftCell="A44" activePane="bottomLeft" state="frozen"/>
      <selection pane="bottomLeft" activeCell="H46" sqref="H46"/>
    </sheetView>
  </sheetViews>
  <sheetFormatPr defaultRowHeight="14.5" x14ac:dyDescent="0.3"/>
  <cols>
    <col min="1" max="1" width="10.19921875" bestFit="1" customWidth="1"/>
    <col min="3" max="3" width="10.5" customWidth="1"/>
    <col min="8" max="8" width="11.09765625" customWidth="1"/>
    <col min="15" max="15" width="13.3984375" customWidth="1"/>
    <col min="16" max="16" width="12.5" customWidth="1"/>
    <col min="17" max="17" width="13.8984375" customWidth="1"/>
    <col min="18" max="18" width="13.59765625" customWidth="1"/>
    <col min="21" max="21" width="12.59765625" customWidth="1"/>
    <col min="22" max="22" width="13.59765625" style="38" customWidth="1"/>
    <col min="23" max="23" width="12.5" customWidth="1"/>
  </cols>
  <sheetData>
    <row r="1" spans="1:23" ht="45.65" customHeight="1" x14ac:dyDescent="0.3">
      <c r="A1" s="1" t="s">
        <v>35</v>
      </c>
      <c r="B1" s="1" t="s">
        <v>36</v>
      </c>
      <c r="C1" s="1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4" t="s">
        <v>16</v>
      </c>
      <c r="I1" s="5" t="s">
        <v>29</v>
      </c>
      <c r="J1" s="5" t="s">
        <v>17</v>
      </c>
      <c r="K1" s="34" t="s">
        <v>46</v>
      </c>
      <c r="L1" s="33" t="s">
        <v>45</v>
      </c>
      <c r="M1" s="5" t="s">
        <v>20</v>
      </c>
      <c r="N1" s="6" t="s">
        <v>21</v>
      </c>
      <c r="O1" s="6" t="s">
        <v>22</v>
      </c>
      <c r="P1" s="6" t="s">
        <v>23</v>
      </c>
      <c r="Q1" s="35" t="s">
        <v>102</v>
      </c>
      <c r="R1" s="36" t="s">
        <v>47</v>
      </c>
      <c r="S1" s="8" t="s">
        <v>24</v>
      </c>
      <c r="T1" s="11" t="s">
        <v>25</v>
      </c>
      <c r="U1" s="37" t="s">
        <v>39</v>
      </c>
      <c r="V1" s="47" t="s">
        <v>53</v>
      </c>
      <c r="W1" t="s">
        <v>49</v>
      </c>
    </row>
    <row r="2" spans="1:23" x14ac:dyDescent="0.3">
      <c r="A2" s="43">
        <v>20190812</v>
      </c>
      <c r="B2" s="31" t="s">
        <v>38</v>
      </c>
      <c r="C2" s="31">
        <v>43727</v>
      </c>
      <c r="D2" s="27" t="s">
        <v>62</v>
      </c>
      <c r="E2" s="27" t="s">
        <v>63</v>
      </c>
      <c r="F2" s="27" t="s">
        <v>64</v>
      </c>
      <c r="G2" s="27" t="s">
        <v>65</v>
      </c>
      <c r="H2" s="6">
        <v>3050000</v>
      </c>
      <c r="I2" s="27" t="s">
        <v>31</v>
      </c>
      <c r="J2" s="27" t="s">
        <v>30</v>
      </c>
      <c r="K2" s="6">
        <v>3569</v>
      </c>
      <c r="L2" s="6"/>
      <c r="M2" s="6"/>
      <c r="N2" s="6">
        <v>3835</v>
      </c>
      <c r="O2" s="6">
        <v>46522</v>
      </c>
      <c r="P2" s="44">
        <v>604394</v>
      </c>
      <c r="Q2" s="16"/>
      <c r="R2" s="27"/>
      <c r="S2" s="27"/>
      <c r="T2" s="27"/>
      <c r="U2" s="27"/>
      <c r="V2" s="46" t="str">
        <f t="shared" ref="V2:V20" si="0">IF(I2=0,J1,
IF(OR(AND(I2="過高",J2="破低"),AND(I2="",J2="")),V1,
IF(AND(Q2&gt;0,I2="過高"),"buy加碼",
IF(AND(Q2&lt;0,J2="破低"),"buy減碼",
IF(AND(Q2&gt;0,J2="破低"),"sell加碼",
IF(AND(Q2&lt;0,I2="過高"),"sell減碼",
""))))))</f>
        <v/>
      </c>
      <c r="W2" s="39" t="s">
        <v>48</v>
      </c>
    </row>
    <row r="3" spans="1:23" ht="17" x14ac:dyDescent="0.3">
      <c r="A3" s="43">
        <v>20190813</v>
      </c>
      <c r="B3" s="1" t="s">
        <v>38</v>
      </c>
      <c r="C3" s="12">
        <v>43727</v>
      </c>
      <c r="D3" s="3" t="s">
        <v>66</v>
      </c>
      <c r="E3" s="3" t="s">
        <v>67</v>
      </c>
      <c r="F3" s="3" t="s">
        <v>68</v>
      </c>
      <c r="G3" s="3" t="s">
        <v>69</v>
      </c>
      <c r="H3" s="6">
        <v>5600000</v>
      </c>
      <c r="I3" s="5" t="s">
        <v>31</v>
      </c>
      <c r="J3" s="5" t="s">
        <v>30</v>
      </c>
      <c r="K3" s="6">
        <v>6272</v>
      </c>
      <c r="L3" s="6"/>
      <c r="M3" s="6"/>
      <c r="N3" s="6">
        <v>3660</v>
      </c>
      <c r="O3" s="6">
        <v>45138</v>
      </c>
      <c r="P3" s="44">
        <v>593962</v>
      </c>
      <c r="Q3" s="16">
        <f>P3-P2</f>
        <v>-10432</v>
      </c>
      <c r="R3" s="5"/>
      <c r="S3" s="8"/>
      <c r="T3" s="11"/>
      <c r="U3" s="11"/>
      <c r="V3" s="46" t="str">
        <f t="shared" si="0"/>
        <v>buy減碼</v>
      </c>
      <c r="W3" s="40" t="s">
        <v>50</v>
      </c>
    </row>
    <row r="4" spans="1:23" x14ac:dyDescent="0.3">
      <c r="A4" s="43">
        <v>20190814</v>
      </c>
      <c r="B4" s="18" t="s">
        <v>37</v>
      </c>
      <c r="C4" s="28">
        <v>43727</v>
      </c>
      <c r="D4" s="29" t="s">
        <v>70</v>
      </c>
      <c r="E4" s="29" t="s">
        <v>71</v>
      </c>
      <c r="F4" s="29" t="s">
        <v>72</v>
      </c>
      <c r="G4" s="29" t="s">
        <v>73</v>
      </c>
      <c r="H4" s="6">
        <v>3040000.0000000093</v>
      </c>
      <c r="I4" s="18" t="s">
        <v>31</v>
      </c>
      <c r="J4" s="18" t="s">
        <v>31</v>
      </c>
      <c r="K4" s="16">
        <v>3034</v>
      </c>
      <c r="L4" s="16">
        <v>-3238</v>
      </c>
      <c r="M4" s="19">
        <v>-0.51626275510204078</v>
      </c>
      <c r="N4" s="6">
        <v>3429</v>
      </c>
      <c r="O4" s="6">
        <v>44652</v>
      </c>
      <c r="P4" s="6">
        <v>598906</v>
      </c>
      <c r="Q4" s="16">
        <f t="shared" ref="Q4:Q10" si="1">P4-P3</f>
        <v>4944</v>
      </c>
      <c r="R4" s="19">
        <v>8.3237648199716487E-3</v>
      </c>
      <c r="S4" s="30"/>
      <c r="T4" s="30"/>
      <c r="U4" s="30">
        <v>0</v>
      </c>
      <c r="V4" s="46" t="str">
        <f t="shared" si="0"/>
        <v>buy減碼</v>
      </c>
    </row>
    <row r="5" spans="1:23" ht="17" x14ac:dyDescent="0.3">
      <c r="A5" s="43">
        <v>20190815</v>
      </c>
      <c r="B5" s="1" t="s">
        <v>42</v>
      </c>
      <c r="C5" s="12">
        <v>43727</v>
      </c>
      <c r="D5" s="3" t="s">
        <v>74</v>
      </c>
      <c r="E5" s="3" t="s">
        <v>75</v>
      </c>
      <c r="F5" s="3" t="s">
        <v>76</v>
      </c>
      <c r="G5" s="3" t="s">
        <v>77</v>
      </c>
      <c r="H5" s="6">
        <v>1809999.9999999909</v>
      </c>
      <c r="I5" s="5" t="s">
        <v>34</v>
      </c>
      <c r="J5" s="5" t="s">
        <v>31</v>
      </c>
      <c r="K5" s="6">
        <v>2348</v>
      </c>
      <c r="L5" s="7">
        <v>-686</v>
      </c>
      <c r="M5" s="5">
        <v>-0.22610415293342123</v>
      </c>
      <c r="N5" s="6"/>
      <c r="O5" s="6"/>
      <c r="P5" s="6">
        <v>593962</v>
      </c>
      <c r="Q5" s="16">
        <f t="shared" si="1"/>
        <v>-4944</v>
      </c>
      <c r="R5" s="5"/>
      <c r="S5" s="8"/>
      <c r="T5" s="11"/>
      <c r="U5" s="11"/>
      <c r="V5" s="46" t="str">
        <f t="shared" si="0"/>
        <v>sell減碼</v>
      </c>
    </row>
    <row r="6" spans="1:23" ht="19.75" customHeight="1" x14ac:dyDescent="0.3">
      <c r="A6" s="43">
        <v>20190816</v>
      </c>
      <c r="B6" s="18" t="s">
        <v>38</v>
      </c>
      <c r="C6" s="28">
        <v>43727</v>
      </c>
      <c r="D6" s="29" t="s">
        <v>78</v>
      </c>
      <c r="E6" s="29" t="s">
        <v>79</v>
      </c>
      <c r="F6" s="29" t="s">
        <v>80</v>
      </c>
      <c r="G6" s="29" t="s">
        <v>81</v>
      </c>
      <c r="H6" s="6">
        <v>2350000</v>
      </c>
      <c r="I6" s="18" t="s">
        <v>31</v>
      </c>
      <c r="J6" s="18" t="s">
        <v>30</v>
      </c>
      <c r="K6" s="16">
        <v>1253</v>
      </c>
      <c r="L6" s="16"/>
      <c r="M6" s="19"/>
      <c r="N6" s="6">
        <v>3604</v>
      </c>
      <c r="O6" s="6">
        <v>45510</v>
      </c>
      <c r="P6" s="6">
        <v>599357</v>
      </c>
      <c r="Q6" s="16">
        <f t="shared" si="1"/>
        <v>5395</v>
      </c>
      <c r="R6" s="19"/>
      <c r="S6" s="30"/>
      <c r="T6" s="30"/>
      <c r="U6" s="30"/>
      <c r="V6" s="46" t="str">
        <f t="shared" si="0"/>
        <v>sell加碼</v>
      </c>
    </row>
    <row r="7" spans="1:23" x14ac:dyDescent="0.3">
      <c r="A7" s="43">
        <v>20190819</v>
      </c>
      <c r="B7" s="18" t="s">
        <v>38</v>
      </c>
      <c r="C7" s="28">
        <v>43727</v>
      </c>
      <c r="D7" s="29" t="s">
        <v>81</v>
      </c>
      <c r="E7" s="29" t="s">
        <v>82</v>
      </c>
      <c r="F7" s="29" t="s">
        <v>83</v>
      </c>
      <c r="G7" s="29" t="s">
        <v>84</v>
      </c>
      <c r="H7" s="17">
        <v>1959999.9999999909</v>
      </c>
      <c r="I7" s="18" t="s">
        <v>31</v>
      </c>
      <c r="J7" s="18" t="s">
        <v>30</v>
      </c>
      <c r="K7" s="16">
        <v>1623</v>
      </c>
      <c r="L7" s="16"/>
      <c r="M7" s="19"/>
      <c r="N7" s="6">
        <v>3595</v>
      </c>
      <c r="O7" s="6">
        <v>45775</v>
      </c>
      <c r="P7" s="6">
        <v>593610</v>
      </c>
      <c r="Q7" s="16">
        <f t="shared" si="1"/>
        <v>-5747</v>
      </c>
      <c r="R7" s="19"/>
      <c r="S7" s="30"/>
      <c r="T7" s="30"/>
      <c r="U7" s="30"/>
      <c r="V7" s="46" t="str">
        <f t="shared" si="0"/>
        <v>buy減碼</v>
      </c>
    </row>
    <row r="8" spans="1:23" x14ac:dyDescent="0.3">
      <c r="A8" s="43">
        <v>20190820</v>
      </c>
      <c r="B8" s="18" t="s">
        <v>38</v>
      </c>
      <c r="C8" s="28">
        <v>43727</v>
      </c>
      <c r="D8" s="29" t="s">
        <v>85</v>
      </c>
      <c r="E8" s="29" t="s">
        <v>86</v>
      </c>
      <c r="F8" s="29" t="s">
        <v>87</v>
      </c>
      <c r="G8" s="29" t="s">
        <v>88</v>
      </c>
      <c r="H8" s="17">
        <v>1409999.9999999909</v>
      </c>
      <c r="I8" s="18" t="s">
        <v>31</v>
      </c>
      <c r="J8" s="18" t="s">
        <v>30</v>
      </c>
      <c r="K8" s="16">
        <v>1601</v>
      </c>
      <c r="L8" s="16"/>
      <c r="M8" s="19"/>
      <c r="N8" s="16">
        <v>3646</v>
      </c>
      <c r="O8" s="16">
        <v>45744</v>
      </c>
      <c r="P8" s="16">
        <v>594807</v>
      </c>
      <c r="Q8" s="16">
        <f t="shared" si="1"/>
        <v>1197</v>
      </c>
      <c r="R8" s="19"/>
      <c r="S8" s="30"/>
      <c r="T8" s="30"/>
      <c r="U8" s="30"/>
      <c r="V8" s="46" t="str">
        <f t="shared" si="0"/>
        <v>sell加碼</v>
      </c>
    </row>
    <row r="9" spans="1:23" x14ac:dyDescent="0.3">
      <c r="A9" s="43">
        <v>20190821</v>
      </c>
      <c r="B9" s="18" t="s">
        <v>38</v>
      </c>
      <c r="C9" s="28">
        <v>43727</v>
      </c>
      <c r="D9" s="29" t="s">
        <v>89</v>
      </c>
      <c r="E9" s="29" t="s">
        <v>90</v>
      </c>
      <c r="F9" s="29" t="s">
        <v>91</v>
      </c>
      <c r="G9" s="29" t="s">
        <v>92</v>
      </c>
      <c r="H9" s="17">
        <v>1100000</v>
      </c>
      <c r="I9" s="18" t="s">
        <v>31</v>
      </c>
      <c r="J9" s="18" t="s">
        <v>30</v>
      </c>
      <c r="K9" s="16">
        <v>2103</v>
      </c>
      <c r="L9" s="16"/>
      <c r="M9" s="19"/>
      <c r="N9" s="16">
        <v>3672</v>
      </c>
      <c r="O9" s="16">
        <v>45852</v>
      </c>
      <c r="P9" s="16">
        <v>595486</v>
      </c>
      <c r="Q9" s="16">
        <f t="shared" si="1"/>
        <v>679</v>
      </c>
      <c r="R9" s="19"/>
      <c r="S9" s="30"/>
      <c r="T9" s="30"/>
      <c r="U9" s="30"/>
      <c r="V9" s="46" t="str">
        <f t="shared" si="0"/>
        <v>sell加碼</v>
      </c>
    </row>
    <row r="10" spans="1:23" x14ac:dyDescent="0.3">
      <c r="A10" s="43">
        <v>20190822</v>
      </c>
      <c r="B10" s="27" t="s">
        <v>37</v>
      </c>
      <c r="C10" s="28">
        <v>43727</v>
      </c>
      <c r="D10" s="29" t="s">
        <v>69</v>
      </c>
      <c r="E10" s="27" t="s">
        <v>93</v>
      </c>
      <c r="F10" s="27" t="s">
        <v>94</v>
      </c>
      <c r="G10" s="27" t="s">
        <v>95</v>
      </c>
      <c r="H10" s="27">
        <v>1190000.0000000091</v>
      </c>
      <c r="I10" s="27" t="s">
        <v>31</v>
      </c>
      <c r="J10" s="27" t="s">
        <v>30</v>
      </c>
      <c r="K10" s="27">
        <v>2134</v>
      </c>
      <c r="L10" s="27">
        <v>31</v>
      </c>
      <c r="M10" s="27">
        <v>1.4740846409890632E-2</v>
      </c>
      <c r="N10" s="27">
        <v>3195</v>
      </c>
      <c r="O10" s="27">
        <v>47594</v>
      </c>
      <c r="P10" s="27">
        <v>598402</v>
      </c>
      <c r="Q10" s="16">
        <f t="shared" si="1"/>
        <v>2916</v>
      </c>
      <c r="R10" s="27">
        <v>4.8968405638419709E-3</v>
      </c>
      <c r="S10" s="27"/>
      <c r="T10" s="27"/>
      <c r="U10" s="27" t="s">
        <v>43</v>
      </c>
      <c r="V10" s="46" t="str">
        <f t="shared" si="0"/>
        <v>sell加碼</v>
      </c>
    </row>
    <row r="11" spans="1:23" x14ac:dyDescent="0.3">
      <c r="A11" s="43">
        <v>20190823</v>
      </c>
      <c r="B11" s="27" t="s">
        <v>42</v>
      </c>
      <c r="C11" s="28">
        <v>43727</v>
      </c>
      <c r="D11" s="29" t="s">
        <v>96</v>
      </c>
      <c r="E11" s="27" t="s">
        <v>97</v>
      </c>
      <c r="F11" s="27" t="s">
        <v>98</v>
      </c>
      <c r="G11" s="27" t="s">
        <v>99</v>
      </c>
      <c r="H11" s="27">
        <v>3679999.9999999953</v>
      </c>
      <c r="I11" s="27" t="s">
        <v>34</v>
      </c>
      <c r="J11" s="27" t="s">
        <v>31</v>
      </c>
      <c r="K11" s="27">
        <v>2725</v>
      </c>
      <c r="L11" s="27">
        <v>591</v>
      </c>
      <c r="M11" s="27">
        <v>0.2769447047797563</v>
      </c>
      <c r="N11" s="27"/>
      <c r="O11" s="27"/>
      <c r="P11" s="27">
        <v>593962</v>
      </c>
      <c r="Q11" s="16"/>
      <c r="R11" s="27"/>
      <c r="S11" s="27"/>
      <c r="T11" s="27"/>
      <c r="U11" s="27"/>
      <c r="V11" s="46" t="str">
        <f t="shared" si="0"/>
        <v/>
      </c>
    </row>
    <row r="12" spans="1:23" x14ac:dyDescent="0.3">
      <c r="A12" s="43"/>
      <c r="B12" s="27"/>
      <c r="C12" s="28"/>
      <c r="D12" s="29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46" t="str">
        <f t="shared" si="0"/>
        <v/>
      </c>
    </row>
    <row r="13" spans="1:23" x14ac:dyDescent="0.3">
      <c r="A13" s="43"/>
      <c r="B13" s="18"/>
      <c r="C13" s="28"/>
      <c r="D13" s="29"/>
      <c r="E13" s="29"/>
      <c r="F13" s="29"/>
      <c r="G13" s="29"/>
      <c r="H13" s="17"/>
      <c r="I13" s="18"/>
      <c r="J13" s="18"/>
      <c r="K13" s="16"/>
      <c r="L13" s="16"/>
      <c r="M13" s="19"/>
      <c r="N13" s="6"/>
      <c r="O13" s="6"/>
      <c r="P13" s="6"/>
      <c r="Q13" s="16"/>
      <c r="R13" s="19"/>
      <c r="S13" s="30"/>
      <c r="T13" s="30"/>
      <c r="U13" s="32"/>
      <c r="V13" s="46">
        <f t="shared" si="0"/>
        <v>0</v>
      </c>
    </row>
    <row r="14" spans="1:23" x14ac:dyDescent="0.3">
      <c r="A14" s="43"/>
      <c r="B14" s="18"/>
      <c r="C14" s="28"/>
      <c r="D14" s="29"/>
      <c r="E14" s="29"/>
      <c r="F14" s="29"/>
      <c r="G14" s="29"/>
      <c r="H14" s="17"/>
      <c r="I14" s="18"/>
      <c r="J14" s="18"/>
      <c r="K14" s="16"/>
      <c r="L14" s="16"/>
      <c r="M14" s="19"/>
      <c r="N14" s="16"/>
      <c r="O14" s="16"/>
      <c r="P14" s="6"/>
      <c r="Q14" s="16"/>
      <c r="R14" s="19"/>
      <c r="S14" s="30"/>
      <c r="T14" s="30"/>
      <c r="U14" s="32"/>
      <c r="V14" s="46">
        <f t="shared" si="0"/>
        <v>0</v>
      </c>
    </row>
    <row r="15" spans="1:23" x14ac:dyDescent="0.3">
      <c r="A15" s="43"/>
      <c r="B15" s="18"/>
      <c r="C15" s="28"/>
      <c r="D15" s="29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46">
        <f t="shared" si="0"/>
        <v>0</v>
      </c>
    </row>
    <row r="16" spans="1:23" x14ac:dyDescent="0.3">
      <c r="A16" s="43"/>
      <c r="B16" s="18"/>
      <c r="C16" s="28"/>
      <c r="D16" s="29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46">
        <f t="shared" si="0"/>
        <v>0</v>
      </c>
    </row>
    <row r="17" spans="1:22" x14ac:dyDescent="0.3">
      <c r="A17" s="43"/>
      <c r="B17" s="18"/>
      <c r="C17" s="28"/>
      <c r="D17" s="29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46">
        <f t="shared" si="0"/>
        <v>0</v>
      </c>
    </row>
    <row r="18" spans="1:22" x14ac:dyDescent="0.3">
      <c r="A18" s="43"/>
      <c r="B18" s="18"/>
      <c r="C18" s="28"/>
      <c r="D18" s="29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46">
        <f t="shared" si="0"/>
        <v>0</v>
      </c>
    </row>
    <row r="19" spans="1:22" x14ac:dyDescent="0.3">
      <c r="A19" s="43"/>
      <c r="B19" s="18"/>
      <c r="C19" s="28"/>
      <c r="D19" s="29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46">
        <f t="shared" si="0"/>
        <v>0</v>
      </c>
    </row>
    <row r="20" spans="1:22" x14ac:dyDescent="0.3">
      <c r="A20" s="43">
        <v>20190716</v>
      </c>
      <c r="B20" s="18" t="s">
        <v>37</v>
      </c>
      <c r="C20" s="28">
        <v>43727</v>
      </c>
      <c r="D20" s="29" t="s">
        <v>54</v>
      </c>
      <c r="E20" t="s">
        <v>55</v>
      </c>
      <c r="F20" t="s">
        <v>56</v>
      </c>
      <c r="G20" t="s">
        <v>57</v>
      </c>
      <c r="H20">
        <v>609.99999999999943</v>
      </c>
      <c r="I20" t="s">
        <v>34</v>
      </c>
      <c r="J20" t="s">
        <v>30</v>
      </c>
      <c r="K20">
        <v>150594</v>
      </c>
      <c r="L20">
        <v>149855</v>
      </c>
      <c r="M20">
        <v>202.7807848443843</v>
      </c>
      <c r="N20">
        <v>520406</v>
      </c>
      <c r="O20">
        <v>4760</v>
      </c>
      <c r="P20">
        <v>535848</v>
      </c>
      <c r="Q20">
        <v>5488</v>
      </c>
      <c r="R20">
        <v>1.0347688362621616E-2</v>
      </c>
      <c r="U20">
        <v>0</v>
      </c>
      <c r="V20" s="37">
        <f t="shared" si="0"/>
        <v>0</v>
      </c>
    </row>
    <row r="21" spans="1:22" x14ac:dyDescent="0.3">
      <c r="A21" s="43">
        <v>20190717</v>
      </c>
      <c r="B21" s="18" t="s">
        <v>42</v>
      </c>
      <c r="C21" s="28">
        <v>43727</v>
      </c>
      <c r="D21" s="29" t="s">
        <v>58</v>
      </c>
      <c r="E21" t="s">
        <v>59</v>
      </c>
      <c r="F21" t="s">
        <v>60</v>
      </c>
      <c r="G21" t="s">
        <v>61</v>
      </c>
      <c r="H21">
        <v>340.00000000000693</v>
      </c>
      <c r="I21" t="s">
        <v>31</v>
      </c>
      <c r="J21" t="s">
        <v>30</v>
      </c>
      <c r="K21">
        <v>118045</v>
      </c>
      <c r="L21">
        <v>-32549</v>
      </c>
      <c r="M21">
        <v>-0.21613742911404174</v>
      </c>
    </row>
    <row r="22" spans="1:22" x14ac:dyDescent="0.3">
      <c r="A22" s="43"/>
      <c r="B22" s="18"/>
    </row>
    <row r="23" spans="1:22" ht="17" x14ac:dyDescent="0.3">
      <c r="A23" s="42">
        <v>20190830</v>
      </c>
      <c r="B23" s="1" t="s">
        <v>38</v>
      </c>
      <c r="C23" s="12">
        <v>43757</v>
      </c>
      <c r="D23" s="3" t="s">
        <v>103</v>
      </c>
      <c r="E23" s="3" t="s">
        <v>104</v>
      </c>
      <c r="F23" s="3" t="s">
        <v>63</v>
      </c>
      <c r="G23" s="3" t="s">
        <v>105</v>
      </c>
      <c r="H23" s="4">
        <v>1640000.0000000091</v>
      </c>
      <c r="I23" s="5" t="s">
        <v>31</v>
      </c>
      <c r="J23" s="5" t="s">
        <v>30</v>
      </c>
      <c r="K23" s="6">
        <v>6279</v>
      </c>
      <c r="L23" s="7"/>
      <c r="M23" s="5"/>
      <c r="N23" s="6">
        <v>44985</v>
      </c>
      <c r="O23" s="6">
        <v>50417</v>
      </c>
      <c r="P23" s="6">
        <v>609472</v>
      </c>
      <c r="Q23" s="7"/>
      <c r="R23" s="5"/>
      <c r="S23" s="8"/>
      <c r="T23" s="11"/>
      <c r="V23" s="46" t="str">
        <f t="shared" ref="V23:V25" si="2">IF(I23=0,J22,
IF(OR(AND(I23="過高",J23="破低"),AND(I23="",J23="")),V22,
IF(AND(Q23&gt;0,I23="過高"),"buy加碼",
IF(AND(Q23&lt;0,J23="破低"),"buy減碼",
IF(AND(Q23&gt;0,J23="破低"),"sell加碼",
IF(AND(Q23&lt;0,I23="過高"),"sell減碼",
""))))))</f>
        <v/>
      </c>
    </row>
    <row r="24" spans="1:22" x14ac:dyDescent="0.3">
      <c r="A24" s="42">
        <v>20190903</v>
      </c>
      <c r="B24" s="18" t="s">
        <v>38</v>
      </c>
      <c r="C24" s="28">
        <v>43757</v>
      </c>
      <c r="D24" s="29" t="s">
        <v>106</v>
      </c>
      <c r="E24" s="29" t="s">
        <v>107</v>
      </c>
      <c r="F24" s="29" t="s">
        <v>108</v>
      </c>
      <c r="G24" s="29" t="s">
        <v>109</v>
      </c>
      <c r="H24" s="17">
        <v>3079999.9999999953</v>
      </c>
      <c r="I24" s="18" t="s">
        <v>31</v>
      </c>
      <c r="J24" s="18" t="s">
        <v>30</v>
      </c>
      <c r="K24" s="16">
        <v>8480</v>
      </c>
      <c r="L24" s="16"/>
      <c r="M24" s="19"/>
      <c r="N24" s="6">
        <v>45116</v>
      </c>
      <c r="O24" s="6">
        <v>51301</v>
      </c>
      <c r="P24" s="6">
        <v>634358</v>
      </c>
      <c r="Q24" s="16"/>
      <c r="R24" s="19"/>
      <c r="S24" s="30"/>
      <c r="T24" s="30"/>
      <c r="V24" s="46" t="str">
        <f t="shared" si="2"/>
        <v/>
      </c>
    </row>
    <row r="25" spans="1:22" x14ac:dyDescent="0.3">
      <c r="A25" s="42">
        <v>20190904</v>
      </c>
      <c r="B25" s="18" t="s">
        <v>37</v>
      </c>
      <c r="C25" s="28">
        <v>43757</v>
      </c>
      <c r="D25" s="29" t="s">
        <v>111</v>
      </c>
      <c r="E25" s="29" t="s">
        <v>112</v>
      </c>
      <c r="F25" s="29" t="s">
        <v>113</v>
      </c>
      <c r="G25" s="29" t="s">
        <v>114</v>
      </c>
      <c r="H25" s="17">
        <v>2329999.9999999953</v>
      </c>
      <c r="I25" s="18" t="s">
        <v>34</v>
      </c>
      <c r="J25" s="18" t="s">
        <v>31</v>
      </c>
      <c r="K25" s="16">
        <v>8154</v>
      </c>
      <c r="L25" s="16">
        <v>-326</v>
      </c>
      <c r="M25" s="19">
        <v>-3.8443396226415093E-2</v>
      </c>
      <c r="N25" s="16">
        <v>45357</v>
      </c>
      <c r="O25" s="16">
        <v>54208</v>
      </c>
      <c r="P25" s="6">
        <v>643563</v>
      </c>
      <c r="Q25" s="16">
        <v>9205</v>
      </c>
      <c r="R25" s="19">
        <v>1.4510733686656431E-2</v>
      </c>
      <c r="S25" s="30"/>
      <c r="T25" s="30"/>
      <c r="V25" s="46" t="str">
        <f t="shared" si="2"/>
        <v>buy加碼</v>
      </c>
    </row>
    <row r="26" spans="1:22" x14ac:dyDescent="0.3">
      <c r="A26" s="43"/>
    </row>
    <row r="27" spans="1:22" s="2" customFormat="1" ht="17" x14ac:dyDescent="0.3">
      <c r="A27" s="1" t="s">
        <v>35</v>
      </c>
      <c r="B27" s="1" t="s">
        <v>36</v>
      </c>
      <c r="C27" s="1" t="s">
        <v>11</v>
      </c>
      <c r="D27" s="3" t="s">
        <v>12</v>
      </c>
      <c r="E27" s="3" t="s">
        <v>13</v>
      </c>
      <c r="F27" s="3" t="s">
        <v>14</v>
      </c>
      <c r="G27" s="3" t="s">
        <v>15</v>
      </c>
      <c r="H27" s="4" t="s">
        <v>16</v>
      </c>
      <c r="I27" s="5" t="s">
        <v>29</v>
      </c>
      <c r="J27" s="5" t="s">
        <v>17</v>
      </c>
      <c r="K27" s="6" t="s">
        <v>18</v>
      </c>
      <c r="L27" s="7" t="s">
        <v>19</v>
      </c>
      <c r="M27" s="45" t="s">
        <v>100</v>
      </c>
      <c r="N27" s="6" t="s">
        <v>21</v>
      </c>
      <c r="O27" s="6" t="s">
        <v>22</v>
      </c>
      <c r="P27" s="6" t="s">
        <v>23</v>
      </c>
      <c r="Q27" s="13" t="s">
        <v>101</v>
      </c>
      <c r="R27" s="5" t="s">
        <v>40</v>
      </c>
      <c r="S27" s="8" t="s">
        <v>24</v>
      </c>
      <c r="T27" s="11" t="s">
        <v>25</v>
      </c>
      <c r="U27" s="2" t="s">
        <v>39</v>
      </c>
    </row>
    <row r="28" spans="1:22" x14ac:dyDescent="0.3">
      <c r="A28" s="43">
        <v>20191202</v>
      </c>
      <c r="B28" t="s">
        <v>38</v>
      </c>
      <c r="C28">
        <v>43485</v>
      </c>
      <c r="D28" t="s">
        <v>115</v>
      </c>
      <c r="E28" t="s">
        <v>116</v>
      </c>
      <c r="F28" t="s">
        <v>117</v>
      </c>
      <c r="G28" t="s">
        <v>118</v>
      </c>
      <c r="H28">
        <v>1109999.9999999909</v>
      </c>
      <c r="I28" t="s">
        <v>31</v>
      </c>
      <c r="J28" t="s">
        <v>30</v>
      </c>
      <c r="K28">
        <v>1403</v>
      </c>
      <c r="L28" t="s">
        <v>129</v>
      </c>
      <c r="N28">
        <v>4123</v>
      </c>
      <c r="O28">
        <v>59944</v>
      </c>
      <c r="P28">
        <v>672182</v>
      </c>
      <c r="Q28" t="s">
        <v>129</v>
      </c>
      <c r="R28" t="s">
        <v>129</v>
      </c>
    </row>
    <row r="29" spans="1:22" x14ac:dyDescent="0.3">
      <c r="A29" s="43">
        <v>20191203</v>
      </c>
      <c r="B29" t="s">
        <v>37</v>
      </c>
      <c r="C29">
        <v>43485</v>
      </c>
      <c r="D29" t="s">
        <v>119</v>
      </c>
      <c r="E29" t="s">
        <v>120</v>
      </c>
      <c r="F29" t="s">
        <v>121</v>
      </c>
      <c r="G29" t="s">
        <v>122</v>
      </c>
      <c r="H29">
        <v>2190000.0000000093</v>
      </c>
      <c r="I29" t="s">
        <v>34</v>
      </c>
      <c r="J29" t="s">
        <v>31</v>
      </c>
      <c r="K29">
        <v>1397</v>
      </c>
      <c r="L29">
        <v>-6</v>
      </c>
      <c r="M29">
        <v>-4.2765502494654314E-3</v>
      </c>
      <c r="N29">
        <v>3946</v>
      </c>
      <c r="O29">
        <v>62824</v>
      </c>
      <c r="P29">
        <v>701016</v>
      </c>
      <c r="Q29">
        <v>28834</v>
      </c>
      <c r="R29">
        <v>4.2896120395964188E-2</v>
      </c>
      <c r="U29" t="s">
        <v>110</v>
      </c>
      <c r="V29" s="46" t="str">
        <f t="shared" ref="V29:V51" si="3">IF(I29=0,J28,
IF(OR(AND(I29="過高",J29="破低"),AND(I29="",J29="")),V28,
IF(AND(Q29&gt;0,I29="過高"),"buy加碼",
IF(AND(Q29&lt;0,J29="破低"),"buy減碼",
IF(AND(Q29&gt;0,J29="破低"),"sell加碼",
IF(AND(Q29&lt;0,I29="過高"),"sell減碼",
""))))))</f>
        <v>buy加碼</v>
      </c>
    </row>
    <row r="30" spans="1:22" x14ac:dyDescent="0.3">
      <c r="A30" s="43">
        <v>20191204</v>
      </c>
      <c r="B30" t="s">
        <v>38</v>
      </c>
      <c r="C30">
        <v>43485</v>
      </c>
      <c r="D30" t="s">
        <v>123</v>
      </c>
      <c r="E30" t="s">
        <v>124</v>
      </c>
      <c r="F30" t="s">
        <v>125</v>
      </c>
      <c r="G30" t="s">
        <v>126</v>
      </c>
      <c r="H30">
        <v>13</v>
      </c>
      <c r="I30" t="s">
        <v>31</v>
      </c>
      <c r="J30" t="s">
        <v>30</v>
      </c>
      <c r="K30">
        <v>882</v>
      </c>
      <c r="L30" t="s">
        <v>129</v>
      </c>
      <c r="N30">
        <v>3877</v>
      </c>
      <c r="O30">
        <v>63601</v>
      </c>
      <c r="P30">
        <v>699078</v>
      </c>
      <c r="Q30" t="s">
        <v>129</v>
      </c>
      <c r="R30" t="s">
        <v>129</v>
      </c>
      <c r="V30" s="46" t="str">
        <f t="shared" si="3"/>
        <v>sell加碼</v>
      </c>
    </row>
    <row r="31" spans="1:22" x14ac:dyDescent="0.3">
      <c r="A31" s="43">
        <v>20191205</v>
      </c>
      <c r="B31" t="s">
        <v>37</v>
      </c>
      <c r="C31">
        <v>43485</v>
      </c>
      <c r="D31" t="s">
        <v>134</v>
      </c>
      <c r="E31" t="s">
        <v>135</v>
      </c>
      <c r="F31" t="s">
        <v>136</v>
      </c>
      <c r="G31" t="s">
        <v>137</v>
      </c>
      <c r="H31">
        <v>6.7999999999999545</v>
      </c>
      <c r="I31" t="s">
        <v>31</v>
      </c>
      <c r="J31" t="s">
        <v>31</v>
      </c>
      <c r="K31">
        <v>637</v>
      </c>
      <c r="L31">
        <v>-245</v>
      </c>
      <c r="M31">
        <v>-0.27777777777777779</v>
      </c>
      <c r="N31">
        <v>3937</v>
      </c>
      <c r="O31">
        <v>64407</v>
      </c>
      <c r="P31">
        <v>700602</v>
      </c>
      <c r="Q31">
        <v>1524</v>
      </c>
      <c r="R31">
        <v>2.1800142473372072E-3</v>
      </c>
      <c r="U31">
        <v>0</v>
      </c>
      <c r="V31" s="46" t="str">
        <f t="shared" si="3"/>
        <v>sell加碼</v>
      </c>
    </row>
    <row r="32" spans="1:22" x14ac:dyDescent="0.3">
      <c r="A32">
        <v>20191206</v>
      </c>
      <c r="B32" t="s">
        <v>37</v>
      </c>
      <c r="C32">
        <v>43485</v>
      </c>
      <c r="D32" t="s">
        <v>137</v>
      </c>
      <c r="E32" t="s">
        <v>138</v>
      </c>
      <c r="F32" t="s">
        <v>139</v>
      </c>
      <c r="G32" t="s">
        <v>140</v>
      </c>
      <c r="H32">
        <v>20.5</v>
      </c>
      <c r="I32" t="s">
        <v>31</v>
      </c>
      <c r="J32" t="s">
        <v>30</v>
      </c>
      <c r="K32">
        <v>681</v>
      </c>
      <c r="L32">
        <v>44</v>
      </c>
      <c r="M32">
        <v>6.907378335949764E-2</v>
      </c>
      <c r="N32">
        <v>3899</v>
      </c>
      <c r="O32">
        <v>64312</v>
      </c>
      <c r="P32">
        <v>693117</v>
      </c>
      <c r="Q32">
        <v>-7485</v>
      </c>
      <c r="R32">
        <v>-1.0683669187356016E-2</v>
      </c>
      <c r="U32" t="s">
        <v>41</v>
      </c>
      <c r="V32" s="46" t="str">
        <f t="shared" si="3"/>
        <v>buy減碼</v>
      </c>
    </row>
    <row r="33" spans="1:22" x14ac:dyDescent="0.3">
      <c r="A33">
        <v>20191209</v>
      </c>
      <c r="B33" t="s">
        <v>42</v>
      </c>
      <c r="C33">
        <v>43485</v>
      </c>
      <c r="D33" t="s">
        <v>141</v>
      </c>
      <c r="E33" t="s">
        <v>115</v>
      </c>
      <c r="F33" t="s">
        <v>142</v>
      </c>
      <c r="G33" t="s">
        <v>143</v>
      </c>
      <c r="H33">
        <v>6.5999999999999091</v>
      </c>
      <c r="I33" t="s">
        <v>31</v>
      </c>
      <c r="J33" t="s">
        <v>30</v>
      </c>
      <c r="K33">
        <v>2245</v>
      </c>
      <c r="L33">
        <v>1564</v>
      </c>
      <c r="M33">
        <v>2.2966226138032306</v>
      </c>
      <c r="N33">
        <v>5200</v>
      </c>
      <c r="O33">
        <v>64407</v>
      </c>
      <c r="P33">
        <v>690989</v>
      </c>
      <c r="Q33">
        <v>-2128</v>
      </c>
      <c r="R33">
        <v>-3.0701887271557329E-3</v>
      </c>
      <c r="U33" t="s">
        <v>41</v>
      </c>
      <c r="V33" s="46" t="str">
        <f t="shared" si="3"/>
        <v>buy減碼</v>
      </c>
    </row>
    <row r="34" spans="1:22" x14ac:dyDescent="0.3">
      <c r="A34">
        <v>20191210</v>
      </c>
      <c r="B34" t="s">
        <v>37</v>
      </c>
      <c r="C34">
        <v>43485</v>
      </c>
      <c r="D34" t="s">
        <v>144</v>
      </c>
      <c r="E34" t="s">
        <v>145</v>
      </c>
      <c r="F34" t="s">
        <v>146</v>
      </c>
      <c r="G34" t="s">
        <v>147</v>
      </c>
      <c r="H34">
        <v>8.4000000000000909</v>
      </c>
      <c r="I34" t="s">
        <v>34</v>
      </c>
      <c r="J34" t="s">
        <v>31</v>
      </c>
      <c r="K34">
        <v>638</v>
      </c>
      <c r="L34">
        <v>-1607</v>
      </c>
      <c r="M34">
        <v>-0.71581291759465482</v>
      </c>
      <c r="N34">
        <v>5236</v>
      </c>
      <c r="O34">
        <v>62900</v>
      </c>
      <c r="P34">
        <v>690003</v>
      </c>
      <c r="Q34">
        <v>-986</v>
      </c>
      <c r="R34">
        <v>-1.4269402262554107E-3</v>
      </c>
      <c r="U34" t="s">
        <v>133</v>
      </c>
      <c r="V34" s="46" t="str">
        <f t="shared" si="3"/>
        <v>sell減碼</v>
      </c>
    </row>
    <row r="35" spans="1:22" x14ac:dyDescent="0.3">
      <c r="A35">
        <v>20191211</v>
      </c>
      <c r="B35" t="s">
        <v>37</v>
      </c>
      <c r="C35">
        <v>43485</v>
      </c>
      <c r="D35" t="s">
        <v>148</v>
      </c>
      <c r="E35" t="s">
        <v>149</v>
      </c>
      <c r="F35" t="s">
        <v>150</v>
      </c>
      <c r="G35" t="s">
        <v>151</v>
      </c>
      <c r="H35">
        <v>16</v>
      </c>
      <c r="I35" t="s">
        <v>34</v>
      </c>
      <c r="J35" t="s">
        <v>31</v>
      </c>
      <c r="K35">
        <v>601</v>
      </c>
      <c r="L35">
        <v>-37</v>
      </c>
      <c r="M35">
        <v>-5.7993730407523508E-2</v>
      </c>
      <c r="N35">
        <v>5237</v>
      </c>
      <c r="O35">
        <v>63367</v>
      </c>
      <c r="P35">
        <v>700866</v>
      </c>
      <c r="Q35">
        <v>10863</v>
      </c>
      <c r="R35">
        <v>1.574340981126169E-2</v>
      </c>
      <c r="U35" t="s">
        <v>110</v>
      </c>
      <c r="V35" s="46" t="str">
        <f t="shared" si="3"/>
        <v>buy加碼</v>
      </c>
    </row>
    <row r="36" spans="1:22" x14ac:dyDescent="0.3">
      <c r="A36">
        <v>20191212</v>
      </c>
      <c r="B36" t="s">
        <v>37</v>
      </c>
      <c r="C36">
        <v>43485</v>
      </c>
      <c r="D36" t="s">
        <v>152</v>
      </c>
      <c r="E36" t="s">
        <v>153</v>
      </c>
      <c r="F36" t="s">
        <v>154</v>
      </c>
      <c r="G36" t="s">
        <v>155</v>
      </c>
      <c r="H36">
        <v>23.100000000000136</v>
      </c>
      <c r="I36" t="s">
        <v>34</v>
      </c>
      <c r="J36" t="s">
        <v>31</v>
      </c>
      <c r="K36">
        <v>1149</v>
      </c>
      <c r="L36">
        <v>548</v>
      </c>
      <c r="M36">
        <v>0.91181364392678865</v>
      </c>
      <c r="N36">
        <v>5162</v>
      </c>
      <c r="O36">
        <v>63737</v>
      </c>
      <c r="P36">
        <v>702900</v>
      </c>
      <c r="Q36">
        <v>2034</v>
      </c>
      <c r="R36">
        <v>2.9021239438066621E-3</v>
      </c>
      <c r="U36" t="s">
        <v>110</v>
      </c>
      <c r="V36" s="46" t="str">
        <f t="shared" si="3"/>
        <v>buy加碼</v>
      </c>
    </row>
    <row r="37" spans="1:22" x14ac:dyDescent="0.3">
      <c r="A37">
        <v>20191213</v>
      </c>
      <c r="B37" t="s">
        <v>37</v>
      </c>
      <c r="C37">
        <v>43485</v>
      </c>
      <c r="D37" t="s">
        <v>156</v>
      </c>
      <c r="E37" t="s">
        <v>157</v>
      </c>
      <c r="F37" t="s">
        <v>158</v>
      </c>
      <c r="G37" t="s">
        <v>159</v>
      </c>
      <c r="H37">
        <v>16.400000000000091</v>
      </c>
      <c r="I37" t="s">
        <v>31</v>
      </c>
      <c r="J37" t="s">
        <v>30</v>
      </c>
      <c r="K37">
        <v>821</v>
      </c>
      <c r="L37">
        <v>-328</v>
      </c>
      <c r="M37">
        <v>-0.28546562228024369</v>
      </c>
      <c r="N37">
        <v>5162</v>
      </c>
      <c r="O37">
        <v>63408</v>
      </c>
      <c r="P37">
        <v>711754</v>
      </c>
      <c r="Q37">
        <v>8854</v>
      </c>
      <c r="R37">
        <v>1.25963863992033E-2</v>
      </c>
      <c r="U37" t="s">
        <v>43</v>
      </c>
      <c r="V37" s="46" t="str">
        <f t="shared" si="3"/>
        <v>sell加碼</v>
      </c>
    </row>
    <row r="38" spans="1:22" x14ac:dyDescent="0.3">
      <c r="A38">
        <v>20191216</v>
      </c>
      <c r="B38" t="s">
        <v>42</v>
      </c>
      <c r="C38">
        <v>43485</v>
      </c>
      <c r="D38" t="s">
        <v>160</v>
      </c>
      <c r="E38" t="s">
        <v>161</v>
      </c>
      <c r="F38" t="s">
        <v>162</v>
      </c>
      <c r="G38" t="s">
        <v>134</v>
      </c>
      <c r="H38">
        <v>5.8999999999998636</v>
      </c>
      <c r="I38" t="s">
        <v>34</v>
      </c>
      <c r="J38" t="s">
        <v>31</v>
      </c>
      <c r="K38">
        <v>457</v>
      </c>
      <c r="L38">
        <v>-364</v>
      </c>
      <c r="M38">
        <v>-0.44336175395858707</v>
      </c>
      <c r="N38">
        <v>5050</v>
      </c>
      <c r="O38">
        <v>62881</v>
      </c>
      <c r="P38">
        <v>711378</v>
      </c>
      <c r="Q38">
        <v>-376</v>
      </c>
      <c r="R38">
        <v>-5.282724087254866E-4</v>
      </c>
      <c r="U38" t="s">
        <v>133</v>
      </c>
      <c r="V38" s="46" t="str">
        <f t="shared" si="3"/>
        <v>sell減碼</v>
      </c>
    </row>
    <row r="39" spans="1:22" x14ac:dyDescent="0.3">
      <c r="A39">
        <v>20191217</v>
      </c>
      <c r="B39" t="s">
        <v>127</v>
      </c>
      <c r="C39">
        <v>43485</v>
      </c>
      <c r="D39" t="s">
        <v>134</v>
      </c>
      <c r="E39" t="s">
        <v>138</v>
      </c>
      <c r="F39" t="s">
        <v>136</v>
      </c>
      <c r="G39" t="s">
        <v>151</v>
      </c>
      <c r="H39">
        <v>5.5999999999999091</v>
      </c>
      <c r="I39" t="s">
        <v>34</v>
      </c>
      <c r="J39" t="s">
        <v>31</v>
      </c>
      <c r="K39">
        <v>2718</v>
      </c>
      <c r="L39">
        <v>2261</v>
      </c>
      <c r="M39">
        <v>4.9474835886214441</v>
      </c>
      <c r="N39">
        <v>3354</v>
      </c>
      <c r="O39">
        <v>63024</v>
      </c>
      <c r="P39">
        <v>716987</v>
      </c>
      <c r="Q39">
        <v>5609</v>
      </c>
      <c r="R39">
        <v>7.884697024647936E-3</v>
      </c>
      <c r="U39" t="s">
        <v>110</v>
      </c>
      <c r="V39" s="46" t="str">
        <f t="shared" si="3"/>
        <v>buy加碼</v>
      </c>
    </row>
    <row r="40" spans="1:22" x14ac:dyDescent="0.3">
      <c r="A40">
        <v>20191218</v>
      </c>
      <c r="B40" t="s">
        <v>131</v>
      </c>
      <c r="C40">
        <v>43485</v>
      </c>
      <c r="D40" t="s">
        <v>163</v>
      </c>
      <c r="E40" t="s">
        <v>68</v>
      </c>
      <c r="F40" t="s">
        <v>164</v>
      </c>
      <c r="G40" t="s">
        <v>165</v>
      </c>
      <c r="H40">
        <v>9.5</v>
      </c>
      <c r="I40" t="s">
        <v>31</v>
      </c>
      <c r="J40" t="s">
        <v>30</v>
      </c>
      <c r="K40">
        <v>768</v>
      </c>
      <c r="L40">
        <v>-1950</v>
      </c>
      <c r="M40">
        <v>-0.717439293598234</v>
      </c>
      <c r="N40" t="s">
        <v>129</v>
      </c>
      <c r="O40" t="s">
        <v>129</v>
      </c>
      <c r="P40" t="s">
        <v>129</v>
      </c>
      <c r="Q40" t="e">
        <v>#VALUE!</v>
      </c>
      <c r="R40" t="e">
        <v>#VALUE!</v>
      </c>
      <c r="U40" t="e">
        <v>#VALUE!</v>
      </c>
      <c r="V40" s="46" t="e">
        <f t="shared" si="3"/>
        <v>#VALUE!</v>
      </c>
    </row>
    <row r="41" spans="1:22" x14ac:dyDescent="0.3">
      <c r="V41" s="46" t="str">
        <f t="shared" si="3"/>
        <v>破低</v>
      </c>
    </row>
    <row r="42" spans="1:22" x14ac:dyDescent="0.3">
      <c r="A42">
        <v>20200210</v>
      </c>
      <c r="B42" t="s">
        <v>38</v>
      </c>
      <c r="C42">
        <v>43910</v>
      </c>
      <c r="D42" t="s">
        <v>169</v>
      </c>
      <c r="E42" t="s">
        <v>170</v>
      </c>
      <c r="F42" t="s">
        <v>171</v>
      </c>
      <c r="G42" t="s">
        <v>172</v>
      </c>
      <c r="H42">
        <v>8200.0000000000455</v>
      </c>
      <c r="I42" t="s">
        <v>129</v>
      </c>
      <c r="J42" t="s">
        <v>129</v>
      </c>
      <c r="K42">
        <v>460</v>
      </c>
      <c r="L42" t="s">
        <v>129</v>
      </c>
      <c r="N42">
        <v>2938</v>
      </c>
      <c r="O42">
        <v>88784</v>
      </c>
      <c r="P42">
        <v>658782</v>
      </c>
      <c r="Q42" t="s">
        <v>129</v>
      </c>
      <c r="R42" t="s">
        <v>129</v>
      </c>
      <c r="V42" s="46" t="str">
        <f t="shared" si="3"/>
        <v/>
      </c>
    </row>
    <row r="43" spans="1:22" x14ac:dyDescent="0.3">
      <c r="A43">
        <v>20200211</v>
      </c>
      <c r="B43" t="s">
        <v>37</v>
      </c>
      <c r="C43">
        <v>43910</v>
      </c>
      <c r="D43" t="s">
        <v>169</v>
      </c>
      <c r="E43" t="s">
        <v>173</v>
      </c>
      <c r="F43" t="s">
        <v>174</v>
      </c>
      <c r="G43" t="s">
        <v>175</v>
      </c>
      <c r="H43">
        <v>11900.000000000091</v>
      </c>
      <c r="I43" t="s">
        <v>31</v>
      </c>
      <c r="J43" t="s">
        <v>30</v>
      </c>
      <c r="K43">
        <v>864</v>
      </c>
      <c r="L43">
        <v>404</v>
      </c>
      <c r="M43">
        <v>0.87826086956521743</v>
      </c>
      <c r="N43">
        <v>2961</v>
      </c>
      <c r="O43">
        <v>89300</v>
      </c>
      <c r="P43">
        <v>658024</v>
      </c>
      <c r="Q43">
        <v>-758</v>
      </c>
      <c r="R43">
        <v>-1.1506082436982187E-3</v>
      </c>
      <c r="U43" t="s">
        <v>41</v>
      </c>
      <c r="V43" s="46" t="str">
        <f t="shared" si="3"/>
        <v>buy減碼</v>
      </c>
    </row>
    <row r="44" spans="1:22" x14ac:dyDescent="0.3">
      <c r="A44">
        <v>20200212</v>
      </c>
      <c r="B44" t="s">
        <v>42</v>
      </c>
      <c r="C44">
        <v>43910</v>
      </c>
      <c r="D44" t="s">
        <v>176</v>
      </c>
      <c r="E44" t="s">
        <v>177</v>
      </c>
      <c r="F44" t="s">
        <v>178</v>
      </c>
      <c r="G44" t="s">
        <v>179</v>
      </c>
      <c r="H44">
        <v>8700.0000000000455</v>
      </c>
      <c r="I44" t="s">
        <v>31</v>
      </c>
      <c r="J44" t="s">
        <v>30</v>
      </c>
      <c r="K44">
        <v>827</v>
      </c>
      <c r="L44">
        <v>-37</v>
      </c>
      <c r="M44">
        <v>-4.2824074074074077E-2</v>
      </c>
      <c r="N44">
        <v>2855</v>
      </c>
      <c r="O44">
        <v>88858</v>
      </c>
      <c r="P44">
        <v>656472</v>
      </c>
      <c r="Q44">
        <v>-1552</v>
      </c>
      <c r="R44">
        <v>-2.3585765868722112E-3</v>
      </c>
      <c r="U44" t="s">
        <v>41</v>
      </c>
      <c r="V44" s="46" t="str">
        <f t="shared" si="3"/>
        <v>buy減碼</v>
      </c>
    </row>
    <row r="45" spans="1:22" x14ac:dyDescent="0.3">
      <c r="A45">
        <v>20200213</v>
      </c>
      <c r="B45" t="s">
        <v>127</v>
      </c>
      <c r="C45">
        <v>43910</v>
      </c>
      <c r="D45" t="s">
        <v>180</v>
      </c>
      <c r="E45" t="s">
        <v>181</v>
      </c>
      <c r="F45" t="s">
        <v>182</v>
      </c>
      <c r="G45" t="s">
        <v>183</v>
      </c>
      <c r="H45">
        <v>13000</v>
      </c>
      <c r="I45" t="s">
        <v>34</v>
      </c>
      <c r="J45" t="s">
        <v>31</v>
      </c>
      <c r="K45">
        <v>1298</v>
      </c>
      <c r="L45">
        <v>471</v>
      </c>
      <c r="M45">
        <v>0.56952841596130588</v>
      </c>
      <c r="N45">
        <v>2751</v>
      </c>
      <c r="O45">
        <v>90926</v>
      </c>
      <c r="P45">
        <v>674073</v>
      </c>
      <c r="Q45">
        <v>17601</v>
      </c>
      <c r="R45">
        <v>2.6811501480641976E-2</v>
      </c>
      <c r="U45" t="s">
        <v>110</v>
      </c>
      <c r="V45" s="46" t="str">
        <f t="shared" si="3"/>
        <v>buy加碼</v>
      </c>
    </row>
    <row r="46" spans="1:22" x14ac:dyDescent="0.3">
      <c r="A46">
        <v>20200214</v>
      </c>
      <c r="B46" t="s">
        <v>131</v>
      </c>
      <c r="C46">
        <v>43910</v>
      </c>
      <c r="D46" t="s">
        <v>184</v>
      </c>
      <c r="E46" t="s">
        <v>185</v>
      </c>
      <c r="F46" t="s">
        <v>186</v>
      </c>
      <c r="G46" t="s">
        <v>187</v>
      </c>
      <c r="H46">
        <v>11700.000000000045</v>
      </c>
      <c r="I46" t="s">
        <v>34</v>
      </c>
      <c r="J46" t="s">
        <v>31</v>
      </c>
      <c r="K46">
        <v>687</v>
      </c>
      <c r="L46">
        <v>-611</v>
      </c>
      <c r="M46">
        <v>-0.47072419106317409</v>
      </c>
      <c r="N46" t="s">
        <v>129</v>
      </c>
      <c r="O46" t="s">
        <v>129</v>
      </c>
      <c r="P46" t="s">
        <v>129</v>
      </c>
      <c r="Q46" t="e">
        <v>#VALUE!</v>
      </c>
      <c r="R46" t="e">
        <v>#VALUE!</v>
      </c>
      <c r="U46" t="e">
        <v>#VALUE!</v>
      </c>
      <c r="V46" s="46" t="e">
        <f t="shared" si="3"/>
        <v>#VALUE!</v>
      </c>
    </row>
    <row r="47" spans="1:22" x14ac:dyDescent="0.3">
      <c r="V47" s="46" t="str">
        <f t="shared" si="3"/>
        <v/>
      </c>
    </row>
    <row r="48" spans="1:22" x14ac:dyDescent="0.3">
      <c r="A48" t="e">
        <v>#REF!</v>
      </c>
      <c r="B48" t="s">
        <v>38</v>
      </c>
      <c r="C48" t="e">
        <v>#REF!</v>
      </c>
      <c r="D48" t="e">
        <v>#REF!</v>
      </c>
      <c r="E48" t="e">
        <v>#REF!</v>
      </c>
      <c r="F48" t="e">
        <v>#REF!</v>
      </c>
      <c r="G48" t="e">
        <v>#REF!</v>
      </c>
      <c r="H48" t="e">
        <v>#REF!</v>
      </c>
      <c r="I48" t="s">
        <v>129</v>
      </c>
      <c r="J48" t="s">
        <v>129</v>
      </c>
      <c r="K48" t="e">
        <v>#REF!</v>
      </c>
      <c r="L48" t="s">
        <v>129</v>
      </c>
      <c r="N48">
        <v>2799</v>
      </c>
      <c r="O48">
        <v>98323</v>
      </c>
      <c r="P48">
        <v>715317</v>
      </c>
      <c r="Q48" t="s">
        <v>129</v>
      </c>
      <c r="R48" t="s">
        <v>129</v>
      </c>
      <c r="V48" s="46" t="str">
        <f t="shared" si="3"/>
        <v/>
      </c>
    </row>
    <row r="49" spans="1:22" x14ac:dyDescent="0.3">
      <c r="A49">
        <v>20200219</v>
      </c>
      <c r="B49" t="s">
        <v>37</v>
      </c>
      <c r="C49">
        <v>43910</v>
      </c>
      <c r="D49" t="s">
        <v>188</v>
      </c>
      <c r="E49" t="s">
        <v>189</v>
      </c>
      <c r="F49" t="s">
        <v>190</v>
      </c>
      <c r="G49" t="s">
        <v>191</v>
      </c>
      <c r="H49">
        <v>12900.000000000091</v>
      </c>
      <c r="I49" t="e">
        <v>#REF!</v>
      </c>
      <c r="J49" t="e">
        <v>#REF!</v>
      </c>
      <c r="K49">
        <v>2214</v>
      </c>
      <c r="L49" t="e">
        <v>#REF!</v>
      </c>
      <c r="M49" t="e">
        <v>#REF!</v>
      </c>
      <c r="N49">
        <v>2797</v>
      </c>
      <c r="O49">
        <v>100350</v>
      </c>
      <c r="P49">
        <v>722683</v>
      </c>
      <c r="Q49">
        <v>7366</v>
      </c>
      <c r="R49">
        <v>1.0297532422688122E-2</v>
      </c>
      <c r="U49" t="e">
        <v>#REF!</v>
      </c>
      <c r="V49" s="46" t="e">
        <f t="shared" si="3"/>
        <v>#REF!</v>
      </c>
    </row>
    <row r="50" spans="1:22" x14ac:dyDescent="0.3">
      <c r="A50">
        <v>20200220</v>
      </c>
      <c r="B50" t="s">
        <v>42</v>
      </c>
      <c r="C50">
        <v>43910</v>
      </c>
      <c r="D50" t="s">
        <v>192</v>
      </c>
      <c r="E50" t="s">
        <v>193</v>
      </c>
      <c r="F50" t="s">
        <v>194</v>
      </c>
      <c r="G50" t="s">
        <v>195</v>
      </c>
      <c r="H50">
        <v>19000</v>
      </c>
      <c r="I50" t="s">
        <v>34</v>
      </c>
      <c r="J50" t="s">
        <v>31</v>
      </c>
      <c r="K50">
        <v>2794</v>
      </c>
      <c r="L50">
        <v>580</v>
      </c>
      <c r="M50">
        <v>0.26196928635953026</v>
      </c>
      <c r="N50">
        <v>2683</v>
      </c>
      <c r="O50">
        <v>105272</v>
      </c>
      <c r="P50">
        <v>730334</v>
      </c>
      <c r="Q50">
        <v>7651</v>
      </c>
      <c r="R50">
        <v>1.0586937841349526E-2</v>
      </c>
      <c r="U50" t="s">
        <v>110</v>
      </c>
      <c r="V50" s="46" t="str">
        <f t="shared" si="3"/>
        <v>buy加碼</v>
      </c>
    </row>
    <row r="51" spans="1:22" x14ac:dyDescent="0.3">
      <c r="A51">
        <v>20200221</v>
      </c>
      <c r="B51" t="s">
        <v>127</v>
      </c>
      <c r="C51">
        <v>43910</v>
      </c>
      <c r="D51" t="s">
        <v>196</v>
      </c>
      <c r="E51" t="s">
        <v>197</v>
      </c>
      <c r="F51" t="s">
        <v>198</v>
      </c>
      <c r="G51" t="s">
        <v>199</v>
      </c>
      <c r="H51">
        <v>29500</v>
      </c>
      <c r="I51" t="s">
        <v>34</v>
      </c>
      <c r="J51" t="s">
        <v>31</v>
      </c>
      <c r="K51">
        <v>2323</v>
      </c>
      <c r="L51">
        <v>-471</v>
      </c>
      <c r="M51">
        <v>-0.16857551896921977</v>
      </c>
      <c r="N51">
        <v>1992</v>
      </c>
      <c r="O51">
        <v>107798</v>
      </c>
      <c r="P51">
        <v>730436</v>
      </c>
      <c r="Q51">
        <v>102</v>
      </c>
      <c r="R51">
        <v>1.3966212719112079E-4</v>
      </c>
      <c r="U51" t="s">
        <v>110</v>
      </c>
      <c r="V51" s="46" t="str">
        <f t="shared" si="3"/>
        <v>buy加碼</v>
      </c>
    </row>
    <row r="52" spans="1:22" x14ac:dyDescent="0.3">
      <c r="A52">
        <v>20200224</v>
      </c>
      <c r="B52" t="s">
        <v>127</v>
      </c>
      <c r="C52">
        <v>43910</v>
      </c>
      <c r="D52" t="s">
        <v>200</v>
      </c>
      <c r="E52" t="s">
        <v>201</v>
      </c>
      <c r="F52" t="s">
        <v>200</v>
      </c>
      <c r="G52" t="s">
        <v>202</v>
      </c>
      <c r="H52">
        <v>36299.999999999956</v>
      </c>
      <c r="I52" t="s">
        <v>34</v>
      </c>
      <c r="J52" t="s">
        <v>31</v>
      </c>
      <c r="K52">
        <v>2450</v>
      </c>
      <c r="L52">
        <v>127</v>
      </c>
      <c r="M52">
        <v>5.4670684459750325E-2</v>
      </c>
      <c r="N52">
        <v>1815</v>
      </c>
      <c r="O52">
        <v>112141</v>
      </c>
      <c r="P52">
        <v>728362</v>
      </c>
      <c r="Q52">
        <v>-2074</v>
      </c>
      <c r="R52">
        <v>-2.8394000295713794E-3</v>
      </c>
      <c r="U52" t="s">
        <v>133</v>
      </c>
    </row>
    <row r="53" spans="1:22" x14ac:dyDescent="0.3">
      <c r="A53">
        <v>20200225</v>
      </c>
      <c r="B53" t="s">
        <v>127</v>
      </c>
      <c r="C53">
        <v>43910</v>
      </c>
      <c r="D53" t="s">
        <v>203</v>
      </c>
      <c r="E53" t="s">
        <v>204</v>
      </c>
      <c r="F53" t="s">
        <v>205</v>
      </c>
      <c r="G53" t="s">
        <v>206</v>
      </c>
      <c r="H53">
        <v>29200.000000000044</v>
      </c>
      <c r="I53" t="s">
        <v>31</v>
      </c>
      <c r="J53" t="s">
        <v>30</v>
      </c>
      <c r="K53">
        <v>2454</v>
      </c>
      <c r="L53">
        <v>4</v>
      </c>
      <c r="M53">
        <v>1.6326530612244899E-3</v>
      </c>
      <c r="N53">
        <v>1448</v>
      </c>
      <c r="O53">
        <v>117583</v>
      </c>
      <c r="P53">
        <v>732917</v>
      </c>
      <c r="Q53">
        <v>4555</v>
      </c>
      <c r="R53">
        <v>6.2537584333065156E-3</v>
      </c>
      <c r="U53" t="s">
        <v>43</v>
      </c>
    </row>
    <row r="54" spans="1:22" x14ac:dyDescent="0.3">
      <c r="A54">
        <v>20200226</v>
      </c>
      <c r="B54" t="s">
        <v>127</v>
      </c>
      <c r="C54">
        <v>43910</v>
      </c>
      <c r="D54" t="s">
        <v>207</v>
      </c>
      <c r="E54" t="s">
        <v>208</v>
      </c>
      <c r="F54" t="s">
        <v>209</v>
      </c>
      <c r="G54" t="s">
        <v>210</v>
      </c>
      <c r="H54">
        <v>28000</v>
      </c>
      <c r="I54" t="s">
        <v>31</v>
      </c>
      <c r="J54" t="s">
        <v>30</v>
      </c>
      <c r="K54">
        <v>1969</v>
      </c>
      <c r="L54">
        <v>-485</v>
      </c>
      <c r="M54">
        <v>-0.19763651181744091</v>
      </c>
      <c r="N54">
        <v>514644</v>
      </c>
      <c r="O54">
        <v>116605</v>
      </c>
      <c r="P54">
        <v>726396</v>
      </c>
      <c r="Q54">
        <v>-6521</v>
      </c>
      <c r="R54">
        <v>-8.8973239807508906E-3</v>
      </c>
      <c r="U54" t="s">
        <v>41</v>
      </c>
    </row>
    <row r="55" spans="1:22" x14ac:dyDescent="0.3">
      <c r="A55">
        <v>20200227</v>
      </c>
      <c r="B55" t="s">
        <v>131</v>
      </c>
      <c r="C55">
        <v>43941</v>
      </c>
      <c r="D55" t="s">
        <v>211</v>
      </c>
      <c r="E55" t="s">
        <v>212</v>
      </c>
      <c r="F55" t="s">
        <v>213</v>
      </c>
      <c r="G55" t="s">
        <v>214</v>
      </c>
      <c r="H55">
        <v>25799.999999999956</v>
      </c>
      <c r="I55" t="s">
        <v>34</v>
      </c>
      <c r="J55" t="s">
        <v>31</v>
      </c>
      <c r="K55">
        <v>562667</v>
      </c>
      <c r="L55">
        <v>560698</v>
      </c>
      <c r="M55">
        <v>284.76282376841039</v>
      </c>
      <c r="N55" t="s">
        <v>129</v>
      </c>
      <c r="O55" t="s">
        <v>129</v>
      </c>
      <c r="P55" t="s">
        <v>129</v>
      </c>
      <c r="Q55" t="e">
        <v>#VALUE!</v>
      </c>
      <c r="R55" t="e">
        <v>#VALUE!</v>
      </c>
      <c r="U55" t="e">
        <v>#VALUE!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5</vt:i4>
      </vt:variant>
    </vt:vector>
  </HeadingPairs>
  <TitlesOfParts>
    <vt:vector size="13" baseType="lpstr">
      <vt:lpstr>操作說明</vt:lpstr>
      <vt:lpstr>CME_GROUP_W0</vt:lpstr>
      <vt:lpstr>CME_GROUP_W1</vt:lpstr>
      <vt:lpstr>CME_GROUP_W2</vt:lpstr>
      <vt:lpstr>CME_GROUP_W3</vt:lpstr>
      <vt:lpstr>CME_GROUP_W4</vt:lpstr>
      <vt:lpstr>計算暫存檔</vt:lpstr>
      <vt:lpstr>結果NEW</vt:lpstr>
      <vt:lpstr>CME_GROUP_W0!_20190812_D003_取得CME交易所資訊_盤後_每日市場成交資訊</vt:lpstr>
      <vt:lpstr>CME_GROUP_W2!_20190814_D003_取得CME交易所資訊_盤後_每日市場成交資訊</vt:lpstr>
      <vt:lpstr>CME_GROUP_W1!_20190819_D003_取得CME交易所資訊_盤後_每日市場成交資訊</vt:lpstr>
      <vt:lpstr>CME_GROUP_W3!_20191205_D003_取得CME交易所資訊_盤後_每日市場成交資訊</vt:lpstr>
      <vt:lpstr>CME_GROUP_W4!_20191206_D003_取得CME交易所資訊_盤後_每日市場成交資訊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2020-02-27T23:32:51Z</dcterms:modified>
</cp:coreProperties>
</file>