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1" activeTab="6"/>
  </bookViews>
  <sheets>
    <sheet name="操作說明" sheetId="9" r:id="rId1"/>
    <sheet name="CME_GROUP_W0" sheetId="3" r:id="rId2"/>
    <sheet name="CME_GROUP_W1" sheetId="2" r:id="rId3"/>
    <sheet name="CME_GROUP_W2" sheetId="7" r:id="rId4"/>
    <sheet name="計算暫存檔" sheetId="1" r:id="rId5"/>
    <sheet name="結果檔" sheetId="8" r:id="rId6"/>
    <sheet name="結果NEW" sheetId="10" r:id="rId7"/>
  </sheets>
  <definedNames>
    <definedName name="_20190812_D003_取得CME交易所資訊_盤後_每日市場成交資訊" localSheetId="1">CME_GROUP_W0!$A$1:$I$24</definedName>
    <definedName name="_20190813_D003_取得CME交易所資訊_盤後_每日市場成交資訊" localSheetId="2">CME_GROUP_W1!$A$1:$I$24</definedName>
    <definedName name="_20190814_D003_取得CME交易所資訊_盤後_每日市場成交資訊" localSheetId="3">CME_GROUP_W2!$A$1:$I$24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0" l="1"/>
  <c r="Q4" i="10"/>
  <c r="Q3" i="10"/>
  <c r="P3" i="1"/>
  <c r="P2" i="1"/>
  <c r="A4" i="1"/>
  <c r="A3" i="1"/>
  <c r="A2" i="1"/>
  <c r="G4" i="1" l="1"/>
  <c r="G3" i="1"/>
  <c r="F4" i="1"/>
  <c r="F3" i="1"/>
  <c r="E4" i="1"/>
  <c r="E3" i="1"/>
  <c r="G2" i="1"/>
  <c r="F2" i="1"/>
  <c r="E2" i="1"/>
  <c r="D4" i="1"/>
  <c r="D3" i="1"/>
  <c r="D2" i="1"/>
  <c r="V19" i="10"/>
  <c r="V20" i="10" s="1"/>
  <c r="V18" i="10"/>
  <c r="V17" i="10"/>
  <c r="V16" i="10" l="1"/>
  <c r="V12" i="10" l="1"/>
  <c r="V15" i="10"/>
  <c r="V14" i="10"/>
  <c r="V13" i="10"/>
  <c r="V11" i="10" l="1"/>
  <c r="V10" i="10"/>
  <c r="V7" i="10" l="1"/>
  <c r="V8" i="10" s="1"/>
  <c r="V9" i="10" s="1"/>
  <c r="V5" i="10" l="1"/>
  <c r="V6" i="10" s="1"/>
  <c r="V2" i="10" l="1"/>
  <c r="V3" i="10" s="1"/>
  <c r="V4" i="10" s="1"/>
  <c r="R53" i="8" l="1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O3" i="1" l="1"/>
  <c r="N3" i="1"/>
  <c r="K4" i="1"/>
  <c r="C4" i="1"/>
  <c r="U7" i="8" l="1"/>
  <c r="U5" i="8"/>
  <c r="U6" i="8" s="1"/>
  <c r="U4" i="8"/>
  <c r="U3" i="8"/>
  <c r="U2" i="8"/>
  <c r="R5" i="8"/>
  <c r="R4" i="8"/>
  <c r="R3" i="8"/>
  <c r="R2" i="8"/>
  <c r="M7" i="8"/>
  <c r="M6" i="8"/>
  <c r="M5" i="8"/>
  <c r="M4" i="8"/>
  <c r="M3" i="8"/>
  <c r="M2" i="8"/>
  <c r="K3" i="1" l="1"/>
  <c r="J4" i="1"/>
  <c r="C3" i="1"/>
  <c r="O2" i="1"/>
  <c r="N2" i="1"/>
  <c r="K2" i="1"/>
  <c r="J2" i="1"/>
  <c r="I2" i="1"/>
  <c r="C2" i="1"/>
  <c r="Q3" i="1" l="1"/>
  <c r="R3" i="1" s="1"/>
  <c r="I4" i="1"/>
  <c r="H2" i="1"/>
  <c r="L4" i="1"/>
  <c r="M4" i="1" s="1"/>
  <c r="H4" i="1"/>
  <c r="J3" i="1" l="1"/>
  <c r="L3" i="1" l="1"/>
  <c r="M3" i="1" s="1"/>
  <c r="H3" i="1"/>
  <c r="I3" i="1"/>
  <c r="U3" i="1" s="1"/>
</calcChain>
</file>

<file path=xl/connections.xml><?xml version="1.0" encoding="utf-8"?>
<connections xmlns="http://schemas.openxmlformats.org/spreadsheetml/2006/main">
  <connection id="1" name="20190812_D003_取得CME交易所資訊_盤後_每日市場成交資訊" type="6" refreshedVersion="6" background="1" saveData="1">
    <textPr codePage="950" sourceFile="C:\Users\User\Documents\MT5\FX_CME_XAUUSD\20190813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20190813_D003_取得CME交易所資訊_盤後_每日市場成交資訊" type="6" refreshedVersion="6" background="1" saveData="1">
    <textPr codePage="950" sourceFile="C:\Users\User\Documents\MT5\FX_CME_XAUUSD\20190814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20190814_D003_取得CME交易所資訊_盤後_每日市場成交資訊" type="6" refreshedVersion="6" background="1" saveData="1">
    <textPr codePage="950" sourceFile="C:\Users\User\Documents\MT5\FX_CME_XAUUSD\20190815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W0_取得CME交易所資訊_盤後_每日市場成交資訊" type="6" refreshedVersion="0" background="1" saveData="1">
    <textPr codePage="950" sourceFile="C:\Users\User\Documents\MT5\FX_CME\W2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<sst xmlns="http://schemas.openxmlformats.org/spreadsheetml/2006/main" count="327" uniqueCount="86">
  <si>
    <t>month</t>
  </si>
  <si>
    <t>open</t>
  </si>
  <si>
    <t>high</t>
  </si>
  <si>
    <t>low</t>
  </si>
  <si>
    <t>last</t>
  </si>
  <si>
    <t>change</t>
  </si>
  <si>
    <t>settle</t>
  </si>
  <si>
    <t>volume</t>
  </si>
  <si>
    <t>openInterest</t>
  </si>
  <si>
    <t>-</t>
  </si>
  <si>
    <t>Total</t>
  </si>
  <si>
    <t>合約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</si>
  <si>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</si>
  <si>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</si>
  <si>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</si>
  <si>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收盤價</t>
    <phoneticPr fontId="2" type="noConversion"/>
  </si>
  <si>
    <t>震幅</t>
    <phoneticPr fontId="2" type="noConversion"/>
  </si>
  <si>
    <t>低點</t>
    <phoneticPr fontId="2" type="noConversion"/>
  </si>
  <si>
    <t>當季交易量</t>
    <phoneticPr fontId="2" type="noConversion"/>
  </si>
  <si>
    <t>交易量變化</t>
    <phoneticPr fontId="2" type="noConversion"/>
  </si>
  <si>
    <t>比例</t>
    <phoneticPr fontId="2" type="noConversion"/>
  </si>
  <si>
    <t>當季OI</t>
    <phoneticPr fontId="2" type="noConversion"/>
  </si>
  <si>
    <t>下季</t>
    <phoneticPr fontId="2" type="noConversion"/>
  </si>
  <si>
    <t>總OI</t>
    <phoneticPr fontId="2" type="noConversion"/>
  </si>
  <si>
    <t>IG 情緒</t>
    <phoneticPr fontId="2" type="noConversion"/>
  </si>
  <si>
    <t>IG 晚</t>
    <phoneticPr fontId="2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</si>
  <si>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</si>
  <si>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</si>
  <si>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</si>
  <si>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高點</t>
    <phoneticPr fontId="2" type="noConversion"/>
  </si>
  <si>
    <t>破低</t>
  </si>
  <si>
    <t/>
  </si>
  <si>
    <t>2.複製最近2日的資料 (W1  W2 )</t>
    <phoneticPr fontId="1" type="noConversion"/>
  </si>
  <si>
    <t>3 複製到結果檔 (只複製 "值")</t>
    <phoneticPr fontId="1" type="noConversion"/>
  </si>
  <si>
    <t>過高</t>
  </si>
  <si>
    <t>總OI變化</t>
    <phoneticPr fontId="2" type="noConversion"/>
  </si>
  <si>
    <t>日期</t>
    <phoneticPr fontId="2" type="noConversion"/>
  </si>
  <si>
    <t>星期</t>
    <phoneticPr fontId="2" type="noConversion"/>
  </si>
  <si>
    <t>W1</t>
  </si>
  <si>
    <t>W0</t>
  </si>
  <si>
    <t>方向</t>
    <phoneticPr fontId="1" type="noConversion"/>
  </si>
  <si>
    <t>變化比例</t>
    <phoneticPr fontId="2" type="noConversion"/>
  </si>
  <si>
    <t>buy減碼</t>
  </si>
  <si>
    <t>W2</t>
  </si>
  <si>
    <t>1.13460B</t>
  </si>
  <si>
    <t>sell加碼</t>
  </si>
  <si>
    <t>1.12180B</t>
  </si>
  <si>
    <t xml:space="preserve"> 重新取得最近3日的資料:
1.資料--&gt;從文字檔(先清資料)-&gt;選擇檔案(CME_GROUP_W0) -&gt;勾選我的資料有標題-&gt;逗號分隔-&gt;完成 
2.資料--&gt;從文字檔(先清資料)-&gt;選擇檔案(CME_GROUP_W1) -&gt;勾選我的資料有標題-&gt;逗號分隔-&gt;完成 
3.資料--&gt;從文字檔(先清資料)-&gt;選擇檔案(CME_GROUP_W2) -&gt;勾選我的資料有標題-&gt;逗號分隔-&gt;完成 </t>
    <phoneticPr fontId="1" type="noConversion"/>
  </si>
  <si>
    <t>交易量
變化</t>
    <phoneticPr fontId="2" type="noConversion"/>
  </si>
  <si>
    <t>當季
交易量</t>
    <phoneticPr fontId="2" type="noConversion"/>
  </si>
  <si>
    <t>總OI
變化</t>
    <phoneticPr fontId="2" type="noConversion"/>
  </si>
  <si>
    <t>變化
比例</t>
    <phoneticPr fontId="2" type="noConversion"/>
  </si>
  <si>
    <t>賺錢-&gt;加碼</t>
    <phoneticPr fontId="1" type="noConversion"/>
  </si>
  <si>
    <t>備註()</t>
    <phoneticPr fontId="1" type="noConversion"/>
  </si>
  <si>
    <t>賠錢-&gt;減碼</t>
    <phoneticPr fontId="1" type="noConversion"/>
  </si>
  <si>
    <t>1.修改日期</t>
    <phoneticPr fontId="1" type="noConversion"/>
  </si>
  <si>
    <t>2.w1,w2複製值</t>
    <phoneticPr fontId="1" type="noConversion"/>
  </si>
  <si>
    <t>方向(公式)</t>
    <phoneticPr fontId="1" type="noConversion"/>
  </si>
  <si>
    <t>1.13155</t>
  </si>
  <si>
    <t>1.13185</t>
  </si>
  <si>
    <t>1.12575</t>
  </si>
  <si>
    <t>1.12655</t>
  </si>
  <si>
    <t>1.12645</t>
  </si>
  <si>
    <t>1.1288</t>
  </si>
  <si>
    <t>1.1254</t>
  </si>
  <si>
    <t>1.12785</t>
  </si>
  <si>
    <t>1499.1</t>
  </si>
  <si>
    <t>1519.3</t>
  </si>
  <si>
    <t>1488.8</t>
  </si>
  <si>
    <t>1512.9</t>
  </si>
  <si>
    <t>1512.3</t>
  </si>
  <si>
    <t>1536</t>
  </si>
  <si>
    <t>1480</t>
  </si>
  <si>
    <t>1502.5</t>
  </si>
  <si>
    <t>1502.8</t>
  </si>
  <si>
    <t>1525.4</t>
  </si>
  <si>
    <t>1495</t>
  </si>
  <si>
    <t>1518</t>
  </si>
  <si>
    <t>1519.4</t>
  </si>
  <si>
    <t>1527.6</t>
  </si>
  <si>
    <t>1509.5</t>
  </si>
  <si>
    <t>1524.5</t>
  </si>
  <si>
    <t>1524.3</t>
  </si>
  <si>
    <t>1528.3</t>
  </si>
  <si>
    <t>1504.8</t>
  </si>
  <si>
    <t>1513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</si>
</sst>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00_ "/>
    <numFmt numFmtId="177" formatCode="0_ ;[Red]\-0\ "/>
    <numFmt numFmtId="178" formatCode="#,##0_ ;[Red]\-#,##0\ "/>
    <numFmt numFmtId="179" formatCode="0.0000_ ;[Red]\-0.0000\ "/>
    <numFmt numFmtId="180" formatCode="[$-409]d\-mmm;@"/>
    <numFmt numFmtId="181" formatCode="0_);[Red]\(0\)"/>
    <numFmt numFmtId="182" formatCode="#,##0_ "/>
  </numFmts>
  <fonts count="8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79" fontId="3" fillId="0" borderId="1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178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80" fontId="0" fillId="0" borderId="0" xfId="0" applyNumberFormat="1" applyBorder="1"/>
    <xf numFmtId="0" fontId="0" fillId="0" borderId="1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0" fontId="0" fillId="3" borderId="3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7" fillId="0" borderId="0" xfId="0" applyFont="1"/>
    <xf numFmtId="1" fontId="0" fillId="0" borderId="0" xfId="0" applyNumberFormat="1"/>
    <xf numFmtId="18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492296</xdr:colOff>
      <xdr:row>42</xdr:row>
      <xdr:rowOff>46405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0"/>
          <a:ext cx="8790476" cy="9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23</xdr:col>
      <xdr:colOff>70521</xdr:colOff>
      <xdr:row>107</xdr:row>
      <xdr:rowOff>141643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10668000"/>
          <a:ext cx="14952381" cy="9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15</xdr:col>
      <xdr:colOff>31069</xdr:colOff>
      <xdr:row>154</xdr:row>
      <xdr:rowOff>65595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7460" y="20955000"/>
          <a:ext cx="10523809" cy="863809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20190812_D003_取得CME交易所資訊_盤後_每日市場成交資訊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90813_D003_取得CME交易所資訊_盤後_每日市場成交資訊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90814_D003_取得CME交易所資訊_盤後_每日市場成交資訊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"/>
  <sheetViews>
    <sheetView workbookViewId="0"/>
  </sheetViews>
  <sheetFormatPr defaultRowHeight="15"/>
  <cols>
    <col min="1" max="1" width="25.875" customWidth="1"/>
    <col min="2" max="2" width="44.125" customWidth="1"/>
    <col min="3" max="6" width="11.75" customWidth="1"/>
  </cols>
  <sheetData>
    <row r="1" spans="1:1" ht="240">
      <c r="A1" s="15" t="s">
        <v>47</v>
      </c>
    </row>
    <row r="57" spans="1:1">
      <c r="A57" t="s">
        <v>32</v>
      </c>
    </row>
    <row r="110" spans="1:1">
      <c r="A110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E6" sqref="E6"/>
    </sheetView>
  </sheetViews>
  <sheetFormatPr defaultRowHeight="15"/>
  <cols>
    <col min="1" max="1" width="7.75" customWidth="1"/>
    <col min="2" max="7" width="7.5" customWidth="1"/>
    <col min="8" max="8" width="8" customWidth="1"/>
    <col min="9" max="9" width="12.375" customWidth="1"/>
    <col min="10" max="10" width="9.5" bestFit="1" customWidth="1"/>
    <col min="11" max="12" width="8.5" customWidth="1"/>
    <col min="13" max="13" width="8" customWidth="1"/>
    <col min="14" max="14" width="12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9">
        <v>43696</v>
      </c>
      <c r="B2">
        <v>1510.4</v>
      </c>
      <c r="C2">
        <v>1531.4</v>
      </c>
      <c r="D2">
        <v>1483.7</v>
      </c>
      <c r="E2">
        <v>1501.7</v>
      </c>
      <c r="F2">
        <v>-3.1</v>
      </c>
      <c r="G2">
        <v>1502.2</v>
      </c>
      <c r="H2" s="10">
        <v>672</v>
      </c>
      <c r="I2" s="10">
        <v>2183</v>
      </c>
    </row>
    <row r="3" spans="1:9">
      <c r="A3" s="9">
        <v>43727</v>
      </c>
      <c r="B3">
        <v>1512.3</v>
      </c>
      <c r="C3">
        <v>1536</v>
      </c>
      <c r="D3">
        <v>1480</v>
      </c>
      <c r="E3">
        <v>1502.5</v>
      </c>
      <c r="F3">
        <v>-3.4</v>
      </c>
      <c r="G3">
        <v>1504.3</v>
      </c>
      <c r="H3" s="10">
        <v>6272</v>
      </c>
      <c r="I3" s="10">
        <v>3835</v>
      </c>
    </row>
    <row r="4" spans="1:9">
      <c r="A4" s="9">
        <v>43757</v>
      </c>
      <c r="B4">
        <v>1515.4</v>
      </c>
      <c r="C4">
        <v>1539.5</v>
      </c>
      <c r="D4">
        <v>1483</v>
      </c>
      <c r="E4">
        <v>1506.2</v>
      </c>
      <c r="F4">
        <v>-3</v>
      </c>
      <c r="G4">
        <v>1507.9</v>
      </c>
      <c r="H4" s="10">
        <v>18790</v>
      </c>
      <c r="I4" s="10">
        <v>46722</v>
      </c>
    </row>
    <row r="5" spans="1:9">
      <c r="A5" s="9">
        <v>43818</v>
      </c>
      <c r="B5">
        <v>1522.3</v>
      </c>
      <c r="C5">
        <v>1546.1</v>
      </c>
      <c r="D5">
        <v>1488.9</v>
      </c>
      <c r="E5">
        <v>1512.4</v>
      </c>
      <c r="F5">
        <v>-3.1</v>
      </c>
      <c r="G5">
        <v>1514.1</v>
      </c>
      <c r="H5" s="10">
        <v>617602</v>
      </c>
      <c r="I5" s="10">
        <v>457387</v>
      </c>
    </row>
    <row r="6" spans="1:9">
      <c r="A6" s="9">
        <v>43516</v>
      </c>
      <c r="B6">
        <v>1529.5</v>
      </c>
      <c r="C6">
        <v>1550.4</v>
      </c>
      <c r="D6">
        <v>1495.6</v>
      </c>
      <c r="E6">
        <v>1519.3</v>
      </c>
      <c r="F6">
        <v>-3</v>
      </c>
      <c r="G6">
        <v>1520.2</v>
      </c>
      <c r="H6" s="10">
        <v>7070</v>
      </c>
      <c r="I6" s="10">
        <v>46522</v>
      </c>
    </row>
    <row r="7" spans="1:9">
      <c r="A7" s="9">
        <v>43575</v>
      </c>
      <c r="B7">
        <v>1533.7</v>
      </c>
      <c r="C7">
        <v>1556</v>
      </c>
      <c r="D7">
        <v>1500.4</v>
      </c>
      <c r="E7">
        <v>1523.6</v>
      </c>
      <c r="F7">
        <v>-2.9</v>
      </c>
      <c r="G7">
        <v>1525.2</v>
      </c>
      <c r="H7" s="10">
        <v>4514</v>
      </c>
      <c r="I7" s="10">
        <v>22098</v>
      </c>
    </row>
    <row r="8" spans="1:9">
      <c r="A8" s="9">
        <v>43636</v>
      </c>
      <c r="B8">
        <v>1541.8</v>
      </c>
      <c r="C8">
        <v>1559.1</v>
      </c>
      <c r="D8">
        <v>1506.6</v>
      </c>
      <c r="E8">
        <v>1524.1</v>
      </c>
      <c r="F8">
        <v>-2.7</v>
      </c>
      <c r="G8">
        <v>1529.3</v>
      </c>
      <c r="H8" s="10">
        <v>1534</v>
      </c>
      <c r="I8" s="10">
        <v>19314</v>
      </c>
    </row>
    <row r="9" spans="1:9">
      <c r="A9" s="9">
        <v>43697</v>
      </c>
      <c r="B9">
        <v>1548.5</v>
      </c>
      <c r="C9">
        <v>1548.5</v>
      </c>
      <c r="D9">
        <v>1531.2</v>
      </c>
      <c r="E9">
        <v>1531.2</v>
      </c>
      <c r="F9">
        <v>-2.4</v>
      </c>
      <c r="G9">
        <v>1533.5</v>
      </c>
      <c r="H9">
        <v>31</v>
      </c>
      <c r="I9" s="10">
        <v>2358</v>
      </c>
    </row>
    <row r="10" spans="1:9">
      <c r="A10" s="9">
        <v>43758</v>
      </c>
      <c r="B10">
        <v>1559.3</v>
      </c>
      <c r="C10">
        <v>1565.7</v>
      </c>
      <c r="D10">
        <v>1559.3</v>
      </c>
      <c r="E10">
        <v>1564.8</v>
      </c>
      <c r="F10">
        <v>-2.2999999999999998</v>
      </c>
      <c r="G10">
        <v>1537.2</v>
      </c>
      <c r="H10">
        <v>12</v>
      </c>
      <c r="I10">
        <v>146</v>
      </c>
    </row>
    <row r="11" spans="1:9">
      <c r="A11" s="9">
        <v>43819</v>
      </c>
      <c r="B11">
        <v>1556.2</v>
      </c>
      <c r="C11">
        <v>1571.7</v>
      </c>
      <c r="D11">
        <v>1523.1</v>
      </c>
      <c r="E11">
        <v>1537.3</v>
      </c>
      <c r="F11">
        <v>-2.2999999999999998</v>
      </c>
      <c r="G11">
        <v>1540.7</v>
      </c>
      <c r="H11">
        <v>65</v>
      </c>
      <c r="I11" s="10">
        <v>2574</v>
      </c>
    </row>
    <row r="12" spans="1:9">
      <c r="A12" s="9">
        <v>43517</v>
      </c>
      <c r="B12" t="s">
        <v>9</v>
      </c>
      <c r="C12" t="s">
        <v>9</v>
      </c>
      <c r="D12" t="s">
        <v>9</v>
      </c>
      <c r="E12" t="s">
        <v>9</v>
      </c>
      <c r="F12">
        <v>-2.2999999999999998</v>
      </c>
      <c r="G12">
        <v>1544.4</v>
      </c>
      <c r="H12">
        <v>0</v>
      </c>
      <c r="I12">
        <v>27</v>
      </c>
    </row>
    <row r="13" spans="1:9">
      <c r="A13" s="9">
        <v>43576</v>
      </c>
      <c r="B13" t="s">
        <v>9</v>
      </c>
      <c r="C13" t="s">
        <v>9</v>
      </c>
      <c r="D13" t="s">
        <v>9</v>
      </c>
      <c r="E13" t="s">
        <v>9</v>
      </c>
      <c r="F13">
        <v>-2.2999999999999998</v>
      </c>
      <c r="G13">
        <v>1547.7</v>
      </c>
      <c r="H13">
        <v>0</v>
      </c>
      <c r="I13">
        <v>0</v>
      </c>
    </row>
    <row r="14" spans="1:9">
      <c r="A14" s="9">
        <v>43637</v>
      </c>
      <c r="B14">
        <v>1573.9</v>
      </c>
      <c r="C14">
        <v>1573.9</v>
      </c>
      <c r="D14">
        <v>1573.9</v>
      </c>
      <c r="E14">
        <v>1573.9</v>
      </c>
      <c r="F14">
        <v>-2.2999999999999998</v>
      </c>
      <c r="G14">
        <v>1550.9</v>
      </c>
      <c r="H14">
        <v>1</v>
      </c>
      <c r="I14">
        <v>721</v>
      </c>
    </row>
    <row r="15" spans="1:9">
      <c r="A15" s="9">
        <v>43820</v>
      </c>
      <c r="B15" t="s">
        <v>9</v>
      </c>
      <c r="C15" t="s">
        <v>9</v>
      </c>
      <c r="D15" t="s">
        <v>9</v>
      </c>
      <c r="E15" t="s">
        <v>9</v>
      </c>
      <c r="F15">
        <v>-2.2999999999999998</v>
      </c>
      <c r="G15">
        <v>1561.5</v>
      </c>
      <c r="H15">
        <v>0</v>
      </c>
      <c r="I15">
        <v>449</v>
      </c>
    </row>
    <row r="16" spans="1:9">
      <c r="A16" s="9">
        <v>43638</v>
      </c>
      <c r="B16" t="s">
        <v>9</v>
      </c>
      <c r="C16" t="s">
        <v>9</v>
      </c>
      <c r="D16" t="s">
        <v>9</v>
      </c>
      <c r="E16" t="s">
        <v>9</v>
      </c>
      <c r="F16">
        <v>-2.2999999999999998</v>
      </c>
      <c r="G16">
        <v>1572.2</v>
      </c>
      <c r="H16">
        <v>0</v>
      </c>
      <c r="I16">
        <v>6</v>
      </c>
    </row>
    <row r="17" spans="1:14">
      <c r="A17" s="9">
        <v>43821</v>
      </c>
      <c r="B17" t="s">
        <v>9</v>
      </c>
      <c r="C17" t="s">
        <v>9</v>
      </c>
      <c r="D17" t="s">
        <v>9</v>
      </c>
      <c r="E17" t="s">
        <v>9</v>
      </c>
      <c r="F17" s="9">
        <v>-2.2999999999999998</v>
      </c>
      <c r="G17">
        <v>1582.9</v>
      </c>
      <c r="H17">
        <v>0</v>
      </c>
      <c r="I17">
        <v>40</v>
      </c>
      <c r="M17" s="10"/>
      <c r="N17" s="10"/>
    </row>
    <row r="18" spans="1:14">
      <c r="A18" s="9">
        <v>43639</v>
      </c>
      <c r="B18" t="s">
        <v>9</v>
      </c>
      <c r="C18" t="s">
        <v>9</v>
      </c>
      <c r="D18" t="s">
        <v>9</v>
      </c>
      <c r="E18" t="s">
        <v>9</v>
      </c>
      <c r="F18">
        <v>-2.2999999999999998</v>
      </c>
      <c r="G18">
        <v>1593.1</v>
      </c>
      <c r="H18">
        <v>0</v>
      </c>
      <c r="I18">
        <v>5</v>
      </c>
      <c r="M18" s="10"/>
      <c r="N18" s="10"/>
    </row>
    <row r="19" spans="1:14">
      <c r="A19" s="9">
        <v>43822</v>
      </c>
      <c r="B19" t="s">
        <v>9</v>
      </c>
      <c r="C19" t="s">
        <v>9</v>
      </c>
      <c r="D19" t="s">
        <v>9</v>
      </c>
      <c r="E19" t="s">
        <v>9</v>
      </c>
      <c r="F19" s="9">
        <v>-2.2999999999999998</v>
      </c>
      <c r="G19">
        <v>1604</v>
      </c>
      <c r="H19">
        <v>0</v>
      </c>
      <c r="I19">
        <v>2</v>
      </c>
      <c r="M19" s="10"/>
    </row>
    <row r="20" spans="1:14">
      <c r="A20" s="9">
        <v>43640</v>
      </c>
      <c r="B20" t="s">
        <v>9</v>
      </c>
      <c r="C20" t="s">
        <v>9</v>
      </c>
      <c r="D20" t="s">
        <v>9</v>
      </c>
      <c r="E20" t="s">
        <v>9</v>
      </c>
      <c r="F20" s="9">
        <v>-2.2999999999999998</v>
      </c>
      <c r="G20">
        <v>1616.4</v>
      </c>
      <c r="H20">
        <v>0</v>
      </c>
      <c r="I20">
        <v>1</v>
      </c>
      <c r="M20" s="10"/>
      <c r="N20" s="10"/>
    </row>
    <row r="21" spans="1:14">
      <c r="A21" s="9">
        <v>43823</v>
      </c>
      <c r="B21" t="s">
        <v>9</v>
      </c>
      <c r="C21" t="s">
        <v>9</v>
      </c>
      <c r="D21" t="s">
        <v>9</v>
      </c>
      <c r="E21" t="s">
        <v>9</v>
      </c>
      <c r="F21" s="9">
        <v>-2.2999999999999998</v>
      </c>
      <c r="G21">
        <v>1626.9</v>
      </c>
      <c r="H21">
        <v>0</v>
      </c>
      <c r="I21">
        <v>3</v>
      </c>
    </row>
    <row r="22" spans="1:14">
      <c r="A22" s="9">
        <v>43641</v>
      </c>
      <c r="B22" t="s">
        <v>9</v>
      </c>
      <c r="C22" t="s">
        <v>9</v>
      </c>
      <c r="D22" t="s">
        <v>9</v>
      </c>
      <c r="E22" t="s">
        <v>9</v>
      </c>
      <c r="F22" s="9">
        <v>-2.2999999999999998</v>
      </c>
      <c r="G22">
        <v>1638</v>
      </c>
      <c r="H22">
        <v>0</v>
      </c>
      <c r="I22">
        <v>1</v>
      </c>
      <c r="N22" s="10"/>
    </row>
    <row r="23" spans="1:14">
      <c r="A23" s="9" t="s">
        <v>10</v>
      </c>
      <c r="F23" s="9"/>
      <c r="H23" s="10">
        <v>656563</v>
      </c>
      <c r="I23" s="10">
        <v>604394</v>
      </c>
      <c r="N23" s="10"/>
    </row>
    <row r="24" spans="1:14">
      <c r="A24" s="9">
        <v>2</v>
      </c>
      <c r="B24">
        <v>0</v>
      </c>
      <c r="C24">
        <v>1</v>
      </c>
      <c r="D24">
        <v>9</v>
      </c>
      <c r="E24">
        <v>0</v>
      </c>
      <c r="F24" s="9">
        <v>8</v>
      </c>
      <c r="G24">
        <v>1</v>
      </c>
      <c r="H24">
        <v>3</v>
      </c>
    </row>
    <row r="25" spans="1:14">
      <c r="F25" s="9"/>
      <c r="H25" s="10"/>
      <c r="I25" s="10"/>
    </row>
    <row r="26" spans="1:14">
      <c r="A26" s="48"/>
      <c r="F26" s="48"/>
      <c r="H26" s="10"/>
      <c r="I26" s="10"/>
    </row>
    <row r="27" spans="1:14">
      <c r="F27" s="9"/>
    </row>
    <row r="28" spans="1:14">
      <c r="F28" s="9"/>
    </row>
    <row r="29" spans="1:14">
      <c r="F29" s="9"/>
    </row>
    <row r="30" spans="1:14">
      <c r="F30" s="9"/>
    </row>
    <row r="31" spans="1:14">
      <c r="F31" s="9"/>
    </row>
    <row r="32" spans="1:14">
      <c r="F32" s="9"/>
    </row>
    <row r="33" spans="6:14">
      <c r="F33" s="9"/>
    </row>
    <row r="34" spans="6:14">
      <c r="F34" s="9"/>
    </row>
    <row r="35" spans="6:14">
      <c r="F35" s="9"/>
    </row>
    <row r="36" spans="6:14">
      <c r="F36" s="9"/>
    </row>
    <row r="37" spans="6:14">
      <c r="F37" s="9"/>
    </row>
    <row r="38" spans="6:14">
      <c r="F38" s="9"/>
    </row>
    <row r="39" spans="6:14">
      <c r="F39" s="9"/>
    </row>
    <row r="40" spans="6:14">
      <c r="F40" s="9"/>
      <c r="M40" s="10"/>
      <c r="N40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I24"/>
    </sheetView>
  </sheetViews>
  <sheetFormatPr defaultRowHeight="15"/>
  <cols>
    <col min="1" max="1" width="7.75" bestFit="1" customWidth="1"/>
    <col min="2" max="7" width="7.5" bestFit="1" customWidth="1"/>
    <col min="8" max="8" width="8" bestFit="1" customWidth="1"/>
    <col min="9" max="9" width="12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9">
        <v>43696</v>
      </c>
      <c r="B2">
        <v>1500</v>
      </c>
      <c r="C2">
        <v>1520.5</v>
      </c>
      <c r="D2">
        <v>1497</v>
      </c>
      <c r="E2">
        <v>1516.1</v>
      </c>
      <c r="F2">
        <v>13.7</v>
      </c>
      <c r="G2">
        <v>1515.9</v>
      </c>
      <c r="H2" s="10">
        <v>328</v>
      </c>
      <c r="I2" s="10">
        <v>2067</v>
      </c>
    </row>
    <row r="3" spans="1:9">
      <c r="A3" s="9">
        <v>43727</v>
      </c>
      <c r="B3">
        <v>1502.8</v>
      </c>
      <c r="C3">
        <v>1525.4</v>
      </c>
      <c r="D3">
        <v>1495</v>
      </c>
      <c r="E3">
        <v>1518</v>
      </c>
      <c r="F3">
        <v>14.2</v>
      </c>
      <c r="G3">
        <v>1518.5</v>
      </c>
      <c r="H3" s="10">
        <v>3034</v>
      </c>
      <c r="I3" s="10">
        <v>3660</v>
      </c>
    </row>
    <row r="4" spans="1:9">
      <c r="A4" s="9">
        <v>43757</v>
      </c>
      <c r="B4">
        <v>1506.6</v>
      </c>
      <c r="C4">
        <v>1528.4</v>
      </c>
      <c r="D4">
        <v>1499</v>
      </c>
      <c r="E4">
        <v>1521.3</v>
      </c>
      <c r="F4">
        <v>13.7</v>
      </c>
      <c r="G4">
        <v>1521.6</v>
      </c>
      <c r="H4" s="10">
        <v>11636</v>
      </c>
      <c r="I4" s="10">
        <v>48556</v>
      </c>
    </row>
    <row r="5" spans="1:9">
      <c r="A5" s="9">
        <v>43818</v>
      </c>
      <c r="B5">
        <v>1513</v>
      </c>
      <c r="C5">
        <v>1534.9</v>
      </c>
      <c r="D5">
        <v>1504.5</v>
      </c>
      <c r="E5">
        <v>1527.3</v>
      </c>
      <c r="F5">
        <v>13.7</v>
      </c>
      <c r="G5">
        <v>1527.8</v>
      </c>
      <c r="H5" s="10">
        <v>485133</v>
      </c>
      <c r="I5" s="10">
        <v>445200</v>
      </c>
    </row>
    <row r="6" spans="1:9">
      <c r="A6" s="9">
        <v>43516</v>
      </c>
      <c r="B6">
        <v>1517.7</v>
      </c>
      <c r="C6">
        <v>1540.7</v>
      </c>
      <c r="D6">
        <v>1512</v>
      </c>
      <c r="E6">
        <v>1532.4</v>
      </c>
      <c r="F6">
        <v>13.6</v>
      </c>
      <c r="G6">
        <v>1533.8</v>
      </c>
      <c r="H6" s="10">
        <v>5161</v>
      </c>
      <c r="I6" s="10">
        <v>45138</v>
      </c>
    </row>
    <row r="7" spans="1:9">
      <c r="A7" s="9">
        <v>43575</v>
      </c>
      <c r="B7">
        <v>1522.5</v>
      </c>
      <c r="C7">
        <v>1545.6</v>
      </c>
      <c r="D7">
        <v>1518</v>
      </c>
      <c r="E7">
        <v>1532.5</v>
      </c>
      <c r="F7">
        <v>13.6</v>
      </c>
      <c r="G7">
        <v>1538.8</v>
      </c>
      <c r="H7" s="10">
        <v>1454</v>
      </c>
      <c r="I7" s="10">
        <v>23294</v>
      </c>
    </row>
    <row r="8" spans="1:9">
      <c r="A8" s="9">
        <v>43636</v>
      </c>
      <c r="B8">
        <v>1526.8</v>
      </c>
      <c r="C8">
        <v>1547.7</v>
      </c>
      <c r="D8">
        <v>1525.3</v>
      </c>
      <c r="E8">
        <v>1540</v>
      </c>
      <c r="F8">
        <v>13.6</v>
      </c>
      <c r="G8">
        <v>1542.9</v>
      </c>
      <c r="H8" s="10">
        <v>2063</v>
      </c>
      <c r="I8" s="10">
        <v>19706</v>
      </c>
    </row>
    <row r="9" spans="1:9">
      <c r="A9" s="9">
        <v>43697</v>
      </c>
      <c r="B9">
        <v>1532</v>
      </c>
      <c r="C9">
        <v>1552</v>
      </c>
      <c r="D9">
        <v>1524.3</v>
      </c>
      <c r="E9">
        <v>1549.3</v>
      </c>
      <c r="F9">
        <v>13.5</v>
      </c>
      <c r="G9">
        <v>1547</v>
      </c>
      <c r="H9">
        <v>481</v>
      </c>
      <c r="I9" s="10">
        <v>2355</v>
      </c>
    </row>
    <row r="10" spans="1:9">
      <c r="A10" s="9">
        <v>43758</v>
      </c>
      <c r="B10">
        <v>1533.4</v>
      </c>
      <c r="C10">
        <v>1534.2</v>
      </c>
      <c r="D10">
        <v>1533.4</v>
      </c>
      <c r="E10">
        <v>1534.2</v>
      </c>
      <c r="F10">
        <v>13.4</v>
      </c>
      <c r="G10">
        <v>1550.6</v>
      </c>
      <c r="H10">
        <v>187</v>
      </c>
      <c r="I10">
        <v>142</v>
      </c>
    </row>
    <row r="11" spans="1:9">
      <c r="A11" s="9">
        <v>43819</v>
      </c>
      <c r="B11">
        <v>1538.5</v>
      </c>
      <c r="C11">
        <v>1553.1</v>
      </c>
      <c r="D11">
        <v>1532.6</v>
      </c>
      <c r="E11">
        <v>1553.1</v>
      </c>
      <c r="F11">
        <v>13.3</v>
      </c>
      <c r="G11">
        <v>1554</v>
      </c>
      <c r="H11">
        <v>238</v>
      </c>
      <c r="I11" s="10">
        <v>2589</v>
      </c>
    </row>
    <row r="12" spans="1:9">
      <c r="A12" s="9">
        <v>43517</v>
      </c>
      <c r="B12" t="s">
        <v>9</v>
      </c>
      <c r="C12" t="s">
        <v>9</v>
      </c>
      <c r="D12" t="s">
        <v>9</v>
      </c>
      <c r="E12" t="s">
        <v>9</v>
      </c>
      <c r="F12">
        <v>13.3</v>
      </c>
      <c r="G12">
        <v>1557.7</v>
      </c>
      <c r="H12">
        <v>0</v>
      </c>
      <c r="I12">
        <v>27</v>
      </c>
    </row>
    <row r="13" spans="1:9">
      <c r="A13" s="9">
        <v>43576</v>
      </c>
      <c r="B13" t="s">
        <v>9</v>
      </c>
      <c r="C13" t="s">
        <v>9</v>
      </c>
      <c r="D13" t="s">
        <v>9</v>
      </c>
      <c r="E13" t="s">
        <v>9</v>
      </c>
      <c r="F13">
        <v>13.3</v>
      </c>
      <c r="G13">
        <v>1561</v>
      </c>
      <c r="H13">
        <v>0</v>
      </c>
      <c r="I13">
        <v>0</v>
      </c>
    </row>
    <row r="14" spans="1:9">
      <c r="A14" s="9">
        <v>43637</v>
      </c>
      <c r="B14" t="s">
        <v>9</v>
      </c>
      <c r="C14" t="s">
        <v>9</v>
      </c>
      <c r="D14" t="s">
        <v>9</v>
      </c>
      <c r="E14" t="s">
        <v>9</v>
      </c>
      <c r="F14">
        <v>13.3</v>
      </c>
      <c r="G14">
        <v>1564.2</v>
      </c>
      <c r="H14">
        <v>0</v>
      </c>
      <c r="I14">
        <v>721</v>
      </c>
    </row>
    <row r="15" spans="1:9">
      <c r="A15" s="9">
        <v>43820</v>
      </c>
      <c r="B15" t="s">
        <v>9</v>
      </c>
      <c r="C15" t="s">
        <v>9</v>
      </c>
      <c r="D15" t="s">
        <v>9</v>
      </c>
      <c r="E15" t="s">
        <v>9</v>
      </c>
      <c r="F15">
        <v>13.3</v>
      </c>
      <c r="G15">
        <v>1574.8</v>
      </c>
      <c r="H15">
        <v>0</v>
      </c>
      <c r="I15">
        <v>449</v>
      </c>
    </row>
    <row r="16" spans="1:9">
      <c r="A16" s="9">
        <v>43638</v>
      </c>
      <c r="B16" t="s">
        <v>9</v>
      </c>
      <c r="C16" t="s">
        <v>9</v>
      </c>
      <c r="D16" t="s">
        <v>9</v>
      </c>
      <c r="E16" t="s">
        <v>9</v>
      </c>
      <c r="F16">
        <v>13.3</v>
      </c>
      <c r="G16">
        <v>1585.5</v>
      </c>
      <c r="H16">
        <v>0</v>
      </c>
      <c r="I16">
        <v>6</v>
      </c>
    </row>
    <row r="17" spans="1:9">
      <c r="A17" s="9">
        <v>43821</v>
      </c>
      <c r="B17" t="s">
        <v>9</v>
      </c>
      <c r="C17" t="s">
        <v>9</v>
      </c>
      <c r="D17" t="s">
        <v>9</v>
      </c>
      <c r="E17" t="s">
        <v>9</v>
      </c>
      <c r="F17">
        <v>13.3</v>
      </c>
      <c r="G17">
        <v>1596.2</v>
      </c>
      <c r="H17">
        <v>0</v>
      </c>
      <c r="I17">
        <v>40</v>
      </c>
    </row>
    <row r="18" spans="1:9">
      <c r="A18" s="9">
        <v>43639</v>
      </c>
      <c r="B18" t="s">
        <v>9</v>
      </c>
      <c r="C18" t="s">
        <v>9</v>
      </c>
      <c r="D18" t="s">
        <v>9</v>
      </c>
      <c r="E18" t="s">
        <v>9</v>
      </c>
      <c r="F18">
        <v>13.3</v>
      </c>
      <c r="G18">
        <v>1606.4</v>
      </c>
      <c r="H18">
        <v>0</v>
      </c>
      <c r="I18">
        <v>5</v>
      </c>
    </row>
    <row r="19" spans="1:9">
      <c r="A19" s="9">
        <v>43822</v>
      </c>
      <c r="B19" t="s">
        <v>9</v>
      </c>
      <c r="C19" t="s">
        <v>9</v>
      </c>
      <c r="D19" t="s">
        <v>9</v>
      </c>
      <c r="E19" t="s">
        <v>9</v>
      </c>
      <c r="F19">
        <v>13.3</v>
      </c>
      <c r="G19">
        <v>1617.3</v>
      </c>
      <c r="H19">
        <v>0</v>
      </c>
      <c r="I19">
        <v>2</v>
      </c>
    </row>
    <row r="20" spans="1:9">
      <c r="A20" s="9">
        <v>43640</v>
      </c>
      <c r="B20" t="s">
        <v>9</v>
      </c>
      <c r="C20" t="s">
        <v>9</v>
      </c>
      <c r="D20" t="s">
        <v>9</v>
      </c>
      <c r="E20" t="s">
        <v>9</v>
      </c>
      <c r="F20">
        <v>13.3</v>
      </c>
      <c r="G20">
        <v>1629.7</v>
      </c>
      <c r="H20">
        <v>0</v>
      </c>
      <c r="I20">
        <v>1</v>
      </c>
    </row>
    <row r="21" spans="1:9">
      <c r="A21" s="9">
        <v>43823</v>
      </c>
      <c r="B21" t="s">
        <v>9</v>
      </c>
      <c r="C21" t="s">
        <v>9</v>
      </c>
      <c r="D21" t="s">
        <v>9</v>
      </c>
      <c r="E21" t="s">
        <v>9</v>
      </c>
      <c r="F21">
        <v>13.3</v>
      </c>
      <c r="G21">
        <v>1640.2</v>
      </c>
      <c r="H21">
        <v>0</v>
      </c>
      <c r="I21">
        <v>3</v>
      </c>
    </row>
    <row r="22" spans="1:9">
      <c r="A22" s="9">
        <v>43641</v>
      </c>
      <c r="B22" t="s">
        <v>9</v>
      </c>
      <c r="C22" t="s">
        <v>9</v>
      </c>
      <c r="D22" t="s">
        <v>9</v>
      </c>
      <c r="E22" t="s">
        <v>9</v>
      </c>
      <c r="F22">
        <v>13.3</v>
      </c>
      <c r="G22">
        <v>1651.3</v>
      </c>
      <c r="H22">
        <v>0</v>
      </c>
      <c r="I22">
        <v>1</v>
      </c>
    </row>
    <row r="23" spans="1:9">
      <c r="A23" s="9" t="s">
        <v>10</v>
      </c>
      <c r="H23" s="10">
        <v>509715</v>
      </c>
      <c r="I23" s="10">
        <v>593962</v>
      </c>
    </row>
    <row r="24" spans="1:9">
      <c r="A24" s="9">
        <v>2</v>
      </c>
      <c r="B24">
        <v>0</v>
      </c>
      <c r="C24">
        <v>1</v>
      </c>
      <c r="D24">
        <v>9</v>
      </c>
      <c r="E24">
        <v>0</v>
      </c>
      <c r="F24">
        <v>8</v>
      </c>
      <c r="G24">
        <v>1</v>
      </c>
      <c r="H24">
        <v>4</v>
      </c>
    </row>
    <row r="25" spans="1:9">
      <c r="H25" s="10"/>
      <c r="I25" s="10"/>
    </row>
    <row r="26" spans="1:9">
      <c r="A26" s="48"/>
      <c r="H26" s="10"/>
      <c r="I26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K12" sqref="K12"/>
    </sheetView>
  </sheetViews>
  <sheetFormatPr defaultRowHeight="15"/>
  <cols>
    <col min="1" max="1" width="7.75" bestFit="1" customWidth="1"/>
    <col min="2" max="7" width="7.5" bestFit="1" customWidth="1"/>
    <col min="8" max="8" width="8" bestFit="1" customWidth="1"/>
    <col min="9" max="9" width="12.375" bestFit="1" customWidth="1"/>
    <col min="12" max="12" width="10.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9">
        <v>43696</v>
      </c>
      <c r="B2">
        <v>1519.8</v>
      </c>
      <c r="C2">
        <v>1522.7</v>
      </c>
      <c r="D2">
        <v>1510.6</v>
      </c>
      <c r="E2">
        <v>1522.1</v>
      </c>
      <c r="F2">
        <v>3.7</v>
      </c>
      <c r="G2">
        <v>1519.6</v>
      </c>
      <c r="H2" s="10">
        <v>87</v>
      </c>
      <c r="I2" s="10">
        <v>1831</v>
      </c>
    </row>
    <row r="3" spans="1:9">
      <c r="A3" s="9">
        <v>43727</v>
      </c>
      <c r="B3">
        <v>1519.4</v>
      </c>
      <c r="C3">
        <v>1527.6</v>
      </c>
      <c r="D3">
        <v>1509.5</v>
      </c>
      <c r="E3">
        <v>1524.5</v>
      </c>
      <c r="F3">
        <v>3.2</v>
      </c>
      <c r="G3">
        <v>1521.7</v>
      </c>
      <c r="H3" s="10">
        <v>2348</v>
      </c>
      <c r="I3" s="10">
        <v>3429</v>
      </c>
    </row>
    <row r="4" spans="1:9">
      <c r="A4" s="9">
        <v>43757</v>
      </c>
      <c r="B4">
        <v>1521.1</v>
      </c>
      <c r="C4">
        <v>1531.4</v>
      </c>
      <c r="D4">
        <v>1512.2</v>
      </c>
      <c r="E4">
        <v>1527.9</v>
      </c>
      <c r="F4">
        <v>3.5</v>
      </c>
      <c r="G4">
        <v>1525.1</v>
      </c>
      <c r="H4" s="10">
        <v>8756</v>
      </c>
      <c r="I4" s="10">
        <v>49051</v>
      </c>
    </row>
    <row r="5" spans="1:9">
      <c r="A5" s="9">
        <v>43818</v>
      </c>
      <c r="B5">
        <v>1526.6</v>
      </c>
      <c r="C5">
        <v>1537.7</v>
      </c>
      <c r="D5">
        <v>1518.3</v>
      </c>
      <c r="E5">
        <v>1533.9</v>
      </c>
      <c r="F5">
        <v>3.4</v>
      </c>
      <c r="G5">
        <v>1531.2</v>
      </c>
      <c r="H5" s="10">
        <v>436893</v>
      </c>
      <c r="I5" s="10">
        <v>448077</v>
      </c>
    </row>
    <row r="6" spans="1:9">
      <c r="A6" s="9">
        <v>43516</v>
      </c>
      <c r="B6">
        <v>1535</v>
      </c>
      <c r="C6">
        <v>1543.2</v>
      </c>
      <c r="D6">
        <v>1524.9</v>
      </c>
      <c r="E6">
        <v>1540</v>
      </c>
      <c r="F6">
        <v>3.4</v>
      </c>
      <c r="G6">
        <v>1537.2</v>
      </c>
      <c r="H6" s="10">
        <v>3337</v>
      </c>
      <c r="I6" s="10">
        <v>44652</v>
      </c>
    </row>
    <row r="7" spans="1:9">
      <c r="A7" s="9">
        <v>43575</v>
      </c>
      <c r="B7">
        <v>1540.4</v>
      </c>
      <c r="C7">
        <v>1545.7</v>
      </c>
      <c r="D7">
        <v>1530.1</v>
      </c>
      <c r="E7">
        <v>1545.7</v>
      </c>
      <c r="F7">
        <v>3.3</v>
      </c>
      <c r="G7">
        <v>1542.1</v>
      </c>
      <c r="H7" s="10">
        <v>1693</v>
      </c>
      <c r="I7" s="10">
        <v>23868</v>
      </c>
    </row>
    <row r="8" spans="1:9">
      <c r="A8" s="9">
        <v>43636</v>
      </c>
      <c r="B8">
        <v>1545.7</v>
      </c>
      <c r="C8">
        <v>1549.5</v>
      </c>
      <c r="D8">
        <v>1534.5</v>
      </c>
      <c r="E8">
        <v>1547.3</v>
      </c>
      <c r="F8">
        <v>3</v>
      </c>
      <c r="G8">
        <v>1545.9</v>
      </c>
      <c r="H8" s="10">
        <v>859</v>
      </c>
      <c r="I8" s="10">
        <v>21168</v>
      </c>
    </row>
    <row r="9" spans="1:9">
      <c r="A9" s="9">
        <v>43697</v>
      </c>
      <c r="B9">
        <v>1543.5</v>
      </c>
      <c r="C9">
        <v>1554.5</v>
      </c>
      <c r="D9">
        <v>1543.5</v>
      </c>
      <c r="E9">
        <v>1553.7</v>
      </c>
      <c r="F9">
        <v>2.8</v>
      </c>
      <c r="G9">
        <v>1549.8</v>
      </c>
      <c r="H9">
        <v>411</v>
      </c>
      <c r="I9" s="10">
        <v>2672</v>
      </c>
    </row>
    <row r="10" spans="1:9">
      <c r="A10" s="9">
        <v>43758</v>
      </c>
      <c r="B10" t="s">
        <v>9</v>
      </c>
      <c r="C10" t="s">
        <v>9</v>
      </c>
      <c r="D10" t="s">
        <v>9</v>
      </c>
      <c r="E10" t="s">
        <v>9</v>
      </c>
      <c r="F10">
        <v>2.8</v>
      </c>
      <c r="G10">
        <v>1553.4</v>
      </c>
      <c r="H10">
        <v>3</v>
      </c>
      <c r="I10">
        <v>277</v>
      </c>
    </row>
    <row r="11" spans="1:9">
      <c r="A11" s="9">
        <v>43819</v>
      </c>
      <c r="B11">
        <v>1553</v>
      </c>
      <c r="C11">
        <v>1561.2</v>
      </c>
      <c r="D11">
        <v>1546</v>
      </c>
      <c r="E11">
        <v>1557.2</v>
      </c>
      <c r="F11">
        <v>2.7</v>
      </c>
      <c r="G11">
        <v>1556.7</v>
      </c>
      <c r="H11">
        <v>291</v>
      </c>
      <c r="I11" s="10">
        <v>2626</v>
      </c>
    </row>
    <row r="12" spans="1:9">
      <c r="A12" s="9">
        <v>43517</v>
      </c>
      <c r="B12" t="s">
        <v>9</v>
      </c>
      <c r="C12" t="s">
        <v>9</v>
      </c>
      <c r="D12" t="s">
        <v>9</v>
      </c>
      <c r="E12" t="s">
        <v>9</v>
      </c>
      <c r="F12">
        <v>2.7</v>
      </c>
      <c r="G12">
        <v>1560.4</v>
      </c>
      <c r="H12">
        <v>0</v>
      </c>
      <c r="I12">
        <v>27</v>
      </c>
    </row>
    <row r="13" spans="1:9">
      <c r="A13" s="9">
        <v>43576</v>
      </c>
      <c r="B13" t="s">
        <v>9</v>
      </c>
      <c r="C13" t="s">
        <v>9</v>
      </c>
      <c r="D13" t="s">
        <v>9</v>
      </c>
      <c r="E13" t="s">
        <v>9</v>
      </c>
      <c r="F13">
        <v>2.7</v>
      </c>
      <c r="G13">
        <v>1563.7</v>
      </c>
      <c r="H13">
        <v>0</v>
      </c>
      <c r="I13">
        <v>0</v>
      </c>
    </row>
    <row r="14" spans="1:9">
      <c r="A14" s="9">
        <v>43637</v>
      </c>
      <c r="B14" t="s">
        <v>9</v>
      </c>
      <c r="C14" t="s">
        <v>9</v>
      </c>
      <c r="D14" t="s">
        <v>9</v>
      </c>
      <c r="E14" t="s">
        <v>9</v>
      </c>
      <c r="F14">
        <v>2.7</v>
      </c>
      <c r="G14">
        <v>1566.9</v>
      </c>
      <c r="H14">
        <v>0</v>
      </c>
      <c r="I14">
        <v>721</v>
      </c>
    </row>
    <row r="15" spans="1:9">
      <c r="A15" s="9">
        <v>43820</v>
      </c>
      <c r="B15" t="s">
        <v>9</v>
      </c>
      <c r="C15" t="s">
        <v>9</v>
      </c>
      <c r="D15" t="s">
        <v>9</v>
      </c>
      <c r="E15" t="s">
        <v>9</v>
      </c>
      <c r="F15">
        <v>2.7</v>
      </c>
      <c r="G15">
        <v>1577.5</v>
      </c>
      <c r="H15">
        <v>0</v>
      </c>
      <c r="I15">
        <v>449</v>
      </c>
    </row>
    <row r="16" spans="1:9">
      <c r="A16" s="9">
        <v>43638</v>
      </c>
      <c r="B16" t="s">
        <v>9</v>
      </c>
      <c r="C16" t="s">
        <v>9</v>
      </c>
      <c r="D16" t="s">
        <v>9</v>
      </c>
      <c r="E16" t="s">
        <v>9</v>
      </c>
      <c r="F16">
        <v>2.7</v>
      </c>
      <c r="G16">
        <v>1588.2</v>
      </c>
      <c r="H16">
        <v>0</v>
      </c>
      <c r="I16">
        <v>6</v>
      </c>
    </row>
    <row r="17" spans="1:9">
      <c r="A17" s="9">
        <v>43821</v>
      </c>
      <c r="B17" t="s">
        <v>9</v>
      </c>
      <c r="C17" t="s">
        <v>9</v>
      </c>
      <c r="D17" t="s">
        <v>9</v>
      </c>
      <c r="E17" t="s">
        <v>9</v>
      </c>
      <c r="F17">
        <v>2.7</v>
      </c>
      <c r="G17">
        <v>1598.9</v>
      </c>
      <c r="H17">
        <v>0</v>
      </c>
      <c r="I17">
        <v>40</v>
      </c>
    </row>
    <row r="18" spans="1:9">
      <c r="A18" s="9">
        <v>43639</v>
      </c>
      <c r="B18" t="s">
        <v>9</v>
      </c>
      <c r="C18" t="s">
        <v>9</v>
      </c>
      <c r="D18" t="s">
        <v>9</v>
      </c>
      <c r="E18" t="s">
        <v>9</v>
      </c>
      <c r="F18">
        <v>2.7</v>
      </c>
      <c r="G18">
        <v>1609.1</v>
      </c>
      <c r="H18">
        <v>0</v>
      </c>
      <c r="I18">
        <v>5</v>
      </c>
    </row>
    <row r="19" spans="1:9">
      <c r="A19" s="9">
        <v>43822</v>
      </c>
      <c r="B19" t="s">
        <v>9</v>
      </c>
      <c r="C19" t="s">
        <v>9</v>
      </c>
      <c r="D19" t="s">
        <v>9</v>
      </c>
      <c r="E19" t="s">
        <v>9</v>
      </c>
      <c r="F19">
        <v>2.7</v>
      </c>
      <c r="G19">
        <v>1620</v>
      </c>
      <c r="H19">
        <v>0</v>
      </c>
      <c r="I19">
        <v>2</v>
      </c>
    </row>
    <row r="20" spans="1:9">
      <c r="A20" s="9">
        <v>43640</v>
      </c>
      <c r="B20" t="s">
        <v>9</v>
      </c>
      <c r="C20" t="s">
        <v>9</v>
      </c>
      <c r="D20" t="s">
        <v>9</v>
      </c>
      <c r="E20" t="s">
        <v>9</v>
      </c>
      <c r="F20">
        <v>2.7</v>
      </c>
      <c r="G20">
        <v>1632.4</v>
      </c>
      <c r="H20">
        <v>0</v>
      </c>
      <c r="I20">
        <v>1</v>
      </c>
    </row>
    <row r="21" spans="1:9">
      <c r="A21" s="9">
        <v>43823</v>
      </c>
      <c r="B21" t="s">
        <v>9</v>
      </c>
      <c r="C21" t="s">
        <v>9</v>
      </c>
      <c r="D21" t="s">
        <v>9</v>
      </c>
      <c r="E21" t="s">
        <v>9</v>
      </c>
      <c r="F21">
        <v>2.7</v>
      </c>
      <c r="G21">
        <v>1642.9</v>
      </c>
      <c r="H21">
        <v>0</v>
      </c>
      <c r="I21">
        <v>3</v>
      </c>
    </row>
    <row r="22" spans="1:9">
      <c r="A22" s="9">
        <v>43641</v>
      </c>
      <c r="B22" t="s">
        <v>9</v>
      </c>
      <c r="C22" t="s">
        <v>9</v>
      </c>
      <c r="D22" t="s">
        <v>9</v>
      </c>
      <c r="E22" t="s">
        <v>9</v>
      </c>
      <c r="F22">
        <v>2.7</v>
      </c>
      <c r="G22">
        <v>1654</v>
      </c>
      <c r="H22">
        <v>0</v>
      </c>
      <c r="I22">
        <v>1</v>
      </c>
    </row>
    <row r="23" spans="1:9">
      <c r="A23" s="9" t="s">
        <v>10</v>
      </c>
      <c r="H23" s="10">
        <v>454678</v>
      </c>
      <c r="I23" s="10">
        <v>598906</v>
      </c>
    </row>
    <row r="24" spans="1:9">
      <c r="A24" s="9">
        <v>2</v>
      </c>
      <c r="B24">
        <v>0</v>
      </c>
      <c r="C24">
        <v>1</v>
      </c>
      <c r="D24">
        <v>9</v>
      </c>
      <c r="E24">
        <v>0</v>
      </c>
      <c r="F24">
        <v>8</v>
      </c>
      <c r="G24">
        <v>1</v>
      </c>
      <c r="H24">
        <v>5</v>
      </c>
    </row>
    <row r="25" spans="1:9">
      <c r="H25" s="10"/>
      <c r="I25" s="10"/>
    </row>
    <row r="26" spans="1:9">
      <c r="A26" s="48"/>
      <c r="H26" s="10"/>
      <c r="I26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2" sqref="A2:U4"/>
    </sheetView>
  </sheetViews>
  <sheetFormatPr defaultColWidth="12.125" defaultRowHeight="15"/>
  <cols>
    <col min="1" max="1" width="14.75" style="20" customWidth="1"/>
    <col min="2" max="2" width="12.125" style="20" customWidth="1"/>
    <col min="3" max="6" width="12.125" style="21" customWidth="1"/>
    <col min="7" max="7" width="14" style="22" customWidth="1"/>
    <col min="8" max="8" width="12.125" style="22" customWidth="1"/>
    <col min="9" max="9" width="9.25" style="22" customWidth="1"/>
    <col min="10" max="10" width="9.5" style="22" customWidth="1"/>
    <col min="11" max="11" width="12.125" style="25"/>
    <col min="12" max="12" width="12.125" style="26"/>
    <col min="13" max="13" width="10.875" style="23" customWidth="1"/>
    <col min="14" max="14" width="12.125" style="23"/>
    <col min="15" max="16" width="12.125" style="24"/>
    <col min="17" max="17" width="12.125" style="26"/>
    <col min="18" max="18" width="12.125" style="23"/>
    <col min="19" max="19" width="12.125" style="26"/>
    <col min="20" max="20" width="12.125" style="23"/>
    <col min="21" max="16384" width="12.125" style="2"/>
  </cols>
  <sheetData>
    <row r="1" spans="1:21" ht="16.2">
      <c r="A1" s="1" t="s">
        <v>36</v>
      </c>
      <c r="B1" s="1" t="s">
        <v>37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6" t="s">
        <v>18</v>
      </c>
      <c r="L1" s="7" t="s">
        <v>19</v>
      </c>
      <c r="M1" s="5" t="s">
        <v>20</v>
      </c>
      <c r="N1" s="6" t="s">
        <v>21</v>
      </c>
      <c r="O1" s="6" t="s">
        <v>22</v>
      </c>
      <c r="P1" s="6" t="s">
        <v>23</v>
      </c>
      <c r="Q1" s="13" t="s">
        <v>35</v>
      </c>
      <c r="R1" s="5" t="s">
        <v>41</v>
      </c>
      <c r="S1" s="8" t="s">
        <v>24</v>
      </c>
      <c r="T1" s="11" t="s">
        <v>25</v>
      </c>
      <c r="U1" s="2" t="s">
        <v>40</v>
      </c>
    </row>
    <row r="2" spans="1:21" ht="16.2">
      <c r="A2" s="49">
        <f>(CME_GROUP_W0!$A$24*1000+CME_GROUP_W0!$B$24*100+CME_GROUP_W0!$C$24*10+CME_GROUP_W0!$D$24)*10000+(CME_GROUP_W0!$E$24*10+CME_GROUP_W0!$F$24)*100+CME_GROUP_W0!$G$24*10+CME_GROUP_W0!$H$24</f>
        <v>20190813</v>
      </c>
      <c r="B2" s="1" t="s">
        <v>26</v>
      </c>
      <c r="C2" s="12">
        <f>CME_GROUP_W0!$A$3</f>
        <v>43727</v>
      </c>
      <c r="D2" s="3" t="str">
        <f>SUBSTITUTE(SUBSTITUTE(CME_GROUP_W0!$B$3,"A","",1),"B","",1)</f>
        <v>1512.3</v>
      </c>
      <c r="E2" s="3" t="str">
        <f>SUBSTITUTE(SUBSTITUTE(CME_GROUP_W0!$C$3,"A","",1),"B","",1)</f>
        <v>1536</v>
      </c>
      <c r="F2" s="3" t="str">
        <f>SUBSTITUTE(SUBSTITUTE(CME_GROUP_W0!$D$3,"A","",1),"B","",1)</f>
        <v>1480</v>
      </c>
      <c r="G2" s="3" t="str">
        <f>SUBSTITUTE(SUBSTITUTE(CME_GROUP_W0!$E$3,"A","",1),"B","",1)</f>
        <v>1502.5</v>
      </c>
      <c r="H2" s="4">
        <f>(E2-F2)*100000</f>
        <v>5600000</v>
      </c>
      <c r="I2" s="5" t="str">
        <f>IF(E2&gt;E1,"過高","")</f>
        <v/>
      </c>
      <c r="J2" s="5" t="str">
        <f>IF(F2&lt;F1,"破低","")</f>
        <v>破低</v>
      </c>
      <c r="K2" s="6">
        <f>CME_GROUP_W0!$H$3</f>
        <v>6272</v>
      </c>
      <c r="L2" s="7"/>
      <c r="M2" s="5"/>
      <c r="N2" s="6">
        <f>CME_GROUP_W1!$I$3</f>
        <v>3660</v>
      </c>
      <c r="O2" s="6">
        <f>CME_GROUP_W1!$I$6</f>
        <v>45138</v>
      </c>
      <c r="P2" s="6">
        <f>IF(CME_GROUP_W1!$A$23="Total",CME_GROUP_W1!$I$23,"NA")</f>
        <v>593962</v>
      </c>
      <c r="Q2" s="7"/>
      <c r="R2" s="5"/>
      <c r="S2" s="8"/>
      <c r="T2" s="11"/>
      <c r="U2" s="36"/>
    </row>
    <row r="3" spans="1:21" s="14" customFormat="1">
      <c r="A3" s="49">
        <f>(CME_GROUP_W1!$A$24*1000+CME_GROUP_W1!$B$24*100+CME_GROUP_W1!$C$24*10+CME_GROUP_W1!$D$24)*10000+(CME_GROUP_W1!$E$24*10+CME_GROUP_W1!$F$24)*100+CME_GROUP_W1!$G$24*10+CME_GROUP_W1!$H$24</f>
        <v>20190814</v>
      </c>
      <c r="B3" s="18" t="s">
        <v>27</v>
      </c>
      <c r="C3" s="31">
        <f>CME_GROUP_W1!$A$3</f>
        <v>43727</v>
      </c>
      <c r="D3" s="32" t="str">
        <f>SUBSTITUTE(SUBSTITUTE(CME_GROUP_W1!$B$3,"A","",1),"B","",1)</f>
        <v>1502.8</v>
      </c>
      <c r="E3" s="32" t="str">
        <f>SUBSTITUTE(SUBSTITUTE(CME_GROUP_W1!$C$3,"A","",1),"B","",1)</f>
        <v>1525.4</v>
      </c>
      <c r="F3" s="32" t="str">
        <f>SUBSTITUTE(SUBSTITUTE(CME_GROUP_W1!$D$3,"A","",1),"B","",1)</f>
        <v>1495</v>
      </c>
      <c r="G3" s="32" t="str">
        <f>SUBSTITUTE(SUBSTITUTE(CME_GROUP_W1!$E$3,"A","",1),"B","",1)</f>
        <v>1518</v>
      </c>
      <c r="H3" s="17">
        <f>(E3-F3)*100000</f>
        <v>3040000.0000000093</v>
      </c>
      <c r="I3" s="18" t="str">
        <f>IF(E3&gt;E2,"過高","")</f>
        <v/>
      </c>
      <c r="J3" s="18" t="str">
        <f>IF(F3&lt;F2,"破低","")</f>
        <v/>
      </c>
      <c r="K3" s="16">
        <f>CME_GROUP_W1!$H$3</f>
        <v>3034</v>
      </c>
      <c r="L3" s="16">
        <f>K3-K2</f>
        <v>-3238</v>
      </c>
      <c r="M3" s="19">
        <f>L3/K2</f>
        <v>-0.51626275510204078</v>
      </c>
      <c r="N3" s="6">
        <f>CME_GROUP_W2!$I$3</f>
        <v>3429</v>
      </c>
      <c r="O3" s="6">
        <f>CME_GROUP_W2!$I$6</f>
        <v>44652</v>
      </c>
      <c r="P3" s="6">
        <f>IF(CME_GROUP_W2!$A$23="Total",CME_GROUP_W2!$I$23,"NA")</f>
        <v>598906</v>
      </c>
      <c r="Q3" s="16">
        <f>P3-P2</f>
        <v>4944</v>
      </c>
      <c r="R3" s="19">
        <f>Q3/P2</f>
        <v>8.3237648199716487E-3</v>
      </c>
      <c r="S3" s="33"/>
      <c r="T3" s="33"/>
      <c r="U3" s="36">
        <f>IF(I3=0,J2,
IF(OR(AND(I3="過高",J3="破低"),AND(I3="",J3="")),U2,
IF(AND(Q3&gt;0,I3="過高"),"buy加碼",
IF(AND(Q3&lt;0,J3="破低"),"buy減碼",
IF(AND(Q3&gt;0,J3="破低"),"sell加碼",
IF(AND(Q3&lt;0,I3="過高"),"sell減碼",
""))))))</f>
        <v>0</v>
      </c>
    </row>
    <row r="4" spans="1:21">
      <c r="A4" s="49">
        <f>(CME_GROUP_W2!$A$24*1000+CME_GROUP_W2!$B$24*100+CME_GROUP_W2!$C$24*10+CME_GROUP_W2!$D$24)*10000+(CME_GROUP_W2!$E$24*10+CME_GROUP_W2!$F$24)*100+CME_GROUP_W2!$G$24*10+CME_GROUP_W2!$H$24</f>
        <v>20190815</v>
      </c>
      <c r="B4" s="18" t="s">
        <v>28</v>
      </c>
      <c r="C4" s="31">
        <f>CME_GROUP_W2!$A$3</f>
        <v>43727</v>
      </c>
      <c r="D4" s="32" t="str">
        <f>SUBSTITUTE(SUBSTITUTE(CME_GROUP_W2!$B$3,"A","",1),"B","",1)</f>
        <v>1519.4</v>
      </c>
      <c r="E4" s="32" t="str">
        <f>SUBSTITUTE(SUBSTITUTE(CME_GROUP_W2!$C$3,"A","",1),"B","",1)</f>
        <v>1527.6</v>
      </c>
      <c r="F4" s="32" t="str">
        <f>SUBSTITUTE(SUBSTITUTE(CME_GROUP_W2!$D$3,"A","",1),"B","",1)</f>
        <v>1509.5</v>
      </c>
      <c r="G4" s="32" t="str">
        <f>SUBSTITUTE(SUBSTITUTE(CME_GROUP_W2!$E$3,"A","",1),"B","",1)</f>
        <v>1524.5</v>
      </c>
      <c r="H4" s="17">
        <f>(E4-F4)*100000</f>
        <v>1809999.9999999909</v>
      </c>
      <c r="I4" s="18" t="str">
        <f>IF(E4&gt;E3,"過高","")</f>
        <v>過高</v>
      </c>
      <c r="J4" s="18" t="str">
        <f>IF(F4&lt;F3,"破低","")</f>
        <v/>
      </c>
      <c r="K4" s="16">
        <f>CME_GROUP_W2!$H$3</f>
        <v>2348</v>
      </c>
      <c r="L4" s="16">
        <f>K4-K3</f>
        <v>-686</v>
      </c>
      <c r="M4" s="19">
        <f>L4/K3</f>
        <v>-0.22610415293342123</v>
      </c>
      <c r="N4" s="16"/>
      <c r="O4" s="16"/>
      <c r="P4" s="6">
        <v>593962</v>
      </c>
      <c r="Q4" s="16"/>
      <c r="R4" s="19"/>
      <c r="S4" s="33"/>
      <c r="T4" s="33"/>
      <c r="U4" s="36"/>
    </row>
    <row r="5" spans="1:21">
      <c r="A5" s="39"/>
      <c r="B5" s="28"/>
    </row>
    <row r="6" spans="1:21">
      <c r="A6" s="39"/>
      <c r="B6" s="20" t="s">
        <v>55</v>
      </c>
    </row>
    <row r="7" spans="1:21">
      <c r="B7" s="21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pane ySplit="1" topLeftCell="A2" activePane="bottomLeft" state="frozen"/>
      <selection pane="bottomLeft" activeCell="P6" sqref="P6"/>
    </sheetView>
  </sheetViews>
  <sheetFormatPr defaultRowHeight="15"/>
  <cols>
    <col min="1" max="1" width="15" style="27" customWidth="1"/>
    <col min="2" max="2" width="9.25" style="35" customWidth="1"/>
    <col min="3" max="3" width="10" style="27" customWidth="1"/>
    <col min="4" max="4" width="9.375" style="27" customWidth="1"/>
    <col min="5" max="5" width="10.5" style="27" customWidth="1"/>
    <col min="6" max="6" width="8.125" style="27" customWidth="1"/>
    <col min="7" max="7" width="9.5" style="27" customWidth="1"/>
    <col min="8" max="8" width="7.5" style="27" customWidth="1"/>
    <col min="9" max="9" width="7.625" style="27" customWidth="1"/>
    <col min="10" max="10" width="7.375" style="27" customWidth="1"/>
    <col min="11" max="11" width="8.125" style="27" customWidth="1"/>
    <col min="12" max="12" width="8.875" style="27" customWidth="1"/>
    <col min="13" max="13" width="13.25" style="27" customWidth="1"/>
    <col min="14" max="14" width="12.125" style="27" customWidth="1"/>
    <col min="15" max="16" width="9" style="27"/>
    <col min="17" max="17" width="16.875" style="27" customWidth="1"/>
    <col min="18" max="18" width="18.125" style="27" customWidth="1"/>
    <col min="19" max="26" width="9" style="27"/>
  </cols>
  <sheetData>
    <row r="1" spans="1:26" ht="16.2">
      <c r="A1" s="1" t="s">
        <v>36</v>
      </c>
      <c r="B1" s="1" t="s">
        <v>37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6" t="s">
        <v>18</v>
      </c>
      <c r="L1" s="7" t="s">
        <v>19</v>
      </c>
      <c r="M1" s="5" t="s">
        <v>20</v>
      </c>
      <c r="N1" s="6" t="s">
        <v>21</v>
      </c>
      <c r="O1" s="6" t="s">
        <v>22</v>
      </c>
      <c r="P1" s="6" t="s">
        <v>23</v>
      </c>
      <c r="Q1" s="13" t="s">
        <v>35</v>
      </c>
      <c r="R1" s="5" t="s">
        <v>41</v>
      </c>
      <c r="S1" s="8" t="s">
        <v>24</v>
      </c>
      <c r="T1" s="11" t="s">
        <v>25</v>
      </c>
      <c r="U1" s="37" t="s">
        <v>40</v>
      </c>
      <c r="V1" s="29"/>
      <c r="W1" s="29"/>
      <c r="X1" s="29"/>
      <c r="Y1"/>
      <c r="Z1"/>
    </row>
    <row r="2" spans="1:26">
      <c r="A2" s="30"/>
      <c r="B2" s="34" t="s">
        <v>38</v>
      </c>
      <c r="C2" s="34">
        <v>43543</v>
      </c>
      <c r="D2" s="29">
        <v>1.1443000000000001</v>
      </c>
      <c r="E2" s="29">
        <v>1.1447499999999999</v>
      </c>
      <c r="F2" s="29">
        <v>1.1399999999999999</v>
      </c>
      <c r="G2" s="29">
        <v>1.1402000000000001</v>
      </c>
      <c r="H2" s="29">
        <v>475.00000000000318</v>
      </c>
      <c r="I2" s="29" t="s">
        <v>31</v>
      </c>
      <c r="J2" s="29" t="s">
        <v>30</v>
      </c>
      <c r="K2" s="29">
        <v>126145</v>
      </c>
      <c r="L2" s="29">
        <v>-16265</v>
      </c>
      <c r="M2" s="19" t="e">
        <f>L2/#REF!</f>
        <v>#REF!</v>
      </c>
      <c r="N2" s="29">
        <v>506595</v>
      </c>
      <c r="O2" s="29">
        <v>9670</v>
      </c>
      <c r="P2" s="29">
        <v>525799</v>
      </c>
      <c r="Q2" s="29">
        <v>1931</v>
      </c>
      <c r="R2" s="19" t="e">
        <f>Q2/#REF!</f>
        <v>#REF!</v>
      </c>
      <c r="S2" s="29"/>
      <c r="T2" s="29"/>
      <c r="U2" s="36" t="str">
        <f>IF(I2=0,#REF!,
IF(OR(AND(I2="過高",J2="破低"),AND(I2="",J2="")),#REF!,
IF(AND(Q2&gt;0,I2="過高"),"buy加碼",
IF(AND(Q2&lt;0,J2="破低"),"buy減碼",
IF(AND(Q2&gt;0,J2="破低"),"sell加碼",
IF(AND(Q2&lt;0,I2="過高"),"sell減碼",
""))))))</f>
        <v>sell加碼</v>
      </c>
      <c r="V2" s="29"/>
      <c r="W2" s="29"/>
      <c r="X2" s="29"/>
      <c r="Y2"/>
      <c r="Z2"/>
    </row>
    <row r="3" spans="1:26">
      <c r="A3" s="30"/>
      <c r="B3" s="34"/>
      <c r="C3" s="34">
        <v>43543</v>
      </c>
      <c r="D3" s="29">
        <v>1.14005</v>
      </c>
      <c r="E3" s="29">
        <v>1.1404000000000001</v>
      </c>
      <c r="F3" s="29">
        <v>1.1358999999999999</v>
      </c>
      <c r="G3" s="29">
        <v>1.1374500000000001</v>
      </c>
      <c r="H3" s="29">
        <v>450.00000000001705</v>
      </c>
      <c r="I3" s="29" t="s">
        <v>31</v>
      </c>
      <c r="J3" s="29" t="s">
        <v>30</v>
      </c>
      <c r="K3" s="29">
        <v>9818</v>
      </c>
      <c r="L3" s="29">
        <v>38490</v>
      </c>
      <c r="M3" s="19">
        <f t="shared" ref="M3:M45" si="0">L3/K2</f>
        <v>0.30512505450077293</v>
      </c>
      <c r="N3" s="29">
        <v>513795</v>
      </c>
      <c r="O3" s="29">
        <v>9818</v>
      </c>
      <c r="P3" s="29">
        <v>533033</v>
      </c>
      <c r="Q3" s="29">
        <v>7234</v>
      </c>
      <c r="R3" s="19">
        <f t="shared" ref="R3:R53" si="1">Q3/P2</f>
        <v>1.3758109087312833E-2</v>
      </c>
      <c r="S3" s="29"/>
      <c r="T3" s="29"/>
      <c r="U3" s="36" t="str">
        <f t="shared" ref="U3:U7" si="2">IF(I3=0,J2,
IF(OR(AND(I3="過高",J3="破低"),AND(I3="",J3="")),U2,
IF(AND(Q3&gt;0,I3="過高"),"buy加碼",
IF(AND(Q3&lt;0,J3="破低"),"buy減碼",
IF(AND(Q3&gt;0,J3="破低"),"sell加碼",
IF(AND(Q3&lt;0,I3="過高"),"sell減碼",
""))))))</f>
        <v>sell加碼</v>
      </c>
      <c r="V3" s="29"/>
      <c r="W3" s="29"/>
      <c r="X3" s="29"/>
      <c r="Y3"/>
      <c r="Z3"/>
    </row>
    <row r="4" spans="1:26">
      <c r="A4" s="30"/>
      <c r="B4" s="34"/>
      <c r="C4" s="34">
        <v>43543</v>
      </c>
      <c r="D4" s="29">
        <v>1.1373</v>
      </c>
      <c r="E4" s="29">
        <v>1.13845</v>
      </c>
      <c r="F4" s="29">
        <v>1.1354500000000001</v>
      </c>
      <c r="G4" s="29">
        <v>1.1355999999999999</v>
      </c>
      <c r="H4" s="29">
        <v>299.99999999998914</v>
      </c>
      <c r="I4" s="29" t="s">
        <v>31</v>
      </c>
      <c r="J4" s="29" t="s">
        <v>30</v>
      </c>
      <c r="K4" s="29">
        <v>9898</v>
      </c>
      <c r="L4" s="29">
        <v>-38058</v>
      </c>
      <c r="M4" s="19">
        <f t="shared" si="0"/>
        <v>-3.8763495620289263</v>
      </c>
      <c r="N4" s="29">
        <v>517235</v>
      </c>
      <c r="O4" s="29">
        <v>9898</v>
      </c>
      <c r="P4" s="29">
        <v>536659</v>
      </c>
      <c r="Q4" s="29">
        <v>3626</v>
      </c>
      <c r="R4" s="19">
        <f t="shared" si="1"/>
        <v>6.8025807032585225E-3</v>
      </c>
      <c r="S4" s="29"/>
      <c r="T4" s="29"/>
      <c r="U4" s="36" t="str">
        <f t="shared" si="2"/>
        <v>sell加碼</v>
      </c>
      <c r="V4" s="29"/>
      <c r="W4" s="29"/>
      <c r="X4" s="29"/>
      <c r="Y4"/>
      <c r="Z4"/>
    </row>
    <row r="5" spans="1:26">
      <c r="A5" s="30"/>
      <c r="B5" s="34"/>
      <c r="C5" s="34">
        <v>43543</v>
      </c>
      <c r="D5" s="29">
        <v>1.1352500000000001</v>
      </c>
      <c r="E5" s="29">
        <v>1.1363000000000001</v>
      </c>
      <c r="F5" s="29">
        <v>1.1299999999999999</v>
      </c>
      <c r="G5" s="29">
        <v>1.1307</v>
      </c>
      <c r="H5" s="29">
        <v>630.00000000001944</v>
      </c>
      <c r="I5" s="29" t="s">
        <v>31</v>
      </c>
      <c r="J5" s="29" t="s">
        <v>30</v>
      </c>
      <c r="K5" s="29">
        <v>9954</v>
      </c>
      <c r="L5" s="29">
        <v>51292</v>
      </c>
      <c r="M5" s="19">
        <f t="shared" si="0"/>
        <v>5.1820569812083246</v>
      </c>
      <c r="N5" s="29">
        <v>520059</v>
      </c>
      <c r="O5" s="29">
        <v>9954</v>
      </c>
      <c r="P5" s="29">
        <v>539828</v>
      </c>
      <c r="Q5" s="29">
        <v>3169</v>
      </c>
      <c r="R5" s="19">
        <f t="shared" si="1"/>
        <v>5.9050533020036933E-3</v>
      </c>
      <c r="S5" s="29"/>
      <c r="T5" s="29"/>
      <c r="U5" s="36" t="str">
        <f t="shared" si="2"/>
        <v>sell加碼</v>
      </c>
      <c r="V5" s="29"/>
      <c r="W5" s="29"/>
      <c r="X5" s="29"/>
      <c r="Y5"/>
      <c r="Z5"/>
    </row>
    <row r="6" spans="1:26">
      <c r="A6" s="30"/>
      <c r="B6" s="34"/>
      <c r="C6" s="34">
        <v>43543</v>
      </c>
      <c r="D6" s="29">
        <v>1.1308</v>
      </c>
      <c r="E6" s="29">
        <v>1.1372</v>
      </c>
      <c r="F6" s="29">
        <v>1.1289499999999999</v>
      </c>
      <c r="G6" s="29">
        <v>1.1356999999999999</v>
      </c>
      <c r="H6" s="29">
        <v>825.00000000000909</v>
      </c>
      <c r="I6" s="29" t="s">
        <v>34</v>
      </c>
      <c r="J6" s="29" t="s">
        <v>30</v>
      </c>
      <c r="K6" s="29">
        <v>10043</v>
      </c>
      <c r="L6" s="29">
        <v>12128</v>
      </c>
      <c r="M6" s="19">
        <f t="shared" si="0"/>
        <v>1.218404661442636</v>
      </c>
      <c r="N6" s="29">
        <v>519141</v>
      </c>
      <c r="O6" s="29">
        <v>10043</v>
      </c>
      <c r="P6" s="29">
        <v>538627</v>
      </c>
      <c r="Q6" s="29">
        <v>-1201</v>
      </c>
      <c r="R6" s="19">
        <f t="shared" si="1"/>
        <v>-2.2247827085664323E-3</v>
      </c>
      <c r="S6" s="29"/>
      <c r="T6" s="29"/>
      <c r="U6" s="36" t="str">
        <f t="shared" si="2"/>
        <v>sell加碼</v>
      </c>
      <c r="V6" s="29"/>
      <c r="W6" s="29"/>
      <c r="X6" s="29"/>
      <c r="Y6"/>
      <c r="Z6"/>
    </row>
    <row r="7" spans="1:26">
      <c r="A7" s="30"/>
      <c r="B7" s="34"/>
      <c r="C7" s="34">
        <v>43543</v>
      </c>
      <c r="D7" s="29">
        <v>1.13595</v>
      </c>
      <c r="E7" s="29">
        <v>1.1372500000000001</v>
      </c>
      <c r="F7" s="29">
        <v>1.1291</v>
      </c>
      <c r="G7" s="29">
        <v>1.1292500000000001</v>
      </c>
      <c r="H7" s="29">
        <v>815.00000000001012</v>
      </c>
      <c r="I7" s="29" t="s">
        <v>34</v>
      </c>
      <c r="J7" s="29" t="s">
        <v>31</v>
      </c>
      <c r="K7" s="29">
        <v>9839</v>
      </c>
      <c r="L7" s="29">
        <v>-16548</v>
      </c>
      <c r="M7" s="19">
        <f t="shared" si="0"/>
        <v>-1.6477148262471373</v>
      </c>
      <c r="N7" s="29">
        <v>518647</v>
      </c>
      <c r="O7" s="29">
        <v>9839</v>
      </c>
      <c r="P7" s="29">
        <v>537982</v>
      </c>
      <c r="Q7" s="29">
        <v>-645</v>
      </c>
      <c r="R7" s="19">
        <f t="shared" si="1"/>
        <v>-1.1974891715417163E-3</v>
      </c>
      <c r="S7" s="29"/>
      <c r="T7" s="29"/>
      <c r="U7" s="36" t="str">
        <f t="shared" si="2"/>
        <v>sell減碼</v>
      </c>
      <c r="V7" s="29"/>
      <c r="W7" s="29"/>
      <c r="X7" s="29"/>
      <c r="Y7"/>
      <c r="Z7"/>
    </row>
    <row r="8" spans="1:26">
      <c r="A8" s="30"/>
      <c r="B8" s="18" t="s">
        <v>38</v>
      </c>
      <c r="C8" s="31">
        <v>43543</v>
      </c>
      <c r="D8" s="32">
        <v>1.1284000000000001</v>
      </c>
      <c r="E8" s="32">
        <v>1.13375</v>
      </c>
      <c r="F8" s="32">
        <v>1.12765</v>
      </c>
      <c r="G8" s="32">
        <v>1.1322000000000001</v>
      </c>
      <c r="H8" s="17">
        <v>609.99999999999943</v>
      </c>
      <c r="I8" s="18" t="s">
        <v>31</v>
      </c>
      <c r="J8" s="18" t="s">
        <v>30</v>
      </c>
      <c r="K8" s="16">
        <v>191430</v>
      </c>
      <c r="L8" s="16">
        <v>17981</v>
      </c>
      <c r="M8" s="19">
        <v>0.1036673604344793</v>
      </c>
      <c r="N8" s="16">
        <v>514596</v>
      </c>
      <c r="O8" s="16">
        <v>10305</v>
      </c>
      <c r="P8" s="16">
        <v>534337</v>
      </c>
      <c r="Q8" s="16">
        <v>-3645</v>
      </c>
      <c r="R8" s="19">
        <f t="shared" si="1"/>
        <v>-6.7753196203590455E-3</v>
      </c>
      <c r="S8" s="33"/>
      <c r="T8" s="33"/>
      <c r="U8" s="36" t="s">
        <v>42</v>
      </c>
      <c r="V8" s="29"/>
      <c r="W8" s="29"/>
      <c r="X8" s="29"/>
      <c r="Y8"/>
      <c r="Z8"/>
    </row>
    <row r="9" spans="1:26">
      <c r="A9" s="30"/>
      <c r="B9" s="34" t="s">
        <v>38</v>
      </c>
      <c r="C9" s="34">
        <v>43543</v>
      </c>
      <c r="D9" s="29">
        <v>1.1284000000000001</v>
      </c>
      <c r="E9" s="29">
        <v>1.13375</v>
      </c>
      <c r="F9" s="29">
        <v>1.12765</v>
      </c>
      <c r="G9" s="29">
        <v>1.1322000000000001</v>
      </c>
      <c r="H9" s="29">
        <v>609.99999999999943</v>
      </c>
      <c r="I9" s="29" t="s">
        <v>31</v>
      </c>
      <c r="J9" s="29" t="s">
        <v>30</v>
      </c>
      <c r="K9" s="29">
        <v>191430</v>
      </c>
      <c r="L9" s="29">
        <v>17981</v>
      </c>
      <c r="M9" s="19">
        <f t="shared" si="0"/>
        <v>9.3929896045551894E-2</v>
      </c>
      <c r="N9" s="29">
        <v>514596</v>
      </c>
      <c r="O9" s="29">
        <v>10305</v>
      </c>
      <c r="P9" s="29">
        <v>534337</v>
      </c>
      <c r="Q9" s="29">
        <v>-3645</v>
      </c>
      <c r="R9" s="19">
        <f t="shared" si="1"/>
        <v>-6.8215377187056106E-3</v>
      </c>
      <c r="S9" s="29"/>
      <c r="T9" s="29"/>
      <c r="U9" s="29" t="s">
        <v>42</v>
      </c>
      <c r="V9" s="29"/>
      <c r="W9" s="29"/>
      <c r="X9" s="29"/>
      <c r="Y9"/>
      <c r="Z9"/>
    </row>
    <row r="10" spans="1:26">
      <c r="A10" s="30"/>
      <c r="B10" s="34" t="s">
        <v>43</v>
      </c>
      <c r="C10" s="34">
        <v>43543</v>
      </c>
      <c r="D10" s="29">
        <v>1.1319999999999999</v>
      </c>
      <c r="E10" s="29">
        <v>1.1333500000000001</v>
      </c>
      <c r="F10" s="29">
        <v>1.1261000000000001</v>
      </c>
      <c r="G10" s="29">
        <v>1.1261000000000001</v>
      </c>
      <c r="H10" s="29">
        <v>724.99999999999784</v>
      </c>
      <c r="I10" s="29" t="s">
        <v>31</v>
      </c>
      <c r="J10" s="29" t="s">
        <v>30</v>
      </c>
      <c r="K10" s="29">
        <v>181103</v>
      </c>
      <c r="L10" s="29">
        <v>-10327</v>
      </c>
      <c r="M10" s="19">
        <f t="shared" si="0"/>
        <v>-5.3946612338713888E-2</v>
      </c>
      <c r="N10" s="29"/>
      <c r="O10" s="29"/>
      <c r="P10" s="29"/>
      <c r="Q10" s="29"/>
      <c r="R10" s="19">
        <f t="shared" si="1"/>
        <v>0</v>
      </c>
      <c r="S10" s="29"/>
      <c r="T10" s="29"/>
      <c r="U10" s="29"/>
      <c r="V10" s="29"/>
      <c r="W10" s="29"/>
      <c r="X10" s="29"/>
      <c r="Y10"/>
      <c r="Z10"/>
    </row>
    <row r="11" spans="1:26">
      <c r="A11" s="30"/>
      <c r="B11" s="34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19">
        <f t="shared" si="0"/>
        <v>0</v>
      </c>
      <c r="N11" s="29"/>
      <c r="O11" s="29"/>
      <c r="P11" s="29"/>
      <c r="Q11" s="29"/>
      <c r="R11" s="19" t="e">
        <f t="shared" si="1"/>
        <v>#DIV/0!</v>
      </c>
      <c r="S11" s="29"/>
      <c r="T11" s="29"/>
      <c r="U11" s="29"/>
      <c r="V11" s="29"/>
      <c r="W11" s="29"/>
      <c r="X11" s="29"/>
      <c r="Y11"/>
      <c r="Z11"/>
    </row>
    <row r="12" spans="1:26">
      <c r="A12" s="29"/>
      <c r="B12" s="34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19" t="e">
        <f>L12/#REF!</f>
        <v>#REF!</v>
      </c>
      <c r="N12" s="29"/>
      <c r="O12" s="29"/>
      <c r="P12" s="29"/>
      <c r="Q12" s="29"/>
      <c r="R12" s="19" t="e">
        <f>Q12/#REF!</f>
        <v>#REF!</v>
      </c>
      <c r="S12" s="29"/>
      <c r="T12" s="29"/>
      <c r="U12" s="29"/>
      <c r="V12" s="29"/>
      <c r="W12" s="29"/>
      <c r="X12" s="29"/>
    </row>
    <row r="13" spans="1:26">
      <c r="A13" s="30"/>
      <c r="B13" s="34" t="s">
        <v>38</v>
      </c>
      <c r="C13" s="29">
        <v>43574</v>
      </c>
      <c r="D13" s="29">
        <v>1.1376999999999999</v>
      </c>
      <c r="E13" s="29">
        <v>1.1376999999999999</v>
      </c>
      <c r="F13" s="29">
        <v>1.1331</v>
      </c>
      <c r="G13" s="29" t="s">
        <v>44</v>
      </c>
      <c r="H13" s="29">
        <v>459.99999999999375</v>
      </c>
      <c r="I13" s="29" t="s">
        <v>31</v>
      </c>
      <c r="J13" s="29" t="s">
        <v>30</v>
      </c>
      <c r="K13" s="29">
        <v>2603</v>
      </c>
      <c r="L13" s="29">
        <v>-189</v>
      </c>
      <c r="M13" s="19" t="e">
        <f t="shared" si="0"/>
        <v>#DIV/0!</v>
      </c>
      <c r="N13" s="29">
        <v>1418</v>
      </c>
      <c r="O13" s="29">
        <v>1</v>
      </c>
      <c r="P13" s="29">
        <v>541753</v>
      </c>
      <c r="Q13" s="29">
        <v>7505</v>
      </c>
      <c r="R13" s="19" t="e">
        <f t="shared" si="1"/>
        <v>#DIV/0!</v>
      </c>
      <c r="S13" s="29"/>
      <c r="T13" s="29"/>
      <c r="U13" s="29" t="s">
        <v>45</v>
      </c>
      <c r="V13" s="29"/>
      <c r="W13" s="29"/>
      <c r="X13" s="29"/>
    </row>
    <row r="14" spans="1:26">
      <c r="A14" s="30"/>
      <c r="B14" s="34" t="s">
        <v>38</v>
      </c>
      <c r="C14" s="29">
        <v>43574</v>
      </c>
      <c r="D14" s="29">
        <v>1.1343000000000001</v>
      </c>
      <c r="E14" s="29">
        <v>1.1359999999999999</v>
      </c>
      <c r="F14" s="29">
        <v>1.13235</v>
      </c>
      <c r="G14" s="29">
        <v>1.1347499999999999</v>
      </c>
      <c r="H14" s="29">
        <v>364.99999999999312</v>
      </c>
      <c r="I14" s="29" t="s">
        <v>31</v>
      </c>
      <c r="J14" s="29" t="s">
        <v>30</v>
      </c>
      <c r="K14" s="29">
        <v>625</v>
      </c>
      <c r="L14" s="29">
        <v>-1978</v>
      </c>
      <c r="M14" s="19">
        <f t="shared" si="0"/>
        <v>-0.75989243180945065</v>
      </c>
      <c r="N14" s="29">
        <v>1427</v>
      </c>
      <c r="O14" s="29">
        <v>1</v>
      </c>
      <c r="P14" s="29">
        <v>539626</v>
      </c>
      <c r="Q14" s="29">
        <v>-2127</v>
      </c>
      <c r="R14" s="19">
        <f t="shared" si="1"/>
        <v>-3.9261434639032916E-3</v>
      </c>
      <c r="S14" s="29"/>
      <c r="T14" s="29"/>
      <c r="U14" s="29" t="s">
        <v>42</v>
      </c>
      <c r="V14" s="29"/>
      <c r="W14" s="29"/>
      <c r="X14" s="29"/>
    </row>
    <row r="15" spans="1:26">
      <c r="A15" s="30"/>
      <c r="B15" s="34" t="s">
        <v>38</v>
      </c>
      <c r="C15" s="29">
        <v>43574</v>
      </c>
      <c r="D15" s="29">
        <v>1.1347</v>
      </c>
      <c r="E15" s="29">
        <v>1.1352500000000001</v>
      </c>
      <c r="F15" s="29">
        <v>1.1214999999999999</v>
      </c>
      <c r="G15" s="29" t="s">
        <v>46</v>
      </c>
      <c r="H15" s="29">
        <v>1375.000000000015</v>
      </c>
      <c r="I15" s="29" t="s">
        <v>31</v>
      </c>
      <c r="J15" s="29" t="s">
        <v>30</v>
      </c>
      <c r="K15" s="29">
        <v>2185</v>
      </c>
      <c r="L15" s="29">
        <v>1560</v>
      </c>
      <c r="M15" s="19">
        <f t="shared" si="0"/>
        <v>2.496</v>
      </c>
      <c r="N15" s="29">
        <v>1321</v>
      </c>
      <c r="O15" s="29">
        <v>1</v>
      </c>
      <c r="P15" s="29">
        <v>549347</v>
      </c>
      <c r="Q15" s="29">
        <v>9721</v>
      </c>
      <c r="R15" s="19">
        <f t="shared" si="1"/>
        <v>1.8014328442291512E-2</v>
      </c>
      <c r="S15" s="29"/>
      <c r="T15" s="29"/>
      <c r="U15" s="29" t="s">
        <v>45</v>
      </c>
      <c r="V15" s="29"/>
      <c r="W15" s="29"/>
      <c r="X15" s="29"/>
    </row>
    <row r="16" spans="1:26">
      <c r="A16" s="30"/>
      <c r="B16" s="34" t="s">
        <v>43</v>
      </c>
      <c r="C16" s="29">
        <v>43574</v>
      </c>
      <c r="D16" s="29">
        <v>1.1229</v>
      </c>
      <c r="E16" s="29">
        <v>1.1277999999999999</v>
      </c>
      <c r="F16" s="29">
        <v>1.1220000000000001</v>
      </c>
      <c r="G16" s="29">
        <v>1.1220000000000001</v>
      </c>
      <c r="H16" s="29">
        <v>579.99999999998056</v>
      </c>
      <c r="I16" s="29" t="s">
        <v>31</v>
      </c>
      <c r="J16" s="29" t="s">
        <v>31</v>
      </c>
      <c r="K16" s="29">
        <v>1049</v>
      </c>
      <c r="L16" s="29">
        <v>-1136</v>
      </c>
      <c r="M16" s="19">
        <f t="shared" si="0"/>
        <v>-0.51990846681922198</v>
      </c>
      <c r="N16" s="29"/>
      <c r="O16" s="29"/>
      <c r="P16" s="29"/>
      <c r="Q16" s="29"/>
      <c r="R16" s="19">
        <f t="shared" si="1"/>
        <v>0</v>
      </c>
      <c r="S16" s="29"/>
      <c r="T16" s="29"/>
      <c r="U16" s="29"/>
      <c r="V16" s="29"/>
      <c r="W16" s="29"/>
      <c r="X16" s="29"/>
    </row>
    <row r="17" spans="1:24">
      <c r="A17" s="30"/>
      <c r="B17" s="34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19">
        <f t="shared" si="0"/>
        <v>0</v>
      </c>
      <c r="N17" s="29"/>
      <c r="O17" s="29"/>
      <c r="P17" s="29"/>
      <c r="Q17" s="29"/>
      <c r="R17" s="19" t="e">
        <f t="shared" si="1"/>
        <v>#DIV/0!</v>
      </c>
      <c r="S17" s="29"/>
      <c r="T17" s="29"/>
      <c r="U17" s="29"/>
      <c r="V17" s="29"/>
      <c r="W17" s="29"/>
      <c r="X17" s="29"/>
    </row>
    <row r="18" spans="1:24">
      <c r="A18" s="30"/>
      <c r="B18" s="34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19" t="e">
        <f t="shared" si="0"/>
        <v>#DIV/0!</v>
      </c>
      <c r="N18" s="29"/>
      <c r="O18" s="29"/>
      <c r="P18" s="29"/>
      <c r="Q18" s="29"/>
      <c r="R18" s="19" t="e">
        <f t="shared" si="1"/>
        <v>#DIV/0!</v>
      </c>
      <c r="S18" s="29"/>
      <c r="T18" s="29"/>
      <c r="U18" s="29"/>
      <c r="V18" s="29"/>
      <c r="W18" s="29"/>
      <c r="X18" s="29"/>
    </row>
    <row r="19" spans="1:24">
      <c r="A19" s="29"/>
      <c r="B19" s="34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19" t="e">
        <f t="shared" si="0"/>
        <v>#DIV/0!</v>
      </c>
      <c r="N19" s="29"/>
      <c r="O19" s="29"/>
      <c r="P19" s="29"/>
      <c r="Q19" s="29"/>
      <c r="R19" s="19" t="e">
        <f t="shared" si="1"/>
        <v>#DIV/0!</v>
      </c>
      <c r="S19" s="29"/>
      <c r="T19" s="29"/>
      <c r="U19" s="29"/>
      <c r="V19" s="29"/>
      <c r="W19" s="29"/>
      <c r="X19" s="29"/>
    </row>
    <row r="20" spans="1:24">
      <c r="A20" s="29"/>
      <c r="B20" s="34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19" t="e">
        <f t="shared" si="0"/>
        <v>#DIV/0!</v>
      </c>
      <c r="N20" s="29"/>
      <c r="O20" s="29"/>
      <c r="P20" s="29"/>
      <c r="Q20" s="29"/>
      <c r="R20" s="19" t="e">
        <f t="shared" si="1"/>
        <v>#DIV/0!</v>
      </c>
      <c r="S20" s="29"/>
      <c r="T20" s="29"/>
      <c r="U20" s="29"/>
      <c r="V20" s="29"/>
      <c r="W20" s="29"/>
      <c r="X20" s="29"/>
    </row>
    <row r="21" spans="1:24">
      <c r="A21" s="29"/>
      <c r="B21" s="34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19" t="e">
        <f t="shared" si="0"/>
        <v>#DIV/0!</v>
      </c>
      <c r="N21" s="29"/>
      <c r="O21" s="29"/>
      <c r="P21" s="29"/>
      <c r="Q21" s="29"/>
      <c r="R21" s="19" t="e">
        <f t="shared" si="1"/>
        <v>#DIV/0!</v>
      </c>
      <c r="S21" s="29"/>
      <c r="T21" s="29"/>
      <c r="U21" s="29"/>
      <c r="V21" s="29"/>
      <c r="W21" s="29"/>
      <c r="X21" s="29"/>
    </row>
    <row r="22" spans="1:24">
      <c r="A22" s="29"/>
      <c r="B22" s="34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19" t="e">
        <f t="shared" si="0"/>
        <v>#DIV/0!</v>
      </c>
      <c r="N22" s="29"/>
      <c r="O22" s="29"/>
      <c r="P22" s="29"/>
      <c r="Q22" s="29"/>
      <c r="R22" s="19" t="e">
        <f t="shared" si="1"/>
        <v>#DIV/0!</v>
      </c>
      <c r="S22" s="29"/>
      <c r="T22" s="29"/>
      <c r="U22" s="29"/>
      <c r="V22" s="29"/>
      <c r="W22" s="29"/>
      <c r="X22" s="29"/>
    </row>
    <row r="23" spans="1:24">
      <c r="A23" s="29"/>
      <c r="B23" s="34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19" t="e">
        <f t="shared" si="0"/>
        <v>#DIV/0!</v>
      </c>
      <c r="N23" s="29"/>
      <c r="O23" s="29"/>
      <c r="P23" s="29"/>
      <c r="Q23" s="29"/>
      <c r="R23" s="19" t="e">
        <f t="shared" si="1"/>
        <v>#DIV/0!</v>
      </c>
      <c r="S23" s="29"/>
      <c r="T23" s="29"/>
      <c r="U23" s="29"/>
      <c r="V23" s="29"/>
      <c r="W23" s="29"/>
      <c r="X23" s="29"/>
    </row>
    <row r="24" spans="1:24">
      <c r="A24" s="29"/>
      <c r="B24" s="34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19" t="e">
        <f t="shared" si="0"/>
        <v>#DIV/0!</v>
      </c>
      <c r="N24" s="29"/>
      <c r="O24" s="29"/>
      <c r="P24" s="29"/>
      <c r="Q24" s="29"/>
      <c r="R24" s="19" t="e">
        <f t="shared" si="1"/>
        <v>#DIV/0!</v>
      </c>
      <c r="S24" s="29"/>
      <c r="T24" s="29"/>
      <c r="U24" s="29"/>
      <c r="V24" s="29"/>
      <c r="W24" s="29"/>
      <c r="X24" s="29"/>
    </row>
    <row r="25" spans="1:24">
      <c r="M25" s="38" t="e">
        <f t="shared" si="0"/>
        <v>#DIV/0!</v>
      </c>
      <c r="R25" s="38" t="e">
        <f t="shared" si="1"/>
        <v>#DIV/0!</v>
      </c>
    </row>
    <row r="26" spans="1:24">
      <c r="M26" s="19" t="e">
        <f t="shared" si="0"/>
        <v>#DIV/0!</v>
      </c>
      <c r="R26" s="19" t="e">
        <f t="shared" si="1"/>
        <v>#DIV/0!</v>
      </c>
    </row>
    <row r="27" spans="1:24">
      <c r="M27" s="19" t="e">
        <f t="shared" si="0"/>
        <v>#DIV/0!</v>
      </c>
      <c r="R27" s="19" t="e">
        <f t="shared" si="1"/>
        <v>#DIV/0!</v>
      </c>
    </row>
    <row r="28" spans="1:24">
      <c r="M28" s="19" t="e">
        <f t="shared" si="0"/>
        <v>#DIV/0!</v>
      </c>
      <c r="R28" s="19" t="e">
        <f t="shared" si="1"/>
        <v>#DIV/0!</v>
      </c>
    </row>
    <row r="29" spans="1:24">
      <c r="M29" s="19" t="e">
        <f t="shared" si="0"/>
        <v>#DIV/0!</v>
      </c>
      <c r="R29" s="19" t="e">
        <f t="shared" si="1"/>
        <v>#DIV/0!</v>
      </c>
    </row>
    <row r="30" spans="1:24">
      <c r="M30" s="19" t="e">
        <f t="shared" si="0"/>
        <v>#DIV/0!</v>
      </c>
      <c r="R30" s="19" t="e">
        <f t="shared" si="1"/>
        <v>#DIV/0!</v>
      </c>
    </row>
    <row r="31" spans="1:24">
      <c r="M31" s="19" t="e">
        <f t="shared" si="0"/>
        <v>#DIV/0!</v>
      </c>
      <c r="R31" s="19" t="e">
        <f t="shared" si="1"/>
        <v>#DIV/0!</v>
      </c>
    </row>
    <row r="32" spans="1:24">
      <c r="M32" s="19" t="e">
        <f t="shared" si="0"/>
        <v>#DIV/0!</v>
      </c>
      <c r="R32" s="19" t="e">
        <f t="shared" si="1"/>
        <v>#DIV/0!</v>
      </c>
    </row>
    <row r="33" spans="13:18">
      <c r="M33" s="19" t="e">
        <f t="shared" si="0"/>
        <v>#DIV/0!</v>
      </c>
      <c r="R33" s="19" t="e">
        <f t="shared" si="1"/>
        <v>#DIV/0!</v>
      </c>
    </row>
    <row r="34" spans="13:18">
      <c r="M34" s="19" t="e">
        <f t="shared" si="0"/>
        <v>#DIV/0!</v>
      </c>
      <c r="R34" s="19" t="e">
        <f t="shared" si="1"/>
        <v>#DIV/0!</v>
      </c>
    </row>
    <row r="35" spans="13:18">
      <c r="M35" s="19" t="e">
        <f t="shared" si="0"/>
        <v>#DIV/0!</v>
      </c>
      <c r="R35" s="19" t="e">
        <f t="shared" si="1"/>
        <v>#DIV/0!</v>
      </c>
    </row>
    <row r="36" spans="13:18">
      <c r="M36" s="19" t="e">
        <f t="shared" si="0"/>
        <v>#DIV/0!</v>
      </c>
      <c r="R36" s="19" t="e">
        <f t="shared" si="1"/>
        <v>#DIV/0!</v>
      </c>
    </row>
    <row r="37" spans="13:18">
      <c r="M37" s="19" t="e">
        <f t="shared" si="0"/>
        <v>#DIV/0!</v>
      </c>
      <c r="R37" s="19" t="e">
        <f t="shared" si="1"/>
        <v>#DIV/0!</v>
      </c>
    </row>
    <row r="38" spans="13:18">
      <c r="M38" s="19" t="e">
        <f t="shared" si="0"/>
        <v>#DIV/0!</v>
      </c>
      <c r="R38" s="19" t="e">
        <f t="shared" si="1"/>
        <v>#DIV/0!</v>
      </c>
    </row>
    <row r="39" spans="13:18">
      <c r="M39" s="19" t="e">
        <f t="shared" si="0"/>
        <v>#DIV/0!</v>
      </c>
      <c r="R39" s="19" t="e">
        <f t="shared" si="1"/>
        <v>#DIV/0!</v>
      </c>
    </row>
    <row r="40" spans="13:18">
      <c r="M40" s="19" t="e">
        <f t="shared" si="0"/>
        <v>#DIV/0!</v>
      </c>
      <c r="R40" s="19" t="e">
        <f t="shared" si="1"/>
        <v>#DIV/0!</v>
      </c>
    </row>
    <row r="41" spans="13:18">
      <c r="M41" s="19" t="e">
        <f t="shared" si="0"/>
        <v>#DIV/0!</v>
      </c>
      <c r="R41" s="19" t="e">
        <f t="shared" si="1"/>
        <v>#DIV/0!</v>
      </c>
    </row>
    <row r="42" spans="13:18">
      <c r="M42" s="19" t="e">
        <f t="shared" si="0"/>
        <v>#DIV/0!</v>
      </c>
      <c r="R42" s="19" t="e">
        <f t="shared" si="1"/>
        <v>#DIV/0!</v>
      </c>
    </row>
    <row r="43" spans="13:18">
      <c r="M43" s="19" t="e">
        <f t="shared" si="0"/>
        <v>#DIV/0!</v>
      </c>
      <c r="R43" s="19" t="e">
        <f t="shared" si="1"/>
        <v>#DIV/0!</v>
      </c>
    </row>
    <row r="44" spans="13:18">
      <c r="M44" s="19" t="e">
        <f t="shared" si="0"/>
        <v>#DIV/0!</v>
      </c>
      <c r="R44" s="19" t="e">
        <f t="shared" si="1"/>
        <v>#DIV/0!</v>
      </c>
    </row>
    <row r="45" spans="13:18">
      <c r="M45" s="19" t="e">
        <f t="shared" si="0"/>
        <v>#DIV/0!</v>
      </c>
      <c r="R45" s="19" t="e">
        <f t="shared" si="1"/>
        <v>#DIV/0!</v>
      </c>
    </row>
    <row r="46" spans="13:18">
      <c r="R46" s="19" t="e">
        <f t="shared" si="1"/>
        <v>#DIV/0!</v>
      </c>
    </row>
    <row r="47" spans="13:18">
      <c r="R47" s="19" t="e">
        <f t="shared" si="1"/>
        <v>#DIV/0!</v>
      </c>
    </row>
    <row r="48" spans="13:18">
      <c r="R48" s="19" t="e">
        <f t="shared" si="1"/>
        <v>#DIV/0!</v>
      </c>
    </row>
    <row r="49" spans="18:18">
      <c r="R49" s="19" t="e">
        <f t="shared" si="1"/>
        <v>#DIV/0!</v>
      </c>
    </row>
    <row r="50" spans="18:18">
      <c r="R50" s="19" t="e">
        <f t="shared" si="1"/>
        <v>#DIV/0!</v>
      </c>
    </row>
    <row r="51" spans="18:18">
      <c r="R51" s="19" t="e">
        <f t="shared" si="1"/>
        <v>#DIV/0!</v>
      </c>
    </row>
    <row r="52" spans="18:18">
      <c r="R52" s="19" t="e">
        <f t="shared" si="1"/>
        <v>#DIV/0!</v>
      </c>
    </row>
    <row r="53" spans="18:18">
      <c r="R53" s="19" t="e">
        <f t="shared" si="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pane ySplit="1" topLeftCell="A2" activePane="bottomLeft" state="frozen"/>
      <selection pane="bottomLeft" activeCell="Q4" sqref="Q4:Q5"/>
    </sheetView>
  </sheetViews>
  <sheetFormatPr defaultRowHeight="15"/>
  <cols>
    <col min="1" max="1" width="10.25" bestFit="1" customWidth="1"/>
    <col min="3" max="3" width="10.5" customWidth="1"/>
    <col min="8" max="8" width="11.125" customWidth="1"/>
    <col min="15" max="15" width="13.375" customWidth="1"/>
    <col min="16" max="16" width="12.5" customWidth="1"/>
    <col min="17" max="17" width="13.875" customWidth="1"/>
    <col min="18" max="18" width="13.625" customWidth="1"/>
    <col min="22" max="22" width="13.625" style="45" customWidth="1"/>
    <col min="23" max="23" width="12.5" customWidth="1"/>
  </cols>
  <sheetData>
    <row r="1" spans="1:23" ht="30">
      <c r="A1" s="1" t="s">
        <v>36</v>
      </c>
      <c r="B1" s="1" t="s">
        <v>37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41" t="s">
        <v>49</v>
      </c>
      <c r="L1" s="40" t="s">
        <v>48</v>
      </c>
      <c r="M1" s="5" t="s">
        <v>20</v>
      </c>
      <c r="N1" s="6" t="s">
        <v>21</v>
      </c>
      <c r="O1" s="6" t="s">
        <v>22</v>
      </c>
      <c r="P1" s="6" t="s">
        <v>23</v>
      </c>
      <c r="Q1" s="42" t="s">
        <v>50</v>
      </c>
      <c r="R1" s="43" t="s">
        <v>51</v>
      </c>
      <c r="S1" s="8" t="s">
        <v>24</v>
      </c>
      <c r="T1" s="11" t="s">
        <v>25</v>
      </c>
      <c r="U1" s="44" t="s">
        <v>40</v>
      </c>
      <c r="V1" s="44" t="s">
        <v>57</v>
      </c>
      <c r="W1" t="s">
        <v>53</v>
      </c>
    </row>
    <row r="2" spans="1:23">
      <c r="A2" s="50">
        <v>20190812</v>
      </c>
      <c r="B2" s="34" t="s">
        <v>39</v>
      </c>
      <c r="C2" s="34">
        <v>43727</v>
      </c>
      <c r="D2" s="29" t="s">
        <v>66</v>
      </c>
      <c r="E2" s="29" t="s">
        <v>67</v>
      </c>
      <c r="F2" s="29" t="s">
        <v>68</v>
      </c>
      <c r="G2" s="29" t="s">
        <v>69</v>
      </c>
      <c r="H2" s="6">
        <v>3050000</v>
      </c>
      <c r="I2" s="29" t="s">
        <v>31</v>
      </c>
      <c r="J2" s="29" t="s">
        <v>30</v>
      </c>
      <c r="K2" s="6">
        <v>3569</v>
      </c>
      <c r="L2" s="6"/>
      <c r="M2" s="6"/>
      <c r="N2" s="6">
        <v>3835</v>
      </c>
      <c r="O2" s="6">
        <v>46522</v>
      </c>
      <c r="P2" s="51">
        <v>604394</v>
      </c>
      <c r="Q2" s="16"/>
      <c r="R2" s="29"/>
      <c r="S2" s="29"/>
      <c r="T2" s="29"/>
      <c r="U2" s="29"/>
      <c r="V2" s="44" t="str">
        <f t="shared" ref="V2:V20" si="0">IF(I2=0,J1,
IF(OR(AND(I2="過高",J2="破低"),AND(I2="",J2="")),V1,
IF(AND(Q2&gt;0,I2="過高"),"buy加碼",
IF(AND(Q2&lt;0,J2="破低"),"buy減碼",
IF(AND(Q2&gt;0,J2="破低"),"sell加碼",
IF(AND(Q2&lt;0,I2="過高"),"sell減碼",
""))))))</f>
        <v/>
      </c>
      <c r="W2" s="46" t="s">
        <v>52</v>
      </c>
    </row>
    <row r="3" spans="1:23" ht="16.2">
      <c r="A3" s="50">
        <v>20190813</v>
      </c>
      <c r="B3" s="1" t="s">
        <v>39</v>
      </c>
      <c r="C3" s="12">
        <v>43727</v>
      </c>
      <c r="D3" s="3" t="s">
        <v>70</v>
      </c>
      <c r="E3" s="3" t="s">
        <v>71</v>
      </c>
      <c r="F3" s="3" t="s">
        <v>72</v>
      </c>
      <c r="G3" s="3" t="s">
        <v>73</v>
      </c>
      <c r="H3" s="6">
        <v>5600000</v>
      </c>
      <c r="I3" s="5" t="s">
        <v>31</v>
      </c>
      <c r="J3" s="5" t="s">
        <v>30</v>
      </c>
      <c r="K3" s="6">
        <v>6272</v>
      </c>
      <c r="L3" s="6"/>
      <c r="M3" s="6"/>
      <c r="N3" s="6">
        <v>3660</v>
      </c>
      <c r="O3" s="6">
        <v>45138</v>
      </c>
      <c r="P3" s="51">
        <v>593962</v>
      </c>
      <c r="Q3" s="16">
        <f>P3-P2</f>
        <v>-10432</v>
      </c>
      <c r="R3" s="5"/>
      <c r="S3" s="8"/>
      <c r="T3" s="11"/>
      <c r="U3" s="11"/>
      <c r="V3" s="44" t="str">
        <f t="shared" si="0"/>
        <v>buy減碼</v>
      </c>
      <c r="W3" s="47" t="s">
        <v>54</v>
      </c>
    </row>
    <row r="4" spans="1:23">
      <c r="A4" s="50">
        <v>20190814</v>
      </c>
      <c r="B4" s="18" t="s">
        <v>38</v>
      </c>
      <c r="C4" s="31">
        <v>43727</v>
      </c>
      <c r="D4" s="32" t="s">
        <v>74</v>
      </c>
      <c r="E4" s="32" t="s">
        <v>75</v>
      </c>
      <c r="F4" s="32" t="s">
        <v>76</v>
      </c>
      <c r="G4" s="32" t="s">
        <v>77</v>
      </c>
      <c r="H4" s="6">
        <v>3040000.0000000093</v>
      </c>
      <c r="I4" s="18" t="s">
        <v>31</v>
      </c>
      <c r="J4" s="18" t="s">
        <v>31</v>
      </c>
      <c r="K4" s="16">
        <v>3034</v>
      </c>
      <c r="L4" s="16">
        <v>-3238</v>
      </c>
      <c r="M4" s="19">
        <v>-0.51626275510204078</v>
      </c>
      <c r="N4" s="6">
        <v>3429</v>
      </c>
      <c r="O4" s="6">
        <v>44652</v>
      </c>
      <c r="P4" s="6">
        <v>598906</v>
      </c>
      <c r="Q4" s="16">
        <f t="shared" ref="Q4:Q5" si="1">P4-P3</f>
        <v>4944</v>
      </c>
      <c r="R4" s="19">
        <v>8.3237648199716487E-3</v>
      </c>
      <c r="S4" s="33"/>
      <c r="T4" s="33"/>
      <c r="U4" s="33">
        <v>0</v>
      </c>
      <c r="V4" s="44" t="str">
        <f t="shared" si="0"/>
        <v>buy減碼</v>
      </c>
    </row>
    <row r="5" spans="1:23" ht="16.2">
      <c r="A5" s="50">
        <v>20190815</v>
      </c>
      <c r="B5" s="1" t="s">
        <v>43</v>
      </c>
      <c r="C5" s="12">
        <v>43727</v>
      </c>
      <c r="D5" s="3" t="s">
        <v>78</v>
      </c>
      <c r="E5" s="3" t="s">
        <v>79</v>
      </c>
      <c r="F5" s="3" t="s">
        <v>80</v>
      </c>
      <c r="G5" s="3" t="s">
        <v>81</v>
      </c>
      <c r="H5" s="6">
        <v>1809999.9999999909</v>
      </c>
      <c r="I5" s="5" t="s">
        <v>34</v>
      </c>
      <c r="J5" s="5" t="s">
        <v>31</v>
      </c>
      <c r="K5" s="6">
        <v>2348</v>
      </c>
      <c r="L5" s="7">
        <v>-686</v>
      </c>
      <c r="M5" s="5">
        <v>-0.22610415293342123</v>
      </c>
      <c r="N5" s="6"/>
      <c r="O5" s="6"/>
      <c r="P5" s="6">
        <v>593962</v>
      </c>
      <c r="Q5" s="16">
        <f t="shared" si="1"/>
        <v>-4944</v>
      </c>
      <c r="R5" s="5"/>
      <c r="S5" s="8"/>
      <c r="T5" s="11"/>
      <c r="U5" s="11"/>
      <c r="V5" s="44" t="str">
        <f t="shared" si="0"/>
        <v>sell減碼</v>
      </c>
    </row>
    <row r="6" spans="1:23">
      <c r="A6" s="50">
        <v>20190816</v>
      </c>
      <c r="B6" s="18" t="s">
        <v>43</v>
      </c>
      <c r="C6" s="31">
        <v>43727</v>
      </c>
      <c r="D6" s="32" t="s">
        <v>82</v>
      </c>
      <c r="E6" s="32" t="s">
        <v>83</v>
      </c>
      <c r="F6" s="32" t="s">
        <v>84</v>
      </c>
      <c r="G6" s="32" t="s">
        <v>85</v>
      </c>
      <c r="H6" s="6">
        <v>2350000</v>
      </c>
      <c r="I6" s="18" t="s">
        <v>34</v>
      </c>
      <c r="J6" s="18" t="s">
        <v>30</v>
      </c>
      <c r="K6" s="16">
        <v>1253</v>
      </c>
      <c r="L6" s="16">
        <v>-1095</v>
      </c>
      <c r="M6" s="19">
        <v>-0.46635434412265758</v>
      </c>
      <c r="N6" s="6"/>
      <c r="O6" s="6"/>
      <c r="P6" s="6"/>
      <c r="Q6" s="16"/>
      <c r="R6" s="19"/>
      <c r="S6" s="33"/>
      <c r="T6" s="33"/>
      <c r="U6" s="33"/>
      <c r="V6" s="44" t="str">
        <f t="shared" si="0"/>
        <v>sell減碼</v>
      </c>
    </row>
    <row r="7" spans="1:23">
      <c r="A7" s="50"/>
      <c r="B7" s="18"/>
      <c r="C7" s="31"/>
      <c r="D7" s="32"/>
      <c r="E7" s="32"/>
      <c r="F7" s="32"/>
      <c r="G7" s="32"/>
      <c r="H7" s="17"/>
      <c r="I7" s="18"/>
      <c r="J7" s="18"/>
      <c r="K7" s="16"/>
      <c r="L7" s="16"/>
      <c r="M7" s="19"/>
      <c r="N7" s="6"/>
      <c r="O7" s="6"/>
      <c r="P7" s="6"/>
      <c r="Q7" s="16"/>
      <c r="R7" s="19"/>
      <c r="S7" s="33"/>
      <c r="T7" s="33"/>
      <c r="U7" s="33"/>
      <c r="V7" s="44" t="str">
        <f t="shared" si="0"/>
        <v>破低</v>
      </c>
    </row>
    <row r="8" spans="1:23">
      <c r="A8" s="50"/>
      <c r="B8" s="18"/>
      <c r="C8" s="31"/>
      <c r="D8" s="32"/>
      <c r="E8" s="32"/>
      <c r="F8" s="32"/>
      <c r="G8" s="32"/>
      <c r="H8" s="17"/>
      <c r="I8" s="18"/>
      <c r="J8" s="18"/>
      <c r="K8" s="16"/>
      <c r="L8" s="16"/>
      <c r="M8" s="19"/>
      <c r="N8" s="16"/>
      <c r="O8" s="16"/>
      <c r="P8" s="16"/>
      <c r="Q8" s="16"/>
      <c r="R8" s="19"/>
      <c r="S8" s="33"/>
      <c r="T8" s="33"/>
      <c r="U8" s="33"/>
      <c r="V8" s="44">
        <f t="shared" si="0"/>
        <v>0</v>
      </c>
    </row>
    <row r="9" spans="1:23">
      <c r="A9" s="50"/>
      <c r="B9" s="18"/>
      <c r="C9" s="31"/>
      <c r="D9" s="32"/>
      <c r="E9" s="32"/>
      <c r="F9" s="32"/>
      <c r="G9" s="32"/>
      <c r="H9" s="17"/>
      <c r="I9" s="18"/>
      <c r="J9" s="18"/>
      <c r="K9" s="16"/>
      <c r="L9" s="16"/>
      <c r="M9" s="19"/>
      <c r="N9" s="16"/>
      <c r="O9" s="16"/>
      <c r="P9" s="16"/>
      <c r="Q9" s="16"/>
      <c r="R9" s="19"/>
      <c r="S9" s="33"/>
      <c r="T9" s="33"/>
      <c r="U9" s="33"/>
      <c r="V9" s="44">
        <f t="shared" si="0"/>
        <v>0</v>
      </c>
    </row>
    <row r="10" spans="1:23">
      <c r="A10" s="50"/>
      <c r="B10" s="29"/>
      <c r="C10" s="31"/>
      <c r="D10" s="32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4">
        <f t="shared" si="0"/>
        <v>0</v>
      </c>
    </row>
    <row r="11" spans="1:23">
      <c r="A11" s="50"/>
      <c r="B11" s="29"/>
      <c r="C11" s="31"/>
      <c r="D11" s="32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44">
        <f t="shared" si="0"/>
        <v>0</v>
      </c>
    </row>
    <row r="12" spans="1:23">
      <c r="A12" s="50"/>
      <c r="B12" s="29"/>
      <c r="C12" s="31"/>
      <c r="D12" s="32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44">
        <f t="shared" si="0"/>
        <v>0</v>
      </c>
    </row>
    <row r="13" spans="1:23">
      <c r="A13" s="50"/>
      <c r="B13" s="18"/>
      <c r="C13" s="31"/>
      <c r="D13" s="32"/>
      <c r="E13" s="32"/>
      <c r="F13" s="32"/>
      <c r="G13" s="32"/>
      <c r="H13" s="17"/>
      <c r="I13" s="18"/>
      <c r="J13" s="18"/>
      <c r="K13" s="16"/>
      <c r="L13" s="16"/>
      <c r="M13" s="19"/>
      <c r="N13" s="6"/>
      <c r="O13" s="6"/>
      <c r="P13" s="6"/>
      <c r="Q13" s="16"/>
      <c r="R13" s="19"/>
      <c r="S13" s="33"/>
      <c r="T13" s="33"/>
      <c r="U13" s="36"/>
      <c r="V13" s="44">
        <f t="shared" si="0"/>
        <v>0</v>
      </c>
    </row>
    <row r="14" spans="1:23">
      <c r="A14" s="50"/>
      <c r="B14" s="18"/>
      <c r="C14" s="31"/>
      <c r="D14" s="32"/>
      <c r="E14" s="32"/>
      <c r="F14" s="32"/>
      <c r="G14" s="32"/>
      <c r="H14" s="17"/>
      <c r="I14" s="18"/>
      <c r="J14" s="18"/>
      <c r="K14" s="16"/>
      <c r="L14" s="16"/>
      <c r="M14" s="19"/>
      <c r="N14" s="16"/>
      <c r="O14" s="16"/>
      <c r="P14" s="6"/>
      <c r="Q14" s="16"/>
      <c r="R14" s="19"/>
      <c r="S14" s="33"/>
      <c r="T14" s="33"/>
      <c r="U14" s="36"/>
      <c r="V14" s="44">
        <f t="shared" si="0"/>
        <v>0</v>
      </c>
    </row>
    <row r="15" spans="1:23">
      <c r="A15" s="50"/>
      <c r="B15" s="18"/>
      <c r="C15" s="31"/>
      <c r="D15" s="32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44">
        <f t="shared" si="0"/>
        <v>0</v>
      </c>
    </row>
    <row r="16" spans="1:23">
      <c r="A16" s="50"/>
      <c r="B16" s="18"/>
      <c r="C16" s="31"/>
      <c r="D16" s="32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44">
        <f t="shared" si="0"/>
        <v>0</v>
      </c>
    </row>
    <row r="17" spans="1:22">
      <c r="A17" s="50"/>
      <c r="B17" s="18"/>
      <c r="C17" s="31"/>
      <c r="D17" s="32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44">
        <f t="shared" si="0"/>
        <v>0</v>
      </c>
    </row>
    <row r="18" spans="1:22">
      <c r="A18" s="50"/>
      <c r="B18" s="18"/>
      <c r="C18" s="31"/>
      <c r="D18" s="32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44">
        <f t="shared" si="0"/>
        <v>0</v>
      </c>
    </row>
    <row r="19" spans="1:22">
      <c r="A19" s="50"/>
      <c r="B19" s="18"/>
      <c r="C19" s="31"/>
      <c r="D19" s="32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44">
        <f t="shared" si="0"/>
        <v>0</v>
      </c>
    </row>
    <row r="20" spans="1:22">
      <c r="A20" s="50">
        <v>20190716</v>
      </c>
      <c r="B20" s="18" t="s">
        <v>38</v>
      </c>
      <c r="C20" s="31">
        <v>43727</v>
      </c>
      <c r="D20" s="32" t="s">
        <v>58</v>
      </c>
      <c r="E20" t="s">
        <v>59</v>
      </c>
      <c r="F20" t="s">
        <v>60</v>
      </c>
      <c r="G20" t="s">
        <v>61</v>
      </c>
      <c r="H20">
        <v>609.99999999999943</v>
      </c>
      <c r="I20" t="s">
        <v>34</v>
      </c>
      <c r="J20" t="s">
        <v>30</v>
      </c>
      <c r="K20">
        <v>150594</v>
      </c>
      <c r="L20">
        <v>149855</v>
      </c>
      <c r="M20">
        <v>202.7807848443843</v>
      </c>
      <c r="N20">
        <v>520406</v>
      </c>
      <c r="O20">
        <v>4760</v>
      </c>
      <c r="P20">
        <v>535848</v>
      </c>
      <c r="Q20">
        <v>5488</v>
      </c>
      <c r="R20">
        <v>1.0347688362621616E-2</v>
      </c>
      <c r="U20">
        <v>0</v>
      </c>
      <c r="V20" s="44">
        <f t="shared" si="0"/>
        <v>0</v>
      </c>
    </row>
    <row r="21" spans="1:22">
      <c r="A21" s="50">
        <v>20190717</v>
      </c>
      <c r="B21" s="18" t="s">
        <v>43</v>
      </c>
      <c r="C21" s="31">
        <v>43727</v>
      </c>
      <c r="D21" s="32" t="s">
        <v>62</v>
      </c>
      <c r="E21" t="s">
        <v>63</v>
      </c>
      <c r="F21" t="s">
        <v>64</v>
      </c>
      <c r="G21" t="s">
        <v>65</v>
      </c>
      <c r="H21">
        <v>340.00000000000693</v>
      </c>
      <c r="I21" t="s">
        <v>31</v>
      </c>
      <c r="J21" t="s">
        <v>30</v>
      </c>
      <c r="K21">
        <v>118045</v>
      </c>
      <c r="L21">
        <v>-32549</v>
      </c>
      <c r="M21">
        <v>-0.21613742911404174</v>
      </c>
    </row>
    <row r="22" spans="1:22">
      <c r="A22" s="50"/>
      <c r="B22" s="18"/>
    </row>
    <row r="23" spans="1:22">
      <c r="A23" s="50"/>
    </row>
    <row r="24" spans="1:22">
      <c r="A24" s="50"/>
    </row>
    <row r="25" spans="1:22">
      <c r="A25" s="50"/>
    </row>
    <row r="26" spans="1:22">
      <c r="A26" s="50"/>
    </row>
    <row r="27" spans="1:22">
      <c r="A27" s="50"/>
    </row>
    <row r="28" spans="1:22">
      <c r="A28" s="50"/>
    </row>
    <row r="29" spans="1:22">
      <c r="A29" s="50"/>
    </row>
    <row r="30" spans="1:22">
      <c r="A30" s="50"/>
    </row>
    <row r="31" spans="1:22">
      <c r="A31" s="5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3</vt:i4>
      </vt:variant>
    </vt:vector>
  </HeadingPairs>
  <TitlesOfParts>
    <vt:vector size="10" baseType="lpstr">
      <vt:lpstr>操作說明</vt:lpstr>
      <vt:lpstr>CME_GROUP_W0</vt:lpstr>
      <vt:lpstr>CME_GROUP_W1</vt:lpstr>
      <vt:lpstr>CME_GROUP_W2</vt:lpstr>
      <vt:lpstr>計算暫存檔</vt:lpstr>
      <vt:lpstr>結果檔</vt:lpstr>
      <vt:lpstr>結果NEW</vt:lpstr>
      <vt:lpstr>CME_GROUP_W0!_20190812_D003_取得CME交易所資訊_盤後_每日市場成交資訊</vt:lpstr>
      <vt:lpstr>CME_GROUP_W1!_20190813_D003_取得CME交易所資訊_盤後_每日市場成交資訊</vt:lpstr>
      <vt:lpstr>CME_GROUP_W2!_20190814_D003_取得CME交易所資訊_盤後_每日市場成交資訊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2019-08-17T08:02:00Z</dcterms:modified>
</cp:coreProperties>
</file>