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/>
  <xr:revisionPtr revIDLastSave="0" documentId="13_ncr:1_{CAA1B2FA-DFA7-470B-8218-223F571C424B}" xr6:coauthVersionLast="45" xr6:coauthVersionMax="45" xr10:uidLastSave="{00000000-0000-0000-0000-000000000000}"/>
  <bookViews>
    <workbookView xWindow="-110" yWindow="-110" windowWidth="19420" windowHeight="10420" tabRatio="802" activeTab="7" xr2:uid="{00000000-000D-0000-FFFF-FFFF00000000}"/>
  </bookViews>
  <sheets>
    <sheet name="CME_W1" sheetId="3" r:id="rId1"/>
    <sheet name="CME_W2" sheetId="2" r:id="rId2"/>
    <sheet name="CME_W3" sheetId="7" r:id="rId3"/>
    <sheet name="CME_W4" sheetId="11" r:id="rId4"/>
    <sheet name="CME_W5" sheetId="12" r:id="rId5"/>
    <sheet name="OD歷史" sheetId="15" r:id="rId6"/>
    <sheet name="OD暫存" sheetId="13" r:id="rId7"/>
    <sheet name="OD計算暫存" sheetId="14" r:id="rId8"/>
    <sheet name="結果NEW" sheetId="10" r:id="rId9"/>
    <sheet name="計算暫存檔(不使用)" sheetId="1" r:id="rId10"/>
    <sheet name="操作說明" sheetId="9" r:id="rId11"/>
  </sheets>
  <externalReferences>
    <externalReference r:id="rId12"/>
  </externalReferences>
  <definedNames>
    <definedName name="_20190812_D003_取得CME交易所資訊_盤後_每日市場成交資訊" localSheetId="0">CME_W1!$A$1:$I$24</definedName>
    <definedName name="_20190814_D003_取得CME交易所資訊_盤後_每日市場成交資訊" localSheetId="2">CME_W3!$A$1:$I$24</definedName>
    <definedName name="_20190819_D003_取得CME交易所資訊_盤後_每日市場成交資訊" localSheetId="1">CME_W2!$A$1:$I$24</definedName>
    <definedName name="_20191205_D003_取得CME交易所資訊_盤後_每日市場成交資訊" localSheetId="3">CME_W4!$A$1:$I$24</definedName>
    <definedName name="_20191206_D003_取得CME交易所資訊_盤後_每日市場成交資訊" localSheetId="4">CME_W5!$A$1:$I$24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4" l="1"/>
  <c r="B2" i="14" s="1"/>
  <c r="C2" i="14"/>
  <c r="D2" i="14"/>
  <c r="E2" i="14"/>
  <c r="H2" i="14" s="1"/>
  <c r="F2" i="14"/>
  <c r="G2" i="14"/>
  <c r="K2" i="14"/>
  <c r="A3" i="14"/>
  <c r="B3" i="14" s="1"/>
  <c r="C3" i="14"/>
  <c r="D3" i="14"/>
  <c r="E3" i="14"/>
  <c r="I3" i="14" s="1"/>
  <c r="F3" i="14"/>
  <c r="J3" i="14" s="1"/>
  <c r="G3" i="14"/>
  <c r="K3" i="14"/>
  <c r="A4" i="14"/>
  <c r="B4" i="14" s="1"/>
  <c r="C4" i="14"/>
  <c r="D4" i="14"/>
  <c r="E4" i="14"/>
  <c r="F4" i="14"/>
  <c r="G4" i="14"/>
  <c r="K4" i="14"/>
  <c r="L4" i="14" s="1"/>
  <c r="M4" i="14" s="1"/>
  <c r="A5" i="14"/>
  <c r="B5" i="14" s="1"/>
  <c r="C5" i="14"/>
  <c r="D5" i="14"/>
  <c r="E5" i="14"/>
  <c r="F5" i="14"/>
  <c r="G5" i="14"/>
  <c r="K5" i="14"/>
  <c r="H4" i="14" l="1"/>
  <c r="H3" i="14"/>
  <c r="J4" i="14"/>
  <c r="H5" i="14"/>
  <c r="J5" i="14"/>
  <c r="L3" i="14"/>
  <c r="M3" i="14" s="1"/>
  <c r="I4" i="14"/>
  <c r="L5" i="14"/>
  <c r="M5" i="14" s="1"/>
  <c r="I5" i="14"/>
  <c r="A6" i="14"/>
  <c r="P5" i="14" l="1"/>
  <c r="P4" i="14"/>
  <c r="P3" i="14"/>
  <c r="O5" i="14"/>
  <c r="O4" i="14"/>
  <c r="O3" i="14"/>
  <c r="N5" i="14"/>
  <c r="N4" i="14"/>
  <c r="N3" i="14"/>
  <c r="K6" i="14"/>
  <c r="G6" i="14"/>
  <c r="F6" i="14"/>
  <c r="E6" i="14"/>
  <c r="D6" i="14"/>
  <c r="C6" i="14"/>
  <c r="P2" i="14"/>
  <c r="O2" i="14"/>
  <c r="N2" i="14"/>
  <c r="B6" i="14"/>
  <c r="Q3" i="14" l="1"/>
  <c r="R3" i="14" s="1"/>
  <c r="L6" i="14"/>
  <c r="M6" i="14" s="1"/>
  <c r="J6" i="14"/>
  <c r="Q5" i="14"/>
  <c r="R5" i="14" s="1"/>
  <c r="Q6" i="14"/>
  <c r="R6" i="14" s="1"/>
  <c r="H6" i="14"/>
  <c r="I6" i="14"/>
  <c r="Q4" i="14"/>
  <c r="R4" i="14" s="1"/>
  <c r="P5" i="1"/>
  <c r="P4" i="1"/>
  <c r="P3" i="1"/>
  <c r="P2" i="1"/>
  <c r="U3" i="14" l="1"/>
  <c r="U4" i="14" s="1"/>
  <c r="U5" i="14" s="1"/>
  <c r="U6" i="14" s="1"/>
  <c r="O5" i="1"/>
  <c r="O4" i="1"/>
  <c r="O3" i="1"/>
  <c r="O2" i="1"/>
  <c r="V46" i="10" l="1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0" i="10"/>
  <c r="V31" i="10" s="1"/>
  <c r="V51" i="10"/>
  <c r="V50" i="10"/>
  <c r="V49" i="10"/>
  <c r="V48" i="10"/>
  <c r="V47" i="10"/>
  <c r="V29" i="10" l="1"/>
  <c r="K6" i="1"/>
  <c r="G6" i="1"/>
  <c r="F6" i="1"/>
  <c r="E6" i="1"/>
  <c r="C6" i="1"/>
  <c r="A6" i="1"/>
  <c r="D6" i="1"/>
  <c r="Q6" i="1"/>
  <c r="R6" i="1" s="1"/>
  <c r="A2" i="1"/>
  <c r="N5" i="1"/>
  <c r="N4" i="1"/>
  <c r="K5" i="1"/>
  <c r="G5" i="1"/>
  <c r="F5" i="1"/>
  <c r="E5" i="1"/>
  <c r="D5" i="1"/>
  <c r="C5" i="1"/>
  <c r="A5" i="1"/>
  <c r="H5" i="1" l="1"/>
  <c r="H6" i="1"/>
  <c r="Q5" i="1"/>
  <c r="R5" i="1" s="1"/>
  <c r="L6" i="1"/>
  <c r="M6" i="1" s="1"/>
  <c r="J6" i="1"/>
  <c r="I6" i="1"/>
  <c r="V25" i="10"/>
  <c r="V24" i="10"/>
  <c r="V23" i="10"/>
  <c r="Q10" i="10" l="1"/>
  <c r="Q9" i="10"/>
  <c r="Q8" i="10"/>
  <c r="Q7" i="10"/>
  <c r="V7" i="10" s="1"/>
  <c r="V8" i="10" s="1"/>
  <c r="Q6" i="10"/>
  <c r="Q5" i="10"/>
  <c r="Q4" i="10"/>
  <c r="V11" i="10"/>
  <c r="V9" i="10"/>
  <c r="V10" i="10"/>
  <c r="V6" i="10"/>
  <c r="Q3" i="10" l="1"/>
  <c r="Q4" i="1"/>
  <c r="R4" i="1" s="1"/>
  <c r="A4" i="1"/>
  <c r="A3" i="1"/>
  <c r="G4" i="1" l="1"/>
  <c r="G3" i="1"/>
  <c r="F4" i="1"/>
  <c r="J5" i="1" s="1"/>
  <c r="F3" i="1"/>
  <c r="E4" i="1"/>
  <c r="E3" i="1"/>
  <c r="G2" i="1"/>
  <c r="F2" i="1"/>
  <c r="E2" i="1"/>
  <c r="D4" i="1"/>
  <c r="D3" i="1"/>
  <c r="D2" i="1"/>
  <c r="V19" i="10"/>
  <c r="V20" i="10" s="1"/>
  <c r="V18" i="10"/>
  <c r="V17" i="10"/>
  <c r="H3" i="1" l="1"/>
  <c r="H4" i="1"/>
  <c r="H2" i="1"/>
  <c r="I5" i="1"/>
  <c r="V16" i="10"/>
  <c r="V12" i="10" l="1"/>
  <c r="V15" i="10"/>
  <c r="V14" i="10"/>
  <c r="V13" i="10"/>
  <c r="V5" i="10" l="1"/>
  <c r="V2" i="10" l="1"/>
  <c r="V3" i="10" s="1"/>
  <c r="V4" i="10" s="1"/>
  <c r="N3" i="1" l="1"/>
  <c r="K4" i="1"/>
  <c r="L5" i="1" s="1"/>
  <c r="M5" i="1" s="1"/>
  <c r="C4" i="1"/>
  <c r="K3" i="1" l="1"/>
  <c r="J4" i="1"/>
  <c r="C3" i="1"/>
  <c r="N2" i="1"/>
  <c r="K2" i="1"/>
  <c r="C2" i="1"/>
  <c r="Q3" i="1" l="1"/>
  <c r="R3" i="1" s="1"/>
  <c r="I4" i="1"/>
  <c r="L4" i="1"/>
  <c r="M4" i="1" s="1"/>
  <c r="J3" i="1" l="1"/>
  <c r="L3" i="1" l="1"/>
  <c r="M3" i="1" s="1"/>
  <c r="I3" i="1"/>
  <c r="U3" i="1" s="1"/>
  <c r="U4" i="1" s="1"/>
  <c r="U5" i="1" s="1"/>
  <c r="U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90812_D003_取得CME交易所資訊_盤後_每日市場成交資訊" type="6" refreshedVersion="6" background="1" saveData="1">
    <textPr codePage="950" sourceFile="C:\Users\Arthur\Documents\MT5\FX_CME_XAUUSD\20200622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90814_D003_取得CME交易所資訊_盤後_每日市場成交資訊" type="6" refreshedVersion="6" background="1" saveData="1">
    <textPr codePage="950" sourceFile="C:\Users\Arthur\Documents\MT5\FX_CME_XAUUSD\20200624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90819_D003_取得CME交易所資訊_盤後_每日市場成交資訊" type="6" refreshedVersion="6" background="1" saveData="1">
    <textPr codePage="950" sourceFile="C:\Users\Arthur\Documents\MT5\FX_CME_XAUUSD\20200623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20191205_D003_取得CME交易所資訊_盤後_每日市場成交資訊" type="6" refreshedVersion="6" background="1" saveData="1">
    <textPr codePage="950" sourceFile="C:\Users\Arthur\Documents\MT5\FX_CME_XAUUSD\20200625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20191206_D003_取得CME交易所資訊_盤後_每日市場成交資訊" type="6" refreshedVersion="6" background="1" saveData="1">
    <textPr codePage="950" sourceFile="C:\Users\Arthur\Documents\MT5\FX_CME_XAUUSD\20200626_D003_取得CME交易所資訊_盤後_每日市場成交資訊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W0_取得CME交易所資訊_盤後_每日市場成交資訊" type="6" refreshedVersion="0" background="1" saveData="1">
    <textPr codePage="950" sourceFile="C:\Users\User\Documents\MT5\FX_CME\W2_取得CME交易所資訊_盤後_每日市場成交資訊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<sst xmlns="http://schemas.openxmlformats.org/spreadsheetml/2006/main" count="1103" uniqueCount="389">
  <si>
    <t>month</t>
  </si>
  <si>
    <t>open</t>
  </si>
  <si>
    <t>high</t>
  </si>
  <si>
    <t>low</t>
  </si>
  <si>
    <t>last</t>
  </si>
  <si>
    <t>change</t>
  </si>
  <si>
    <t>settle</t>
  </si>
  <si>
    <t>volume</t>
  </si>
  <si>
    <t>openInterest</t>
  </si>
  <si>
    <t>-</t>
  </si>
  <si>
    <t>Total</t>
  </si>
  <si>
    <t>合約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</si>
  <si>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</si>
  <si>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</si>
  <si>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</si>
  <si>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收盤價</t>
    <phoneticPr fontId="2" type="noConversion"/>
  </si>
  <si>
    <t>震幅</t>
    <phoneticPr fontId="2" type="noConversion"/>
  </si>
  <si>
    <t>低點</t>
    <phoneticPr fontId="2" type="noConversion"/>
  </si>
  <si>
    <t>當季交易量</t>
    <phoneticPr fontId="2" type="noConversion"/>
  </si>
  <si>
    <t>交易量變化</t>
    <phoneticPr fontId="2" type="noConversion"/>
  </si>
  <si>
    <t>比例</t>
    <phoneticPr fontId="2" type="noConversion"/>
  </si>
  <si>
    <t>當季OI</t>
    <phoneticPr fontId="2" type="noConversion"/>
  </si>
  <si>
    <t>下季</t>
    <phoneticPr fontId="2" type="noConversion"/>
  </si>
  <si>
    <t>總OI</t>
    <phoneticPr fontId="2" type="noConversion"/>
  </si>
  <si>
    <t>IG 情緒</t>
    <phoneticPr fontId="2" type="noConversion"/>
  </si>
  <si>
    <t>IG 晚</t>
    <phoneticPr fontId="2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</si>
  <si>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</si>
  <si>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</si>
  <si>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</si>
  <si>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高點</t>
    <phoneticPr fontId="2" type="noConversion"/>
  </si>
  <si>
    <t>破低</t>
  </si>
  <si>
    <t/>
  </si>
  <si>
    <t>2.複製最近2日的資料 (W1  W2 )</t>
    <phoneticPr fontId="1" type="noConversion"/>
  </si>
  <si>
    <t>3 複製到結果檔 (只複製 "值")</t>
    <phoneticPr fontId="1" type="noConversion"/>
  </si>
  <si>
    <t>過高</t>
  </si>
  <si>
    <t>日期</t>
    <phoneticPr fontId="2" type="noConversion"/>
  </si>
  <si>
    <t>星期</t>
    <phoneticPr fontId="2" type="noConversion"/>
  </si>
  <si>
    <t>W1</t>
  </si>
  <si>
    <t>W0</t>
  </si>
  <si>
    <t>方向</t>
    <phoneticPr fontId="1" type="noConversion"/>
  </si>
  <si>
    <t>變化比例</t>
    <phoneticPr fontId="2" type="noConversion"/>
  </si>
  <si>
    <t>buy減碼</t>
  </si>
  <si>
    <t>W2</t>
  </si>
  <si>
    <t>sell加碼</t>
  </si>
  <si>
    <t xml:space="preserve"> 重新取得最近3日的資料:
1.資料--&gt;從文字檔(先清資料)-&gt;選擇檔案(CME_GROUP_W0) -&gt;勾選我的資料有標題-&gt;逗號分隔-&gt;完成 
2.資料--&gt;從文字檔(先清資料)-&gt;選擇檔案(CME_GROUP_W1) -&gt;勾選我的資料有標題-&gt;逗號分隔-&gt;完成 
3.資料--&gt;從文字檔(先清資料)-&gt;選擇檔案(CME_GROUP_W2) -&gt;勾選我的資料有標題-&gt;逗號分隔-&gt;完成 </t>
    <phoneticPr fontId="1" type="noConversion"/>
  </si>
  <si>
    <t>交易量
變化</t>
    <phoneticPr fontId="2" type="noConversion"/>
  </si>
  <si>
    <t>當季
交易量</t>
    <phoneticPr fontId="2" type="noConversion"/>
  </si>
  <si>
    <t>變化
比例</t>
    <phoneticPr fontId="2" type="noConversion"/>
  </si>
  <si>
    <t>賺錢-&gt;加碼</t>
    <phoneticPr fontId="1" type="noConversion"/>
  </si>
  <si>
    <t>備註()</t>
    <phoneticPr fontId="1" type="noConversion"/>
  </si>
  <si>
    <t>賠錢-&gt;減碼</t>
    <phoneticPr fontId="1" type="noConversion"/>
  </si>
  <si>
    <t>1.修改日期</t>
    <phoneticPr fontId="1" type="noConversion"/>
  </si>
  <si>
    <t>2.w1,w2複製值</t>
    <phoneticPr fontId="1" type="noConversion"/>
  </si>
  <si>
    <t>方向(公式)</t>
    <phoneticPr fontId="1" type="noConversion"/>
  </si>
  <si>
    <t>1.13155</t>
  </si>
  <si>
    <t>1.13185</t>
  </si>
  <si>
    <t>1.12575</t>
  </si>
  <si>
    <t>1.12655</t>
  </si>
  <si>
    <t>1.12645</t>
  </si>
  <si>
    <t>1.1288</t>
  </si>
  <si>
    <t>1.1254</t>
  </si>
  <si>
    <t>1.12785</t>
  </si>
  <si>
    <t>1499.1</t>
  </si>
  <si>
    <t>1519.3</t>
  </si>
  <si>
    <t>1488.8</t>
  </si>
  <si>
    <t>1512.9</t>
  </si>
  <si>
    <t>1512.3</t>
  </si>
  <si>
    <t>1536</t>
  </si>
  <si>
    <t>1480</t>
  </si>
  <si>
    <t>1502.5</t>
  </si>
  <si>
    <t>1502.8</t>
  </si>
  <si>
    <t>1525.4</t>
  </si>
  <si>
    <t>1495</t>
  </si>
  <si>
    <t>1518</t>
  </si>
  <si>
    <t>1519.4</t>
  </si>
  <si>
    <t>1527.6</t>
  </si>
  <si>
    <t>1509.5</t>
  </si>
  <si>
    <t>1524.5</t>
  </si>
  <si>
    <t>1524.3</t>
  </si>
  <si>
    <t>1528.3</t>
  </si>
  <si>
    <t>1504.8</t>
  </si>
  <si>
    <t>1513</t>
  </si>
  <si>
    <t>1513.5</t>
  </si>
  <si>
    <t>1493.9</t>
  </si>
  <si>
    <t>1496.8</t>
  </si>
  <si>
    <t>1497.6</t>
  </si>
  <si>
    <t>1509</t>
  </si>
  <si>
    <t>1494.9</t>
  </si>
  <si>
    <t>1508</t>
  </si>
  <si>
    <t>1506</t>
  </si>
  <si>
    <t>1508.1</t>
  </si>
  <si>
    <t>1497.1</t>
  </si>
  <si>
    <t>1502.6</t>
  </si>
  <si>
    <t>1504.5</t>
  </si>
  <si>
    <t>1492.6</t>
  </si>
  <si>
    <t>1498.3</t>
  </si>
  <si>
    <t>1498.2</t>
  </si>
  <si>
    <t>1530.2</t>
  </si>
  <si>
    <t>1493.4</t>
  </si>
  <si>
    <t>1526.8</t>
  </si>
  <si>
    <t>比例(計算)</t>
    <phoneticPr fontId="2" type="noConversion"/>
  </si>
  <si>
    <t>總OI變化(計算)</t>
    <phoneticPr fontId="2" type="noConversion"/>
  </si>
  <si>
    <t>總OI變化
(公式)</t>
    <phoneticPr fontId="2" type="noConversion"/>
  </si>
  <si>
    <t>1530.6</t>
  </si>
  <si>
    <t>1535.7</t>
  </si>
  <si>
    <t>1523</t>
  </si>
  <si>
    <t>1526</t>
  </si>
  <si>
    <t>1552.5</t>
  </si>
  <si>
    <t>1521.7</t>
  </si>
  <si>
    <t>1550</t>
  </si>
  <si>
    <t>buy加碼</t>
  </si>
  <si>
    <t>1549.8</t>
  </si>
  <si>
    <t>1559.8</t>
  </si>
  <si>
    <t>1536.5</t>
  </si>
  <si>
    <t>1555.4</t>
  </si>
  <si>
    <t>1467.3</t>
  </si>
  <si>
    <t>1468.5</t>
  </si>
  <si>
    <t>1457.4</t>
  </si>
  <si>
    <t>1465.7</t>
  </si>
  <si>
    <t>1465.5</t>
  </si>
  <si>
    <t>1484.7</t>
  </si>
  <si>
    <t>1462.8</t>
  </si>
  <si>
    <t>1480.3</t>
  </si>
  <si>
    <t>1480.4</t>
  </si>
  <si>
    <t>1487</t>
  </si>
  <si>
    <t>1474</t>
  </si>
  <si>
    <t>1477.9</t>
  </si>
  <si>
    <t>W3</t>
  </si>
  <si>
    <t>W3</t>
    <phoneticPr fontId="1" type="noConversion"/>
  </si>
  <si>
    <t>na</t>
  </si>
  <si>
    <t>na</t>
    <phoneticPr fontId="1" type="noConversion"/>
  </si>
  <si>
    <t>W4</t>
  </si>
  <si>
    <t>W4</t>
    <phoneticPr fontId="1" type="noConversion"/>
  </si>
  <si>
    <t>sell減碼</t>
  </si>
  <si>
    <t>1477.6</t>
  </si>
  <si>
    <t>1482.7</t>
  </si>
  <si>
    <t>1475.9</t>
  </si>
  <si>
    <t>1478.2</t>
  </si>
  <si>
    <t>1481.5</t>
  </si>
  <si>
    <t>1461</t>
  </si>
  <si>
    <t>1461.9</t>
  </si>
  <si>
    <t>1461.1</t>
  </si>
  <si>
    <t>1460.7</t>
  </si>
  <si>
    <t>1463.8</t>
  </si>
  <si>
    <t>1463.9</t>
  </si>
  <si>
    <t>1470.7</t>
  </si>
  <si>
    <t>1462.3</t>
  </si>
  <si>
    <t>1466.7</t>
  </si>
  <si>
    <t>1466.2</t>
  </si>
  <si>
    <t>1481</t>
  </si>
  <si>
    <t>1465</t>
  </si>
  <si>
    <t>1476.9</t>
  </si>
  <si>
    <t>1476.5</t>
  </si>
  <si>
    <t>1488.9</t>
  </si>
  <si>
    <t>1465.8</t>
  </si>
  <si>
    <t>1471.3</t>
  </si>
  <si>
    <t>1469.5</t>
  </si>
  <si>
    <t>1479.7</t>
  </si>
  <si>
    <t>1463.3</t>
  </si>
  <si>
    <t>1477.4</t>
  </si>
  <si>
    <t>1477.1</t>
  </si>
  <si>
    <t>1481.3</t>
  </si>
  <si>
    <t>1475.4</t>
  </si>
  <si>
    <t>1476.7</t>
  </si>
  <si>
    <t>1470.5</t>
  </si>
  <si>
    <t>1475.2</t>
  </si>
  <si>
    <t>na</t>
    <phoneticPr fontId="1" type="noConversion"/>
  </si>
  <si>
    <t>當月OI</t>
    <phoneticPr fontId="2" type="noConversion"/>
  </si>
  <si>
    <t>下2個月</t>
    <phoneticPr fontId="2" type="noConversion"/>
  </si>
  <si>
    <t>1573</t>
  </si>
  <si>
    <t>1577.3</t>
  </si>
  <si>
    <t>1569.1</t>
  </si>
  <si>
    <t>1572.7</t>
  </si>
  <si>
    <t>1574.5</t>
  </si>
  <si>
    <t>1562.6</t>
  </si>
  <si>
    <t>1568.3</t>
  </si>
  <si>
    <t>1567.9</t>
  </si>
  <si>
    <t>1570.3</t>
  </si>
  <si>
    <t>1561.6</t>
  </si>
  <si>
    <t>1566</t>
  </si>
  <si>
    <t>1566.8</t>
  </si>
  <si>
    <t>1578.8</t>
  </si>
  <si>
    <t>1565.8</t>
  </si>
  <si>
    <t>1576.6</t>
  </si>
  <si>
    <t>1577.5</t>
  </si>
  <si>
    <t>1585.3</t>
  </si>
  <si>
    <t>1573.6</t>
  </si>
  <si>
    <t>1584.6</t>
  </si>
  <si>
    <t>1601.8</t>
  </si>
  <si>
    <t>1612.9</t>
  </si>
  <si>
    <t>1600</t>
  </si>
  <si>
    <t>1611.2</t>
  </si>
  <si>
    <t>1610.9</t>
  </si>
  <si>
    <t>1622.8</t>
  </si>
  <si>
    <t>1603.8</t>
  </si>
  <si>
    <t>1619.4</t>
  </si>
  <si>
    <t>1620.4</t>
  </si>
  <si>
    <t>1648.1</t>
  </si>
  <si>
    <t>1618.6</t>
  </si>
  <si>
    <t>1642.3</t>
  </si>
  <si>
    <t>1651</t>
  </si>
  <si>
    <t>1687.3</t>
  </si>
  <si>
    <t>1671.3</t>
  </si>
  <si>
    <t>1662</t>
  </si>
  <si>
    <t>1662.3</t>
  </si>
  <si>
    <t>1633.1</t>
  </si>
  <si>
    <t>1641.9</t>
  </si>
  <si>
    <t>1636.4</t>
  </si>
  <si>
    <t>1652.4</t>
  </si>
  <si>
    <t>1624.4</t>
  </si>
  <si>
    <t>1645</t>
  </si>
  <si>
    <t>1643</t>
  </si>
  <si>
    <t>1662.5</t>
  </si>
  <si>
    <t>1636.7</t>
  </si>
  <si>
    <t>1646.5</t>
  </si>
  <si>
    <t>tdate</t>
    <phoneticPr fontId="1" type="noConversion"/>
  </si>
  <si>
    <t>openInterest</t>
    <phoneticPr fontId="1" type="noConversion"/>
  </si>
  <si>
    <t>volumn</t>
    <phoneticPr fontId="1" type="noConversion"/>
  </si>
  <si>
    <t>Total_openInterest</t>
    <phoneticPr fontId="1" type="noConversion"/>
  </si>
  <si>
    <t>next OI</t>
    <phoneticPr fontId="1" type="noConversion"/>
  </si>
  <si>
    <t>比例
(計算)</t>
    <phoneticPr fontId="2" type="noConversion"/>
  </si>
  <si>
    <t>總OI變化
(計算)</t>
    <phoneticPr fontId="2" type="noConversion"/>
  </si>
  <si>
    <t>日期</t>
  </si>
  <si>
    <t>星期</t>
  </si>
  <si>
    <t>合約</t>
  </si>
  <si>
    <t>開盤</t>
  </si>
  <si>
    <t>最高價</t>
  </si>
  <si>
    <t>最低價</t>
  </si>
  <si>
    <t>收盤價</t>
  </si>
  <si>
    <t>震幅</t>
  </si>
  <si>
    <t>高點</t>
  </si>
  <si>
    <t>低點</t>
  </si>
  <si>
    <t>當季
交易量</t>
  </si>
  <si>
    <t>交易量
變化</t>
  </si>
  <si>
    <t>比例
(計算)</t>
  </si>
  <si>
    <t>當季OI</t>
  </si>
  <si>
    <t>下季</t>
  </si>
  <si>
    <t>總OI</t>
  </si>
  <si>
    <t>總OI變化
(計算)</t>
  </si>
  <si>
    <t>變化
比例</t>
  </si>
  <si>
    <t>IG 情緒</t>
  </si>
  <si>
    <t>IG 晚</t>
  </si>
  <si>
    <t>方向</t>
  </si>
  <si>
    <t>1619.3</t>
  </si>
  <si>
    <t>1.08615</t>
  </si>
  <si>
    <t>1657</t>
  </si>
  <si>
    <t>1686.6</t>
  </si>
  <si>
    <t>1.0863</t>
  </si>
  <si>
    <t>1645.1</t>
  </si>
  <si>
    <t>1653.7</t>
  </si>
  <si>
    <t>1.0895</t>
  </si>
  <si>
    <t>1644</t>
  </si>
  <si>
    <t>1634.3</t>
  </si>
  <si>
    <t>1.0898</t>
  </si>
  <si>
    <t>1646.1</t>
  </si>
  <si>
    <t>1564</t>
  </si>
  <si>
    <t>1.1004</t>
  </si>
  <si>
    <t>1.1039</t>
  </si>
  <si>
    <t>1.11435</t>
  </si>
  <si>
    <t>1.11855</t>
  </si>
  <si>
    <t>1.1142</t>
  </si>
  <si>
    <t>1592.8</t>
  </si>
  <si>
    <t>1612.1</t>
  </si>
  <si>
    <t>1576.3</t>
  </si>
  <si>
    <t>1586</t>
  </si>
  <si>
    <t>1650.5</t>
  </si>
  <si>
    <t>1585.9</t>
  </si>
  <si>
    <t>1640.1</t>
  </si>
  <si>
    <t>1654.3</t>
  </si>
  <si>
    <t>1632.6</t>
  </si>
  <si>
    <t>1638.2</t>
  </si>
  <si>
    <t>1670.8</t>
  </si>
  <si>
    <t>1635.6</t>
  </si>
  <si>
    <t>1.12125</t>
  </si>
  <si>
    <t>1673.1</t>
  </si>
  <si>
    <t>1692.8</t>
  </si>
  <si>
    <t>1642.4</t>
  </si>
  <si>
    <t>1.129</t>
  </si>
  <si>
    <t>1692.6</t>
  </si>
  <si>
    <t>1704.3</t>
  </si>
  <si>
    <t>1658</t>
  </si>
  <si>
    <t>1.1466</t>
  </si>
  <si>
    <t>1679.6</t>
  </si>
  <si>
    <t>1681.3</t>
  </si>
  <si>
    <t>1641.1</t>
  </si>
  <si>
    <t>1.12855</t>
  </si>
  <si>
    <t>1649.3</t>
  </si>
  <si>
    <t>1671.8</t>
  </si>
  <si>
    <t>1632.4</t>
  </si>
  <si>
    <t>1.12735</t>
  </si>
  <si>
    <t>1560.4</t>
  </si>
  <si>
    <t>1.11765</t>
  </si>
  <si>
    <t>1582.7</t>
  </si>
  <si>
    <t>1597.9</t>
  </si>
  <si>
    <t>1504</t>
  </si>
  <si>
    <t>s</t>
    <phoneticPr fontId="1" type="noConversion"/>
  </si>
  <si>
    <t>b</t>
    <phoneticPr fontId="1" type="noConversion"/>
  </si>
  <si>
    <t>1563.8</t>
  </si>
  <si>
    <t>1574.8</t>
  </si>
  <si>
    <t>1450.9</t>
  </si>
  <si>
    <t>1512.8</t>
  </si>
  <si>
    <t>1554.3</t>
  </si>
  <si>
    <t>1465.6</t>
  </si>
  <si>
    <t>1.10575</t>
  </si>
  <si>
    <t>1547</t>
  </si>
  <si>
    <t>1473.3</t>
  </si>
  <si>
    <t>1.1134</t>
  </si>
  <si>
    <t>1487.2</t>
  </si>
  <si>
    <t>1460.1</t>
  </si>
  <si>
    <t>1505</t>
  </si>
  <si>
    <t>1569.3</t>
  </si>
  <si>
    <t>1484.6</t>
  </si>
  <si>
    <t>1.0773</t>
  </si>
  <si>
    <t>1698</t>
  </si>
  <si>
    <t>1560.5</t>
  </si>
  <si>
    <t>1.08285</t>
  </si>
  <si>
    <t>1666.2</t>
  </si>
  <si>
    <t>1699.3</t>
  </si>
  <si>
    <t>1615.2</t>
  </si>
  <si>
    <t>1.0921</t>
  </si>
  <si>
    <t>1642.5</t>
  </si>
  <si>
    <t>1672.5</t>
  </si>
  <si>
    <t>1611</t>
  </si>
  <si>
    <t>1.10685</t>
  </si>
  <si>
    <t>1640.4</t>
  </si>
  <si>
    <t>1647.2</t>
  </si>
  <si>
    <t>1611.4</t>
  </si>
  <si>
    <t>1.11815</t>
  </si>
  <si>
    <t xml:space="preserve"> </t>
    <phoneticPr fontId="1" type="noConversion"/>
  </si>
  <si>
    <t>1629.1</t>
  </si>
  <si>
    <t>1696.7</t>
  </si>
  <si>
    <t>1625.9</t>
  </si>
  <si>
    <t>1.0816</t>
  </si>
  <si>
    <t>1695.7</t>
  </si>
  <si>
    <t>1724.4</t>
  </si>
  <si>
    <t>1.0916</t>
  </si>
  <si>
    <t>1669.7</t>
  </si>
  <si>
    <t>1677</t>
  </si>
  <si>
    <t>1.0877</t>
  </si>
  <si>
    <t>1662.7</t>
  </si>
  <si>
    <t>1732.5</t>
  </si>
  <si>
    <t>1.09485</t>
  </si>
  <si>
    <t>JLY 20</t>
  </si>
  <si>
    <t>1755.2</t>
  </si>
  <si>
    <t>1767.6</t>
  </si>
  <si>
    <t>1750.5</t>
  </si>
  <si>
    <t>1.12835</t>
  </si>
  <si>
    <t>1755.4</t>
  </si>
  <si>
    <t>1776.3</t>
  </si>
  <si>
    <t>1754.2</t>
  </si>
  <si>
    <t>1.13285</t>
  </si>
  <si>
    <t>1778.3</t>
  </si>
  <si>
    <t>1783.1</t>
  </si>
  <si>
    <t>1764.5</t>
  </si>
  <si>
    <t>1.12715</t>
  </si>
  <si>
    <t>1761.7</t>
  </si>
  <si>
    <t>1764.8</t>
  </si>
  <si>
    <t>1759.8</t>
  </si>
  <si>
    <t>1.1239</t>
  </si>
  <si>
    <t>1766</t>
  </si>
  <si>
    <t>1764.7</t>
  </si>
  <si>
    <t>1.12405</t>
  </si>
  <si>
    <t>1789.2</t>
  </si>
  <si>
    <t>1790.4</t>
  </si>
  <si>
    <t>1776.5</t>
  </si>
  <si>
    <t>1.12595</t>
  </si>
  <si>
    <t>1784.2</t>
  </si>
  <si>
    <t>1804</t>
  </si>
  <si>
    <t>1774.8</t>
  </si>
  <si>
    <t>1.12525</t>
  </si>
  <si>
    <t>1798.9</t>
  </si>
  <si>
    <t>1807.7</t>
  </si>
  <si>
    <t>1767.9</t>
  </si>
  <si>
    <t>1.127</t>
  </si>
  <si>
    <t>1779</t>
  </si>
  <si>
    <t>1791.7</t>
  </si>
  <si>
    <t>1766.3</t>
  </si>
  <si>
    <t>1.12565</t>
  </si>
  <si>
    <t>1787</t>
  </si>
  <si>
    <t>1799</t>
  </si>
  <si>
    <t>1779.2</t>
  </si>
  <si>
    <t>1.1329</t>
  </si>
  <si>
    <t>product</t>
    <phoneticPr fontId="1" type="noConversion"/>
  </si>
  <si>
    <t>XAUUSD</t>
  </si>
  <si>
    <t>XAUUSD</t>
    <phoneticPr fontId="1" type="noConversion"/>
  </si>
  <si>
    <t>1793.9</t>
  </si>
  <si>
    <t>1810.8</t>
  </si>
  <si>
    <t>1781.2</t>
  </si>
  <si>
    <t>1.1287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</si>
</sst>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0_ "/>
    <numFmt numFmtId="177" formatCode="0_ ;[Red]\-0\ "/>
    <numFmt numFmtId="178" formatCode="#,##0_ ;[Red]\-#,##0\ "/>
    <numFmt numFmtId="179" formatCode="0.0000_ ;[Red]\-0.0000\ "/>
    <numFmt numFmtId="180" formatCode="[$-409]d\-mmm;@"/>
    <numFmt numFmtId="181" formatCode="0_);[Red]\(0\)"/>
    <numFmt numFmtId="182" formatCode="#,##0_ "/>
    <numFmt numFmtId="183" formatCode="yyyy/m/d;@"/>
  </numFmts>
  <fonts count="10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00FF"/>
      <name val="新細明體"/>
      <family val="1"/>
      <charset val="136"/>
      <scheme val="minor"/>
    </font>
    <font>
      <sz val="11"/>
      <color rgb="FF0000FF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16" fontId="0" fillId="0" borderId="0" xfId="0" applyNumberFormat="1"/>
    <xf numFmtId="3" fontId="0" fillId="0" borderId="0" xfId="0" applyNumberFormat="1"/>
    <xf numFmtId="179" fontId="3" fillId="0" borderId="1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178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7" fillId="0" borderId="0" xfId="0" applyFont="1"/>
    <xf numFmtId="1" fontId="0" fillId="0" borderId="0" xfId="0" applyNumberFormat="1"/>
    <xf numFmtId="18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80" fontId="0" fillId="0" borderId="0" xfId="0" applyNumberFormat="1"/>
    <xf numFmtId="0" fontId="0" fillId="3" borderId="0" xfId="0" applyFill="1"/>
    <xf numFmtId="16" fontId="0" fillId="4" borderId="0" xfId="0" applyNumberFormat="1" applyFill="1"/>
    <xf numFmtId="0" fontId="0" fillId="5" borderId="0" xfId="0" applyFill="1"/>
    <xf numFmtId="14" fontId="0" fillId="4" borderId="0" xfId="0" applyNumberFormat="1" applyFill="1"/>
    <xf numFmtId="14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179" fontId="8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0" fontId="8" fillId="3" borderId="1" xfId="1" applyNumberFormat="1" applyFont="1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83" fontId="0" fillId="0" borderId="0" xfId="0" applyNumberFormat="1"/>
    <xf numFmtId="181" fontId="0" fillId="0" borderId="0" xfId="0" applyNumberFormat="1"/>
    <xf numFmtId="181" fontId="8" fillId="2" borderId="1" xfId="0" applyNumberFormat="1" applyFont="1" applyFill="1" applyBorder="1" applyAlignment="1">
      <alignment horizontal="center" vertical="center"/>
    </xf>
    <xf numFmtId="22" fontId="0" fillId="0" borderId="0" xfId="0" applyNumberFormat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3" borderId="0" xfId="0" applyNumberFormat="1" applyFill="1"/>
    <xf numFmtId="14" fontId="0" fillId="0" borderId="0" xfId="0" applyNumberFormat="1" applyAlignment="1">
      <alignment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492296</xdr:colOff>
      <xdr:row>42</xdr:row>
      <xdr:rowOff>46405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0"/>
          <a:ext cx="8790476" cy="9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23</xdr:col>
      <xdr:colOff>70521</xdr:colOff>
      <xdr:row>107</xdr:row>
      <xdr:rowOff>141643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10668000"/>
          <a:ext cx="14952381" cy="9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15</xdr:col>
      <xdr:colOff>31069</xdr:colOff>
      <xdr:row>154</xdr:row>
      <xdr:rowOff>65595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7460" y="20955000"/>
          <a:ext cx="10523809" cy="8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hur/Documents/MT5/FX_CME/COMPUTE_CME_EURUSD_202002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E_W1"/>
      <sheetName val="CME_W2"/>
      <sheetName val="CME_W3"/>
      <sheetName val="CME_W4"/>
      <sheetName val="CME_W5"/>
      <sheetName val="OData_HIS"/>
      <sheetName val="OD暫存"/>
      <sheetName val="OD計算暫存"/>
      <sheetName val="結果NEW"/>
      <sheetName val="計算暫存檔(不使用)"/>
      <sheetName val="操作說明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F2">
            <v>1.1252500000000001</v>
          </cell>
        </row>
        <row r="3">
          <cell r="F3">
            <v>1.127</v>
          </cell>
        </row>
        <row r="4">
          <cell r="F4">
            <v>1.12565</v>
          </cell>
        </row>
        <row r="5">
          <cell r="F5">
            <v>1.1329</v>
          </cell>
        </row>
        <row r="6">
          <cell r="F6">
            <v>1.1287</v>
          </cell>
        </row>
      </sheetData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2_D003_取得CME交易所資訊_盤後_每日市場成交資訊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9_D003_取得CME交易所資訊_盤後_每日市場成交資訊" connectionId="3" xr16:uid="{00000000-0016-0000-02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814_D003_取得CME交易所資訊_盤後_每日市場成交資訊" connectionId="2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205_D003_取得CME交易所資訊_盤後_每日市場成交資訊" connectionId="4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206_D003_取得CME交易所資訊_盤後_每日市場成交資訊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"/>
  <sheetViews>
    <sheetView workbookViewId="0">
      <selection activeCell="A2" sqref="A2:L2"/>
    </sheetView>
  </sheetViews>
  <sheetFormatPr defaultRowHeight="14.5"/>
  <cols>
    <col min="1" max="1" width="7.5976562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  <col min="10" max="10" width="12.296875" bestFit="1" customWidth="1"/>
    <col min="11" max="11" width="9.5" bestFit="1" customWidth="1"/>
    <col min="12" max="13" width="8.5" customWidth="1"/>
    <col min="14" max="14" width="8" customWidth="1"/>
    <col min="15" max="15" width="12.3984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9">
        <v>44002</v>
      </c>
      <c r="B2">
        <v>1755.2</v>
      </c>
      <c r="C2">
        <v>1767.6</v>
      </c>
      <c r="D2">
        <v>1750.5</v>
      </c>
      <c r="E2">
        <v>1756.3</v>
      </c>
      <c r="F2">
        <v>10.8</v>
      </c>
      <c r="G2">
        <v>1756.7</v>
      </c>
      <c r="H2" s="10">
        <v>1356</v>
      </c>
      <c r="I2" s="10">
        <v>927</v>
      </c>
      <c r="J2" s="10">
        <v>243187</v>
      </c>
      <c r="K2" s="10">
        <v>516472</v>
      </c>
      <c r="L2" s="10">
        <v>362848</v>
      </c>
    </row>
    <row r="3" spans="1:12">
      <c r="A3" s="9" t="s">
        <v>342</v>
      </c>
      <c r="B3">
        <v>1755.5</v>
      </c>
      <c r="C3">
        <v>1771</v>
      </c>
      <c r="D3">
        <v>1747.4</v>
      </c>
      <c r="E3">
        <v>1757.5</v>
      </c>
      <c r="F3">
        <v>11.3</v>
      </c>
      <c r="G3">
        <v>1758.4</v>
      </c>
      <c r="H3" s="10">
        <v>1911</v>
      </c>
      <c r="I3" s="10">
        <v>3434</v>
      </c>
      <c r="J3" s="10" t="s">
        <v>328</v>
      </c>
      <c r="K3" s="10"/>
      <c r="L3" s="10"/>
    </row>
    <row r="4" spans="1:12">
      <c r="A4" s="9">
        <v>44063</v>
      </c>
      <c r="B4">
        <v>1765.8</v>
      </c>
      <c r="C4">
        <v>1779</v>
      </c>
      <c r="D4">
        <v>1753.5</v>
      </c>
      <c r="E4">
        <v>1764.3</v>
      </c>
      <c r="F4">
        <v>13.4</v>
      </c>
      <c r="G4">
        <v>1766.4</v>
      </c>
      <c r="H4" s="10">
        <v>229184</v>
      </c>
      <c r="I4" s="10">
        <v>362848</v>
      </c>
      <c r="J4" s="10"/>
      <c r="K4" s="10"/>
      <c r="L4" s="10"/>
    </row>
    <row r="5" spans="1:12">
      <c r="A5" s="9">
        <v>44124</v>
      </c>
      <c r="B5">
        <v>1773</v>
      </c>
      <c r="C5">
        <v>1786.3</v>
      </c>
      <c r="D5">
        <v>1763.1</v>
      </c>
      <c r="E5">
        <v>1772.6</v>
      </c>
      <c r="F5">
        <v>13.2</v>
      </c>
      <c r="G5">
        <v>1774.2</v>
      </c>
      <c r="H5" s="10">
        <v>2609</v>
      </c>
      <c r="I5" s="10">
        <v>33435</v>
      </c>
    </row>
    <row r="6" spans="1:12">
      <c r="A6" s="9">
        <v>44185</v>
      </c>
      <c r="B6">
        <v>1780.3</v>
      </c>
      <c r="C6">
        <v>1793.6</v>
      </c>
      <c r="D6">
        <v>1769</v>
      </c>
      <c r="E6">
        <v>1780.2</v>
      </c>
      <c r="F6">
        <v>13.1</v>
      </c>
      <c r="G6">
        <v>1781.7</v>
      </c>
      <c r="H6" s="10">
        <v>5973</v>
      </c>
      <c r="I6" s="10">
        <v>74455</v>
      </c>
    </row>
    <row r="7" spans="1:12">
      <c r="A7" s="9">
        <v>43882</v>
      </c>
      <c r="B7">
        <v>1785.2</v>
      </c>
      <c r="C7">
        <v>1800.6</v>
      </c>
      <c r="D7">
        <v>1777.7</v>
      </c>
      <c r="E7">
        <v>1788.8</v>
      </c>
      <c r="F7">
        <v>12.7</v>
      </c>
      <c r="G7">
        <v>1788.9</v>
      </c>
      <c r="H7" s="10">
        <v>1022</v>
      </c>
      <c r="I7" s="10">
        <v>21495</v>
      </c>
    </row>
    <row r="8" spans="1:12">
      <c r="A8" s="9">
        <v>43942</v>
      </c>
      <c r="B8">
        <v>1787</v>
      </c>
      <c r="C8">
        <v>1798.4</v>
      </c>
      <c r="D8">
        <v>1783.1</v>
      </c>
      <c r="E8">
        <v>1794</v>
      </c>
      <c r="F8">
        <v>12.8</v>
      </c>
      <c r="G8">
        <v>1792</v>
      </c>
      <c r="H8" s="10">
        <v>388</v>
      </c>
      <c r="I8" s="10">
        <v>5542</v>
      </c>
    </row>
    <row r="9" spans="1:12">
      <c r="A9" s="9">
        <v>44003</v>
      </c>
      <c r="B9">
        <v>1793</v>
      </c>
      <c r="C9">
        <v>1804</v>
      </c>
      <c r="D9">
        <v>1787.6</v>
      </c>
      <c r="E9">
        <v>1793.6</v>
      </c>
      <c r="F9">
        <v>12.6</v>
      </c>
      <c r="G9">
        <v>1793.6</v>
      </c>
      <c r="H9" s="10">
        <v>318</v>
      </c>
      <c r="I9" s="10">
        <v>5844</v>
      </c>
    </row>
    <row r="10" spans="1:12">
      <c r="A10" s="9">
        <v>44064</v>
      </c>
      <c r="B10" t="s">
        <v>9</v>
      </c>
      <c r="C10">
        <v>1798</v>
      </c>
      <c r="D10" t="s">
        <v>9</v>
      </c>
      <c r="E10">
        <v>1798</v>
      </c>
      <c r="F10">
        <v>12.6</v>
      </c>
      <c r="G10">
        <v>1794.7</v>
      </c>
      <c r="H10">
        <v>67</v>
      </c>
      <c r="I10" s="10">
        <v>2155</v>
      </c>
    </row>
    <row r="11" spans="1:12">
      <c r="A11" s="9">
        <v>44125</v>
      </c>
      <c r="B11" t="s">
        <v>9</v>
      </c>
      <c r="C11" t="s">
        <v>9</v>
      </c>
      <c r="D11" t="s">
        <v>9</v>
      </c>
      <c r="E11" t="s">
        <v>9</v>
      </c>
      <c r="F11">
        <v>12.6</v>
      </c>
      <c r="G11">
        <v>1795.8</v>
      </c>
      <c r="H11">
        <v>135</v>
      </c>
      <c r="I11" s="10">
        <v>1843</v>
      </c>
    </row>
    <row r="12" spans="1:12">
      <c r="A12" s="9">
        <v>44186</v>
      </c>
      <c r="B12">
        <v>1793.5</v>
      </c>
      <c r="C12">
        <v>1798</v>
      </c>
      <c r="D12">
        <v>1792.8</v>
      </c>
      <c r="E12">
        <v>1798</v>
      </c>
      <c r="F12">
        <v>12.4</v>
      </c>
      <c r="G12">
        <v>1796.8</v>
      </c>
      <c r="H12">
        <v>196</v>
      </c>
      <c r="I12" s="10">
        <v>4378</v>
      </c>
    </row>
    <row r="13" spans="1:12">
      <c r="A13" s="9">
        <v>43883</v>
      </c>
      <c r="B13" t="s">
        <v>9</v>
      </c>
      <c r="C13" t="s">
        <v>9</v>
      </c>
      <c r="D13" t="s">
        <v>9</v>
      </c>
      <c r="E13" t="s">
        <v>9</v>
      </c>
      <c r="F13">
        <v>12.4</v>
      </c>
      <c r="G13">
        <v>1798.2</v>
      </c>
      <c r="H13">
        <v>0</v>
      </c>
      <c r="I13" s="10">
        <v>1</v>
      </c>
    </row>
    <row r="14" spans="1:12">
      <c r="A14" s="9">
        <v>43943</v>
      </c>
      <c r="B14" t="s">
        <v>9</v>
      </c>
      <c r="C14" t="s">
        <v>9</v>
      </c>
      <c r="D14" t="s">
        <v>9</v>
      </c>
      <c r="E14" t="s">
        <v>9</v>
      </c>
      <c r="F14">
        <v>12.4</v>
      </c>
      <c r="G14">
        <v>1800.1</v>
      </c>
      <c r="H14">
        <v>0</v>
      </c>
      <c r="I14" s="10">
        <v>0</v>
      </c>
    </row>
    <row r="15" spans="1:12">
      <c r="A15" s="9">
        <v>44004</v>
      </c>
      <c r="B15" t="s">
        <v>9</v>
      </c>
      <c r="C15" t="s">
        <v>9</v>
      </c>
      <c r="D15" t="s">
        <v>9</v>
      </c>
      <c r="E15" t="s">
        <v>9</v>
      </c>
      <c r="F15">
        <v>12.4</v>
      </c>
      <c r="G15">
        <v>1805.7</v>
      </c>
      <c r="H15">
        <v>24</v>
      </c>
      <c r="I15">
        <v>43</v>
      </c>
    </row>
    <row r="16" spans="1:12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12.4</v>
      </c>
      <c r="G16">
        <v>1814.6</v>
      </c>
      <c r="H16">
        <v>0</v>
      </c>
      <c r="I16">
        <v>47</v>
      </c>
    </row>
    <row r="17" spans="1:15">
      <c r="A17" s="9">
        <v>44005</v>
      </c>
      <c r="B17">
        <v>1818</v>
      </c>
      <c r="C17">
        <v>1818</v>
      </c>
      <c r="D17">
        <v>1818</v>
      </c>
      <c r="E17">
        <v>1818</v>
      </c>
      <c r="F17">
        <v>12.4</v>
      </c>
      <c r="G17">
        <v>1824</v>
      </c>
      <c r="H17">
        <v>1</v>
      </c>
      <c r="I17">
        <v>7</v>
      </c>
      <c r="N17" s="10"/>
      <c r="O17" s="10"/>
    </row>
    <row r="18" spans="1:15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12.4</v>
      </c>
      <c r="G18">
        <v>1833.3</v>
      </c>
      <c r="H18">
        <v>0</v>
      </c>
      <c r="I18">
        <v>6</v>
      </c>
      <c r="N18" s="10"/>
      <c r="O18" s="10"/>
    </row>
    <row r="19" spans="1:15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12.4</v>
      </c>
      <c r="G19">
        <v>1842.8</v>
      </c>
      <c r="H19">
        <v>0</v>
      </c>
      <c r="I19">
        <v>2</v>
      </c>
      <c r="N19" s="10"/>
    </row>
    <row r="20" spans="1:15">
      <c r="A20" s="9">
        <v>44189</v>
      </c>
      <c r="B20">
        <v>1815</v>
      </c>
      <c r="C20">
        <v>1820</v>
      </c>
      <c r="D20">
        <v>1815</v>
      </c>
      <c r="E20">
        <v>1815</v>
      </c>
      <c r="F20">
        <v>12.4</v>
      </c>
      <c r="G20">
        <v>1851.9</v>
      </c>
      <c r="H20">
        <v>3</v>
      </c>
      <c r="I20">
        <v>10</v>
      </c>
      <c r="N20" s="10"/>
      <c r="O20" s="10"/>
    </row>
    <row r="21" spans="1:15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12.4</v>
      </c>
      <c r="G21">
        <v>1860.7</v>
      </c>
      <c r="H21">
        <v>0</v>
      </c>
      <c r="I21">
        <v>0</v>
      </c>
    </row>
    <row r="22" spans="1:15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12.4</v>
      </c>
      <c r="G22">
        <v>1869.8</v>
      </c>
      <c r="H22">
        <v>0</v>
      </c>
      <c r="I22">
        <v>0</v>
      </c>
      <c r="O22" s="10"/>
    </row>
    <row r="23" spans="1:15">
      <c r="A23" t="s">
        <v>10</v>
      </c>
      <c r="H23" s="10">
        <v>243187</v>
      </c>
      <c r="I23" s="10">
        <v>516472</v>
      </c>
      <c r="O23" s="10"/>
    </row>
    <row r="24" spans="1:15">
      <c r="A24">
        <v>2</v>
      </c>
      <c r="B24">
        <v>0</v>
      </c>
      <c r="C24">
        <v>2</v>
      </c>
      <c r="D24">
        <v>0</v>
      </c>
      <c r="E24">
        <v>0</v>
      </c>
      <c r="F24">
        <v>6</v>
      </c>
      <c r="G24">
        <v>2</v>
      </c>
      <c r="H24">
        <v>2</v>
      </c>
    </row>
    <row r="25" spans="1:15">
      <c r="A25" s="9"/>
      <c r="H25" s="10"/>
      <c r="I25" s="10"/>
      <c r="J25" s="10"/>
    </row>
    <row r="26" spans="1:15">
      <c r="A26" s="41"/>
      <c r="F26" s="41"/>
      <c r="H26" s="10"/>
      <c r="I26" s="10"/>
      <c r="J26" s="10"/>
    </row>
    <row r="27" spans="1:15">
      <c r="F27" s="9"/>
    </row>
    <row r="28" spans="1:15">
      <c r="F28" s="9"/>
    </row>
    <row r="29" spans="1:15">
      <c r="F29" s="9"/>
    </row>
    <row r="30" spans="1:15">
      <c r="F30" s="9"/>
    </row>
    <row r="31" spans="1:15">
      <c r="F31" s="9"/>
    </row>
    <row r="32" spans="1:15">
      <c r="F32" s="9"/>
    </row>
    <row r="33" spans="6:15">
      <c r="F33" s="9"/>
    </row>
    <row r="34" spans="6:15">
      <c r="F34" s="9"/>
    </row>
    <row r="35" spans="6:15">
      <c r="F35" s="9"/>
    </row>
    <row r="36" spans="6:15">
      <c r="F36" s="9"/>
    </row>
    <row r="37" spans="6:15">
      <c r="F37" s="9"/>
    </row>
    <row r="38" spans="6:15">
      <c r="F38" s="9"/>
    </row>
    <row r="39" spans="6:15">
      <c r="F39" s="9"/>
    </row>
    <row r="40" spans="6:15">
      <c r="F40" s="9"/>
      <c r="N40" s="10"/>
      <c r="O40" s="1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1"/>
  <sheetViews>
    <sheetView zoomScale="70" zoomScaleNormal="70" workbookViewId="0">
      <selection activeCell="J13" sqref="J13"/>
    </sheetView>
  </sheetViews>
  <sheetFormatPr defaultColWidth="12.09765625" defaultRowHeight="14.5"/>
  <cols>
    <col min="1" max="1" width="14.69921875" style="20" customWidth="1"/>
    <col min="2" max="2" width="12.09765625" style="20" customWidth="1"/>
    <col min="3" max="6" width="12.09765625" style="21" customWidth="1"/>
    <col min="7" max="7" width="14" style="22" customWidth="1"/>
    <col min="8" max="8" width="12.09765625" style="22" customWidth="1"/>
    <col min="9" max="9" width="9.19921875" style="22" customWidth="1"/>
    <col min="10" max="10" width="9.5" style="22" customWidth="1"/>
    <col min="11" max="11" width="12.09765625" style="25"/>
    <col min="12" max="12" width="12.09765625" style="26"/>
    <col min="13" max="13" width="10.8984375" style="23" customWidth="1"/>
    <col min="14" max="14" width="12.09765625" style="23"/>
    <col min="15" max="16" width="12.09765625" style="24"/>
    <col min="17" max="17" width="17" style="26" customWidth="1"/>
    <col min="18" max="18" width="12.09765625" style="23"/>
    <col min="19" max="19" width="12.09765625" style="26"/>
    <col min="20" max="20" width="12.09765625" style="23"/>
    <col min="21" max="16384" width="12.09765625" style="2"/>
  </cols>
  <sheetData>
    <row r="1" spans="1:21" ht="17">
      <c r="A1" s="1" t="s">
        <v>35</v>
      </c>
      <c r="B1" s="1" t="s">
        <v>36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6" t="s">
        <v>18</v>
      </c>
      <c r="L1" s="7" t="s">
        <v>19</v>
      </c>
      <c r="M1" s="45" t="s">
        <v>100</v>
      </c>
      <c r="N1" s="6" t="s">
        <v>167</v>
      </c>
      <c r="O1" s="6" t="s">
        <v>168</v>
      </c>
      <c r="P1" s="6" t="s">
        <v>23</v>
      </c>
      <c r="Q1" s="13" t="s">
        <v>101</v>
      </c>
      <c r="R1" s="5" t="s">
        <v>40</v>
      </c>
      <c r="S1" s="8" t="s">
        <v>24</v>
      </c>
      <c r="T1" s="11" t="s">
        <v>25</v>
      </c>
      <c r="U1" s="2" t="s">
        <v>39</v>
      </c>
    </row>
    <row r="2" spans="1:21" ht="17">
      <c r="A2" s="42" t="e">
        <f>(CME_W1!#REF!*1000+CME_W1!#REF!*100+CME_W1!#REF!*10+CME_W1!#REF!)*10000+(CME_W1!#REF!*10+CME_W1!#REF!)*100+CME_W1!#REF!*10+CME_W1!#REF!</f>
        <v>#REF!</v>
      </c>
      <c r="B2" s="1" t="s">
        <v>26</v>
      </c>
      <c r="C2" s="12" t="e">
        <f>CME_W1!#REF!</f>
        <v>#REF!</v>
      </c>
      <c r="D2" s="3" t="e">
        <f>SUBSTITUTE(SUBSTITUTE(CME_W1!#REF!,"A","",1),"B","",1)</f>
        <v>#REF!</v>
      </c>
      <c r="E2" s="3" t="e">
        <f>SUBSTITUTE(SUBSTITUTE(CME_W1!#REF!,"A","",1),"B","",1)</f>
        <v>#REF!</v>
      </c>
      <c r="F2" s="3" t="e">
        <f>SUBSTITUTE(SUBSTITUTE(CME_W1!#REF!,"A","",1),"B","",1)</f>
        <v>#REF!</v>
      </c>
      <c r="G2" s="3" t="e">
        <f>SUBSTITUTE(SUBSTITUTE(CME_W1!#REF!,"A","",1),"B","",1)</f>
        <v>#REF!</v>
      </c>
      <c r="H2" s="4" t="e">
        <f>(E2-F2)*1000</f>
        <v>#REF!</v>
      </c>
      <c r="I2" s="5" t="s">
        <v>166</v>
      </c>
      <c r="J2" s="5" t="s">
        <v>166</v>
      </c>
      <c r="K2" s="6" t="e">
        <f>CME_W1!#REF!</f>
        <v>#REF!</v>
      </c>
      <c r="L2" s="7" t="s">
        <v>130</v>
      </c>
      <c r="M2" s="5"/>
      <c r="N2" s="6">
        <f>CME_W2!$I$3</f>
        <v>3750</v>
      </c>
      <c r="O2" s="6">
        <f>CME_W2!$I$5</f>
        <v>33587</v>
      </c>
      <c r="P2" s="6">
        <f>IF(CME_W2!A$23="Total",CME_W2!I$23,"NA")</f>
        <v>522913</v>
      </c>
      <c r="Q2" s="7" t="s">
        <v>130</v>
      </c>
      <c r="R2" s="5" t="s">
        <v>130</v>
      </c>
      <c r="S2" s="8"/>
      <c r="T2" s="11"/>
      <c r="U2" s="32"/>
    </row>
    <row r="3" spans="1:21" s="14" customFormat="1">
      <c r="A3" s="42">
        <f>(CME_W2!$A$24*1000+CME_W2!$B$24*100+CME_W2!$C$24*10+CME_W2!$D$24)*10000+(CME_W2!$E$24*10+CME_W2!$F$24)*100+CME_W2!$G$24*10+CME_W2!$H$24</f>
        <v>20200623</v>
      </c>
      <c r="B3" s="18" t="s">
        <v>27</v>
      </c>
      <c r="C3" s="28" t="str">
        <f>CME_W2!$A$3</f>
        <v>JLY 20</v>
      </c>
      <c r="D3" s="29" t="str">
        <f>SUBSTITUTE(SUBSTITUTE(CME_W2!$B$3,"A","",1),"B","",1)</f>
        <v>1759.3</v>
      </c>
      <c r="E3" s="29" t="str">
        <f>SUBSTITUTE(SUBSTITUTE(CME_W2!$C$3,"A","",1),"B","",1)</f>
        <v>1777.6</v>
      </c>
      <c r="F3" s="29" t="str">
        <f>SUBSTITUTE(SUBSTITUTE(CME_W2!$D$3,"A","",1),"B","",1)</f>
        <v>1751.7</v>
      </c>
      <c r="G3" s="29" t="str">
        <f>SUBSTITUTE(SUBSTITUTE(CME_W2!$E$3,"A","",1),"B","",1)</f>
        <v>1774.8</v>
      </c>
      <c r="H3" s="4">
        <f t="shared" ref="H3:H6" si="0">(E3-F3)*1000</f>
        <v>25899.999999999862</v>
      </c>
      <c r="I3" s="18" t="e">
        <f>IF(E3&gt;E2,"過高","")</f>
        <v>#REF!</v>
      </c>
      <c r="J3" s="18" t="e">
        <f>IF(F3&lt;F2,"破低","")</f>
        <v>#REF!</v>
      </c>
      <c r="K3" s="16">
        <f>CME_W2!$H$3</f>
        <v>1030</v>
      </c>
      <c r="L3" s="16" t="e">
        <f>K3-K2</f>
        <v>#REF!</v>
      </c>
      <c r="M3" s="19" t="e">
        <f>L3/K2</f>
        <v>#REF!</v>
      </c>
      <c r="N3" s="6">
        <f>CME_W3!$I$3</f>
        <v>3904</v>
      </c>
      <c r="O3" s="6">
        <f>CME_W3!$I$5</f>
        <v>33903</v>
      </c>
      <c r="P3" s="6">
        <f>IF(CME_W3!A$23="Total",CME_W3!I$23,"NA")</f>
        <v>532101</v>
      </c>
      <c r="Q3" s="16">
        <f>P3-P2</f>
        <v>9188</v>
      </c>
      <c r="R3" s="19">
        <f>Q3/P2</f>
        <v>1.7570800496449695E-2</v>
      </c>
      <c r="S3" s="30"/>
      <c r="T3" s="30"/>
      <c r="U3" s="32" t="e">
        <f>IF(I3=0,J2,
IF(OR(AND(I3="過高",J3="破低"),AND(I3="",J3="")),U2,
IF(AND(Q3&gt;0,I3="過高"),"buy加碼",
IF(AND(Q3&lt;0,J3="破低"),"buy減碼",
IF(AND(Q3&gt;0,J3="破低"),"sell加碼",
IF(AND(Q3&lt;0,I3="過高"),"sell減碼",
""))))))</f>
        <v>#REF!</v>
      </c>
    </row>
    <row r="4" spans="1:21">
      <c r="A4" s="42">
        <f>(CME_W3!$A$24*1000+CME_W3!$B$24*100+CME_W3!$C$24*10+CME_W3!$D$24)*10000+(CME_W3!$E$24*10+CME_W3!$F$24)*100+CME_W3!$G$24*10+CME_W3!$H$24</f>
        <v>20200624</v>
      </c>
      <c r="B4" s="18" t="s">
        <v>28</v>
      </c>
      <c r="C4" s="28" t="str">
        <f>CME_W3!$A$3</f>
        <v>JLY 20</v>
      </c>
      <c r="D4" s="29" t="str">
        <f>SUBSTITUTE(SUBSTITUTE(CME_W3!$B$3,"A","",1),"B","",1)</f>
        <v>1777.3</v>
      </c>
      <c r="E4" s="29" t="str">
        <f>SUBSTITUTE(SUBSTITUTE(CME_W3!$C$3,"A","",1),"B","",1)</f>
        <v>1786.3</v>
      </c>
      <c r="F4" s="29" t="str">
        <f>SUBSTITUTE(SUBSTITUTE(CME_W3!$D$3,"A","",1),"B","",1)</f>
        <v>1765</v>
      </c>
      <c r="G4" s="29" t="str">
        <f>SUBSTITUTE(SUBSTITUTE(CME_W3!$E$3,"A","",1),"B","",1)</f>
        <v>1765</v>
      </c>
      <c r="H4" s="4">
        <f t="shared" si="0"/>
        <v>21299.999999999956</v>
      </c>
      <c r="I4" s="18" t="str">
        <f>IF(E4&gt;E3,"過高","")</f>
        <v>過高</v>
      </c>
      <c r="J4" s="18" t="str">
        <f>IF(F4&lt;F3,"破低","")</f>
        <v/>
      </c>
      <c r="K4" s="16">
        <f>CME_W3!$H$3</f>
        <v>1711</v>
      </c>
      <c r="L4" s="16">
        <f>K4-K3</f>
        <v>681</v>
      </c>
      <c r="M4" s="19">
        <f>L4/K3</f>
        <v>0.66116504854368929</v>
      </c>
      <c r="N4" s="6">
        <f>CME_W4!$I$3</f>
        <v>4383</v>
      </c>
      <c r="O4" s="6">
        <f>CME_W4!$I$5</f>
        <v>34277</v>
      </c>
      <c r="P4" s="6">
        <f>IF(CME_W4!A$23="Total",CME_W4!I$23,"NA")</f>
        <v>537260</v>
      </c>
      <c r="Q4" s="16">
        <f t="shared" ref="Q4:Q6" si="1">P4-P3</f>
        <v>5159</v>
      </c>
      <c r="R4" s="19">
        <f t="shared" ref="R4:R6" si="2">Q4/P3</f>
        <v>9.6955277287582627E-3</v>
      </c>
      <c r="S4" s="30"/>
      <c r="T4" s="30"/>
      <c r="U4" s="32" t="str">
        <f>IF(I4=0,J3,
IF(OR(AND(I4="過高",J4="破低"),AND(I4="",J4="")),U3,
IF(AND(Q4&gt;0,I4="過高"),"buy加碼",
IF(AND(Q4&lt;0,J4="破低"),"buy減碼",
IF(AND(Q4&gt;0,J4="破低"),"sell加碼",
IF(AND(Q4&lt;0,I4="過高"),"sell減碼",
""))))))</f>
        <v>buy加碼</v>
      </c>
    </row>
    <row r="5" spans="1:21">
      <c r="A5" s="42">
        <f>(CME_W4!$A$24*1000+CME_W4!$B$24*100+CME_W4!$C$24*10+CME_W4!$D$24)*10000+(CME_W4!$E$24*10+CME_W4!$F$24)*100+CME_W4!$G$24*10+CME_W4!$H$24</f>
        <v>20200625</v>
      </c>
      <c r="B5" s="18" t="s">
        <v>128</v>
      </c>
      <c r="C5" s="28" t="str">
        <f>CME_W4!$A$3</f>
        <v>JLY 20</v>
      </c>
      <c r="D5" s="29" t="str">
        <f>SUBSTITUTE(SUBSTITUTE(CME_W4!$B$3,"A","",1),"B","",1)</f>
        <v>1760.7</v>
      </c>
      <c r="E5" s="29" t="str">
        <f>SUBSTITUTE(SUBSTITUTE(CME_W4!$C$3,"A","",1),"B","",1)</f>
        <v>1771.7</v>
      </c>
      <c r="F5" s="29" t="str">
        <f>SUBSTITUTE(SUBSTITUTE(CME_W4!$D$3,"A","",1),"B","",1)</f>
        <v>1760.4</v>
      </c>
      <c r="G5" s="29" t="str">
        <f>SUBSTITUTE(SUBSTITUTE(CME_W4!$E$3,"A","",1),"B","",1)</f>
        <v>1765.5</v>
      </c>
      <c r="H5" s="4">
        <f t="shared" si="0"/>
        <v>11299.999999999955</v>
      </c>
      <c r="I5" s="18" t="str">
        <f>IF(E5&gt;E4,"過高","")</f>
        <v/>
      </c>
      <c r="J5" s="18" t="str">
        <f>IF(F5&lt;F4,"破低","")</f>
        <v>破低</v>
      </c>
      <c r="K5" s="16">
        <f>CME_W4!$H$3</f>
        <v>476</v>
      </c>
      <c r="L5" s="16">
        <f>K5-K4</f>
        <v>-1235</v>
      </c>
      <c r="M5" s="19">
        <f>L5/K4</f>
        <v>-0.72180011689070722</v>
      </c>
      <c r="N5" s="6">
        <f>CME_W5!$J$3</f>
        <v>0</v>
      </c>
      <c r="O5" s="6">
        <f>CME_W5!$J$5</f>
        <v>0</v>
      </c>
      <c r="P5" s="6" t="e">
        <f>IF(CME_W5!#REF!="Total",CME_W5!J$23,"NA")</f>
        <v>#REF!</v>
      </c>
      <c r="Q5" s="16" t="e">
        <f t="shared" si="1"/>
        <v>#REF!</v>
      </c>
      <c r="R5" s="19" t="e">
        <f t="shared" si="2"/>
        <v>#REF!</v>
      </c>
      <c r="S5" s="30"/>
      <c r="T5" s="30"/>
      <c r="U5" s="32" t="e">
        <f>IF(I5=0,J4,
IF(OR(AND(I5="過高",J5="破低"),AND(I5="",J5="")),U4,
IF(AND(Q5&gt;0,I5="過高"),"buy加碼",
IF(AND(Q5&lt;0,J5="破低"),"buy減碼",
IF(AND(Q5&gt;0,J5="破低"),"sell加碼",
IF(AND(Q5&lt;0,I5="過高"),"sell減碼",
""))))))</f>
        <v>#REF!</v>
      </c>
    </row>
    <row r="6" spans="1:21">
      <c r="A6" s="42" t="e">
        <f>(CME_W5!#REF!*1000+CME_W5!#REF!*100+CME_W5!#REF!*10+CME_W5!#REF!)*10000+(CME_W5!#REF!*10+CME_W5!#REF!)*100+CME_W5!#REF!*10+CME_W5!#REF!</f>
        <v>#REF!</v>
      </c>
      <c r="B6" s="18" t="s">
        <v>132</v>
      </c>
      <c r="C6" s="28" t="e">
        <f>CME_W5!#REF!</f>
        <v>#REF!</v>
      </c>
      <c r="D6" s="29" t="e">
        <f>SUBSTITUTE(SUBSTITUTE(CME_W5!#REF!,"A","",1),"B","",1)</f>
        <v>#REF!</v>
      </c>
      <c r="E6" s="29" t="e">
        <f>SUBSTITUTE(SUBSTITUTE(CME_W5!#REF!,"A","",1),"B","",1)</f>
        <v>#REF!</v>
      </c>
      <c r="F6" s="29" t="e">
        <f>SUBSTITUTE(SUBSTITUTE(CME_W5!#REF!,"A","",1),"B","",1)</f>
        <v>#REF!</v>
      </c>
      <c r="G6" s="29" t="e">
        <f>SUBSTITUTE(SUBSTITUTE(CME_W5!#REF!,"A","",1),"B","",1)</f>
        <v>#REF!</v>
      </c>
      <c r="H6" s="4" t="e">
        <f t="shared" si="0"/>
        <v>#REF!</v>
      </c>
      <c r="I6" s="18" t="e">
        <f>IF(E6&gt;E5,"過高","")</f>
        <v>#REF!</v>
      </c>
      <c r="J6" s="18" t="e">
        <f>IF(F6&lt;F5,"破低","")</f>
        <v>#REF!</v>
      </c>
      <c r="K6" s="16" t="e">
        <f>CME_W5!#REF!</f>
        <v>#REF!</v>
      </c>
      <c r="L6" s="16" t="e">
        <f>K6-K5</f>
        <v>#REF!</v>
      </c>
      <c r="M6" s="19" t="e">
        <f>L6/K5</f>
        <v>#REF!</v>
      </c>
      <c r="N6" s="6" t="s">
        <v>130</v>
      </c>
      <c r="O6" s="6" t="s">
        <v>130</v>
      </c>
      <c r="P6" s="6" t="s">
        <v>130</v>
      </c>
      <c r="Q6" s="16" t="e">
        <f t="shared" si="1"/>
        <v>#VALUE!</v>
      </c>
      <c r="R6" s="19" t="e">
        <f t="shared" si="2"/>
        <v>#VALUE!</v>
      </c>
      <c r="S6" s="30"/>
      <c r="T6" s="30"/>
      <c r="U6" s="32" t="e">
        <f>IF(I6=0,J5,
IF(OR(AND(I6="過高",J6="破低"),AND(I6="",J6="")),U5,
IF(AND(Q6&gt;0,I6="過高"),"buy加碼",
IF(AND(Q6&lt;0,J6="破低"),"buy減碼",
IF(AND(Q6&gt;0,J6="破低"),"sell加碼",
IF(AND(Q6&lt;0,I6="過高"),"sell減碼",
""))))))</f>
        <v>#REF!</v>
      </c>
    </row>
    <row r="10" spans="1:21">
      <c r="B10" s="20" t="s">
        <v>51</v>
      </c>
    </row>
    <row r="11" spans="1:21">
      <c r="B11" s="21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0"/>
  <sheetViews>
    <sheetView workbookViewId="0"/>
  </sheetViews>
  <sheetFormatPr defaultRowHeight="14.5"/>
  <cols>
    <col min="1" max="1" width="25.8984375" customWidth="1"/>
    <col min="2" max="2" width="44.09765625" customWidth="1"/>
    <col min="3" max="6" width="11.69921875" customWidth="1"/>
  </cols>
  <sheetData>
    <row r="1" spans="1:1" ht="232">
      <c r="A1" s="15" t="s">
        <v>44</v>
      </c>
    </row>
    <row r="57" spans="1:1">
      <c r="A57" t="s">
        <v>32</v>
      </c>
    </row>
    <row r="110" spans="1:1">
      <c r="A110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A2" sqref="A2:L2"/>
    </sheetView>
  </sheetViews>
  <sheetFormatPr defaultRowHeight="14.5"/>
  <cols>
    <col min="1" max="1" width="7.5976562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9">
        <v>44002</v>
      </c>
      <c r="B2">
        <v>1755.4</v>
      </c>
      <c r="C2">
        <v>1776.3</v>
      </c>
      <c r="D2">
        <v>1754.2</v>
      </c>
      <c r="E2">
        <v>1776.3</v>
      </c>
      <c r="F2">
        <v>15.4</v>
      </c>
      <c r="G2">
        <v>1772.1</v>
      </c>
      <c r="H2" s="10">
        <v>666</v>
      </c>
      <c r="I2" s="10">
        <v>1612</v>
      </c>
      <c r="J2" s="10">
        <v>204345</v>
      </c>
      <c r="K2" s="10">
        <v>522913</v>
      </c>
      <c r="L2" s="10">
        <v>366055</v>
      </c>
    </row>
    <row r="3" spans="1:12">
      <c r="A3" s="9" t="s">
        <v>342</v>
      </c>
      <c r="B3">
        <v>1759.3</v>
      </c>
      <c r="C3">
        <v>1777.6</v>
      </c>
      <c r="D3">
        <v>1751.7</v>
      </c>
      <c r="E3">
        <v>1774.8</v>
      </c>
      <c r="F3">
        <v>15.7</v>
      </c>
      <c r="G3">
        <v>1774.1</v>
      </c>
      <c r="H3" s="10">
        <v>1030</v>
      </c>
      <c r="I3" s="10">
        <v>3750</v>
      </c>
      <c r="J3" s="10"/>
      <c r="K3" s="10"/>
    </row>
    <row r="4" spans="1:12">
      <c r="A4" s="9">
        <v>44063</v>
      </c>
      <c r="B4">
        <v>1764.9</v>
      </c>
      <c r="C4">
        <v>1786.8</v>
      </c>
      <c r="D4">
        <v>1758.3</v>
      </c>
      <c r="E4">
        <v>1783.7</v>
      </c>
      <c r="F4">
        <v>15.6</v>
      </c>
      <c r="G4">
        <v>1782</v>
      </c>
      <c r="H4" s="10">
        <v>195186</v>
      </c>
      <c r="I4" s="10">
        <v>366055</v>
      </c>
      <c r="J4" s="10"/>
      <c r="K4" s="10"/>
      <c r="L4" s="10"/>
    </row>
    <row r="5" spans="1:12">
      <c r="A5" s="9">
        <v>44124</v>
      </c>
      <c r="B5">
        <v>1773.6</v>
      </c>
      <c r="C5">
        <v>1793.9</v>
      </c>
      <c r="D5">
        <v>1766.4</v>
      </c>
      <c r="E5">
        <v>1791.8</v>
      </c>
      <c r="F5">
        <v>15.6</v>
      </c>
      <c r="G5">
        <v>1789.8</v>
      </c>
      <c r="H5" s="10">
        <v>1494</v>
      </c>
      <c r="I5" s="10">
        <v>33587</v>
      </c>
    </row>
    <row r="6" spans="1:12">
      <c r="A6" s="9">
        <v>44185</v>
      </c>
      <c r="B6">
        <v>1780</v>
      </c>
      <c r="C6">
        <v>1801.5</v>
      </c>
      <c r="D6">
        <v>1774</v>
      </c>
      <c r="E6">
        <v>1798.2</v>
      </c>
      <c r="F6">
        <v>15.4</v>
      </c>
      <c r="G6">
        <v>1797.1</v>
      </c>
      <c r="H6" s="10">
        <v>4268</v>
      </c>
      <c r="I6" s="10">
        <v>76305</v>
      </c>
    </row>
    <row r="7" spans="1:12">
      <c r="A7" s="9">
        <v>43882</v>
      </c>
      <c r="B7">
        <v>1791.2</v>
      </c>
      <c r="C7">
        <v>1807.1</v>
      </c>
      <c r="D7">
        <v>1781.2</v>
      </c>
      <c r="E7">
        <v>1806.4</v>
      </c>
      <c r="F7">
        <v>15.1</v>
      </c>
      <c r="G7">
        <v>1804</v>
      </c>
      <c r="H7" s="10">
        <v>699</v>
      </c>
      <c r="I7" s="10">
        <v>21523</v>
      </c>
    </row>
    <row r="8" spans="1:12">
      <c r="A8" s="9">
        <v>43942</v>
      </c>
      <c r="B8">
        <v>1799.1</v>
      </c>
      <c r="C8">
        <v>1808</v>
      </c>
      <c r="D8">
        <v>1799.1</v>
      </c>
      <c r="E8">
        <v>1808</v>
      </c>
      <c r="F8">
        <v>14.8</v>
      </c>
      <c r="G8">
        <v>1806.8</v>
      </c>
      <c r="H8" s="10">
        <v>232</v>
      </c>
      <c r="I8" s="10">
        <v>5556</v>
      </c>
    </row>
    <row r="9" spans="1:12">
      <c r="A9" s="9">
        <v>44003</v>
      </c>
      <c r="B9">
        <v>1802.9</v>
      </c>
      <c r="C9">
        <v>1809.5</v>
      </c>
      <c r="D9">
        <v>1802.9</v>
      </c>
      <c r="E9">
        <v>1808</v>
      </c>
      <c r="F9">
        <v>15</v>
      </c>
      <c r="G9">
        <v>1808.6</v>
      </c>
      <c r="H9" s="10">
        <v>438</v>
      </c>
      <c r="I9" s="10">
        <v>5977</v>
      </c>
    </row>
    <row r="10" spans="1:12">
      <c r="A10" s="9">
        <v>44064</v>
      </c>
      <c r="B10">
        <v>1803</v>
      </c>
      <c r="C10">
        <v>1805.1</v>
      </c>
      <c r="D10">
        <v>1803</v>
      </c>
      <c r="E10">
        <v>1805.1</v>
      </c>
      <c r="F10">
        <v>15</v>
      </c>
      <c r="G10">
        <v>1809.7</v>
      </c>
      <c r="H10" s="10">
        <v>264</v>
      </c>
      <c r="I10" s="10">
        <v>2184</v>
      </c>
    </row>
    <row r="11" spans="1:12">
      <c r="A11" s="9">
        <v>44125</v>
      </c>
      <c r="B11" t="s">
        <v>9</v>
      </c>
      <c r="C11" t="s">
        <v>9</v>
      </c>
      <c r="D11" t="s">
        <v>9</v>
      </c>
      <c r="E11" t="s">
        <v>9</v>
      </c>
      <c r="F11">
        <v>15</v>
      </c>
      <c r="G11">
        <v>1810.8</v>
      </c>
      <c r="H11">
        <v>24</v>
      </c>
      <c r="I11" s="10">
        <v>1713</v>
      </c>
    </row>
    <row r="12" spans="1:12">
      <c r="A12" s="9">
        <v>44186</v>
      </c>
      <c r="B12">
        <v>1805.5</v>
      </c>
      <c r="C12">
        <v>1813.6</v>
      </c>
      <c r="D12">
        <v>1805.5</v>
      </c>
      <c r="E12">
        <v>1811</v>
      </c>
      <c r="F12">
        <v>14.9</v>
      </c>
      <c r="G12">
        <v>1811.7</v>
      </c>
      <c r="H12">
        <v>43</v>
      </c>
      <c r="I12" s="10">
        <v>4511</v>
      </c>
    </row>
    <row r="13" spans="1:12">
      <c r="A13" s="9">
        <v>43883</v>
      </c>
      <c r="B13" t="s">
        <v>9</v>
      </c>
      <c r="C13" t="s">
        <v>9</v>
      </c>
      <c r="D13" t="s">
        <v>9</v>
      </c>
      <c r="E13" t="s">
        <v>9</v>
      </c>
      <c r="F13">
        <v>14.9</v>
      </c>
      <c r="G13">
        <v>1813.1</v>
      </c>
      <c r="H13">
        <v>0</v>
      </c>
      <c r="I13" s="10">
        <v>1</v>
      </c>
    </row>
    <row r="14" spans="1:12">
      <c r="A14" s="9">
        <v>43943</v>
      </c>
      <c r="B14" t="s">
        <v>9</v>
      </c>
      <c r="C14" t="s">
        <v>9</v>
      </c>
      <c r="D14" t="s">
        <v>9</v>
      </c>
      <c r="E14" t="s">
        <v>9</v>
      </c>
      <c r="F14">
        <v>14.9</v>
      </c>
      <c r="G14">
        <v>1815</v>
      </c>
      <c r="H14">
        <v>0</v>
      </c>
      <c r="I14" s="10">
        <v>0</v>
      </c>
    </row>
    <row r="15" spans="1:12">
      <c r="A15" s="9">
        <v>44004</v>
      </c>
      <c r="B15" t="s">
        <v>9</v>
      </c>
      <c r="C15" t="s">
        <v>9</v>
      </c>
      <c r="D15" t="s">
        <v>9</v>
      </c>
      <c r="E15" t="s">
        <v>9</v>
      </c>
      <c r="F15">
        <v>14.9</v>
      </c>
      <c r="G15">
        <v>1820.6</v>
      </c>
      <c r="H15">
        <v>0</v>
      </c>
      <c r="I15">
        <v>64</v>
      </c>
    </row>
    <row r="16" spans="1:12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14.9</v>
      </c>
      <c r="G16">
        <v>1829.5</v>
      </c>
      <c r="H16">
        <v>0</v>
      </c>
      <c r="I16">
        <v>47</v>
      </c>
    </row>
    <row r="17" spans="1:9">
      <c r="A17" s="9">
        <v>44005</v>
      </c>
      <c r="B17" t="s">
        <v>9</v>
      </c>
      <c r="C17" t="s">
        <v>9</v>
      </c>
      <c r="D17" t="s">
        <v>9</v>
      </c>
      <c r="E17" t="s">
        <v>9</v>
      </c>
      <c r="F17">
        <v>14.9</v>
      </c>
      <c r="G17">
        <v>1838.9</v>
      </c>
      <c r="H17">
        <v>0</v>
      </c>
      <c r="I17">
        <v>7</v>
      </c>
    </row>
    <row r="18" spans="1:9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14.9</v>
      </c>
      <c r="G18">
        <v>1848.2</v>
      </c>
      <c r="H18">
        <v>0</v>
      </c>
      <c r="I18">
        <v>6</v>
      </c>
    </row>
    <row r="19" spans="1:9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14.9</v>
      </c>
      <c r="G19">
        <v>1857.7</v>
      </c>
      <c r="H19">
        <v>0</v>
      </c>
      <c r="I19">
        <v>2</v>
      </c>
    </row>
    <row r="20" spans="1:9">
      <c r="A20" s="9">
        <v>44189</v>
      </c>
      <c r="B20">
        <v>1830</v>
      </c>
      <c r="C20">
        <v>1830</v>
      </c>
      <c r="D20">
        <v>1830</v>
      </c>
      <c r="E20">
        <v>1830</v>
      </c>
      <c r="F20">
        <v>14.9</v>
      </c>
      <c r="G20">
        <v>1866.8</v>
      </c>
      <c r="H20">
        <v>1</v>
      </c>
      <c r="I20">
        <v>13</v>
      </c>
    </row>
    <row r="21" spans="1:9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14.9</v>
      </c>
      <c r="G21">
        <v>1875.6</v>
      </c>
      <c r="H21">
        <v>0</v>
      </c>
      <c r="I21">
        <v>0</v>
      </c>
    </row>
    <row r="22" spans="1:9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14.9</v>
      </c>
      <c r="G22">
        <v>1884.7</v>
      </c>
      <c r="H22">
        <v>0</v>
      </c>
      <c r="I22">
        <v>0</v>
      </c>
    </row>
    <row r="23" spans="1:9">
      <c r="A23" s="9" t="s">
        <v>10</v>
      </c>
      <c r="H23" s="10">
        <v>204345</v>
      </c>
      <c r="I23" s="10">
        <v>522913</v>
      </c>
    </row>
    <row r="24" spans="1:9">
      <c r="A24" s="9">
        <v>2</v>
      </c>
      <c r="B24">
        <v>0</v>
      </c>
      <c r="C24">
        <v>2</v>
      </c>
      <c r="D24">
        <v>0</v>
      </c>
      <c r="E24">
        <v>0</v>
      </c>
      <c r="F24">
        <v>6</v>
      </c>
      <c r="G24">
        <v>2</v>
      </c>
      <c r="H24" s="10">
        <v>3</v>
      </c>
      <c r="I24" s="10"/>
    </row>
    <row r="25" spans="1:9">
      <c r="H25" s="10"/>
      <c r="I25" s="10"/>
    </row>
    <row r="26" spans="1:9">
      <c r="A26" s="41"/>
      <c r="H26" s="10"/>
      <c r="I26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workbookViewId="0">
      <selection activeCell="A2" sqref="A2:L2"/>
    </sheetView>
  </sheetViews>
  <sheetFormatPr defaultRowHeight="14.5"/>
  <cols>
    <col min="1" max="1" width="7.5976562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  <col min="12" max="12" width="10.19921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9">
        <v>44002</v>
      </c>
      <c r="B2">
        <v>1778.3</v>
      </c>
      <c r="C2">
        <v>1783.1</v>
      </c>
      <c r="D2">
        <v>1764.5</v>
      </c>
      <c r="E2">
        <v>1766.3</v>
      </c>
      <c r="F2">
        <v>-6.3</v>
      </c>
      <c r="G2">
        <v>1765.8</v>
      </c>
      <c r="H2" s="10">
        <v>961</v>
      </c>
      <c r="I2" s="10">
        <v>1310</v>
      </c>
      <c r="J2" s="10">
        <v>262052</v>
      </c>
      <c r="K2" s="10">
        <v>532101</v>
      </c>
      <c r="L2" s="10">
        <v>373961</v>
      </c>
    </row>
    <row r="3" spans="1:12">
      <c r="A3" s="9" t="s">
        <v>342</v>
      </c>
      <c r="B3">
        <v>1777.3</v>
      </c>
      <c r="C3">
        <v>1786.3</v>
      </c>
      <c r="D3">
        <v>1765</v>
      </c>
      <c r="E3">
        <v>1765</v>
      </c>
      <c r="F3">
        <v>-6</v>
      </c>
      <c r="G3">
        <v>1768.1</v>
      </c>
      <c r="H3" s="10">
        <v>1711</v>
      </c>
      <c r="I3" s="10">
        <v>3904</v>
      </c>
    </row>
    <row r="4" spans="1:12">
      <c r="A4" s="9">
        <v>44063</v>
      </c>
      <c r="B4">
        <v>1784.4</v>
      </c>
      <c r="C4">
        <v>1796.1</v>
      </c>
      <c r="D4">
        <v>1770.6</v>
      </c>
      <c r="E4">
        <v>1771.9</v>
      </c>
      <c r="F4">
        <v>-6.9</v>
      </c>
      <c r="G4">
        <v>1775.1</v>
      </c>
      <c r="H4" s="10">
        <v>243731</v>
      </c>
      <c r="I4" s="10">
        <v>373961</v>
      </c>
    </row>
    <row r="5" spans="1:12">
      <c r="A5" s="9">
        <v>44124</v>
      </c>
      <c r="B5">
        <v>1793</v>
      </c>
      <c r="C5">
        <v>1803.7</v>
      </c>
      <c r="D5">
        <v>1779.6</v>
      </c>
      <c r="E5">
        <v>1781.7</v>
      </c>
      <c r="F5">
        <v>-5.8</v>
      </c>
      <c r="G5">
        <v>1784</v>
      </c>
      <c r="H5" s="10">
        <v>1465</v>
      </c>
      <c r="I5" s="10">
        <v>33903</v>
      </c>
    </row>
    <row r="6" spans="1:12">
      <c r="A6" s="9">
        <v>44185</v>
      </c>
      <c r="B6">
        <v>1800.4</v>
      </c>
      <c r="C6">
        <v>1810.9</v>
      </c>
      <c r="D6">
        <v>1787.8</v>
      </c>
      <c r="E6">
        <v>1789.5</v>
      </c>
      <c r="F6">
        <v>-4.5</v>
      </c>
      <c r="G6">
        <v>1792.6</v>
      </c>
      <c r="H6" s="10">
        <v>9496</v>
      </c>
      <c r="I6" s="10">
        <v>77357</v>
      </c>
    </row>
    <row r="7" spans="1:12">
      <c r="A7" s="9">
        <v>43882</v>
      </c>
      <c r="B7">
        <v>1811.2</v>
      </c>
      <c r="C7">
        <v>1816.9</v>
      </c>
      <c r="D7">
        <v>1795.2</v>
      </c>
      <c r="E7">
        <v>1797.6</v>
      </c>
      <c r="F7">
        <v>-4.5</v>
      </c>
      <c r="G7">
        <v>1799.5</v>
      </c>
      <c r="H7" s="10">
        <v>3376</v>
      </c>
      <c r="I7" s="10">
        <v>21584</v>
      </c>
    </row>
    <row r="8" spans="1:12">
      <c r="A8" s="9">
        <v>43942</v>
      </c>
      <c r="B8">
        <v>1813</v>
      </c>
      <c r="C8">
        <v>1814.5</v>
      </c>
      <c r="D8">
        <v>1803.8</v>
      </c>
      <c r="E8">
        <v>1803.8</v>
      </c>
      <c r="F8">
        <v>-4.5</v>
      </c>
      <c r="G8">
        <v>1802.3</v>
      </c>
      <c r="H8" s="10">
        <v>430</v>
      </c>
      <c r="I8" s="10">
        <v>5371</v>
      </c>
    </row>
    <row r="9" spans="1:12">
      <c r="A9" s="9">
        <v>44003</v>
      </c>
      <c r="B9">
        <v>1816.3</v>
      </c>
      <c r="C9">
        <v>1820.9</v>
      </c>
      <c r="D9">
        <v>1804</v>
      </c>
      <c r="E9">
        <v>1804.7</v>
      </c>
      <c r="F9">
        <v>-4.5</v>
      </c>
      <c r="G9">
        <v>1804.1</v>
      </c>
      <c r="H9" s="10">
        <v>326</v>
      </c>
      <c r="I9" s="10">
        <v>5935</v>
      </c>
    </row>
    <row r="10" spans="1:12">
      <c r="A10" s="9">
        <v>44064</v>
      </c>
      <c r="B10">
        <v>1806.5</v>
      </c>
      <c r="C10">
        <v>1806.5</v>
      </c>
      <c r="D10">
        <v>1806.5</v>
      </c>
      <c r="E10">
        <v>1806.5</v>
      </c>
      <c r="F10">
        <v>-4.5999999999999996</v>
      </c>
      <c r="G10">
        <v>1805.1</v>
      </c>
      <c r="H10">
        <v>298</v>
      </c>
      <c r="I10" s="10">
        <v>2399</v>
      </c>
    </row>
    <row r="11" spans="1:12">
      <c r="A11" s="9">
        <v>44125</v>
      </c>
      <c r="B11" t="s">
        <v>9</v>
      </c>
      <c r="C11" t="s">
        <v>9</v>
      </c>
      <c r="D11" t="s">
        <v>9</v>
      </c>
      <c r="E11" t="s">
        <v>9</v>
      </c>
      <c r="F11">
        <v>-4.7</v>
      </c>
      <c r="G11">
        <v>1806.1</v>
      </c>
      <c r="H11">
        <v>170</v>
      </c>
      <c r="I11" s="10">
        <v>1723</v>
      </c>
    </row>
    <row r="12" spans="1:12">
      <c r="A12" s="9">
        <v>44186</v>
      </c>
      <c r="B12">
        <v>1820</v>
      </c>
      <c r="C12">
        <v>1821.9</v>
      </c>
      <c r="D12">
        <v>1806.3</v>
      </c>
      <c r="E12">
        <v>1808.8</v>
      </c>
      <c r="F12">
        <v>-4.5</v>
      </c>
      <c r="G12">
        <v>1807.2</v>
      </c>
      <c r="H12">
        <v>88</v>
      </c>
      <c r="I12" s="10">
        <v>4513</v>
      </c>
    </row>
    <row r="13" spans="1:12">
      <c r="A13" s="9">
        <v>43883</v>
      </c>
      <c r="B13" t="s">
        <v>9</v>
      </c>
      <c r="C13" t="s">
        <v>9</v>
      </c>
      <c r="D13" t="s">
        <v>9</v>
      </c>
      <c r="E13" t="s">
        <v>9</v>
      </c>
      <c r="F13">
        <v>-4.5</v>
      </c>
      <c r="G13">
        <v>1808.6</v>
      </c>
      <c r="H13">
        <v>0</v>
      </c>
      <c r="I13" s="10">
        <v>1</v>
      </c>
    </row>
    <row r="14" spans="1:12">
      <c r="A14" s="9">
        <v>43943</v>
      </c>
      <c r="B14" t="s">
        <v>9</v>
      </c>
      <c r="C14" t="s">
        <v>9</v>
      </c>
      <c r="D14" t="s">
        <v>9</v>
      </c>
      <c r="E14" t="s">
        <v>9</v>
      </c>
      <c r="F14">
        <v>-4.5</v>
      </c>
      <c r="G14">
        <v>1810.5</v>
      </c>
      <c r="H14">
        <v>0</v>
      </c>
      <c r="I14" s="10">
        <v>0</v>
      </c>
    </row>
    <row r="15" spans="1:12">
      <c r="A15" s="9">
        <v>44004</v>
      </c>
      <c r="B15" t="s">
        <v>9</v>
      </c>
      <c r="C15" t="s">
        <v>9</v>
      </c>
      <c r="D15" t="s">
        <v>9</v>
      </c>
      <c r="E15" t="s">
        <v>9</v>
      </c>
      <c r="F15">
        <v>-4.5</v>
      </c>
      <c r="G15">
        <v>1816.1</v>
      </c>
      <c r="H15">
        <v>0</v>
      </c>
      <c r="I15">
        <v>64</v>
      </c>
    </row>
    <row r="16" spans="1:12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-4.5</v>
      </c>
      <c r="G16">
        <v>1825</v>
      </c>
      <c r="H16">
        <v>0</v>
      </c>
      <c r="I16">
        <v>47</v>
      </c>
    </row>
    <row r="17" spans="1:9">
      <c r="A17" s="9">
        <v>44005</v>
      </c>
      <c r="B17" t="s">
        <v>9</v>
      </c>
      <c r="C17" t="s">
        <v>9</v>
      </c>
      <c r="D17" t="s">
        <v>9</v>
      </c>
      <c r="E17" t="s">
        <v>9</v>
      </c>
      <c r="F17">
        <v>-4.5</v>
      </c>
      <c r="G17">
        <v>1834.4</v>
      </c>
      <c r="H17">
        <v>0</v>
      </c>
      <c r="I17">
        <v>7</v>
      </c>
    </row>
    <row r="18" spans="1:9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-4.5</v>
      </c>
      <c r="G18">
        <v>1843.7</v>
      </c>
      <c r="H18">
        <v>0</v>
      </c>
      <c r="I18">
        <v>6</v>
      </c>
    </row>
    <row r="19" spans="1:9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-4.5</v>
      </c>
      <c r="G19">
        <v>1853.2</v>
      </c>
      <c r="H19">
        <v>0</v>
      </c>
      <c r="I19">
        <v>2</v>
      </c>
    </row>
    <row r="20" spans="1:9">
      <c r="A20" s="9">
        <v>44189</v>
      </c>
      <c r="B20" t="s">
        <v>9</v>
      </c>
      <c r="C20" t="s">
        <v>9</v>
      </c>
      <c r="D20" t="s">
        <v>9</v>
      </c>
      <c r="E20" t="s">
        <v>9</v>
      </c>
      <c r="F20">
        <v>-4.5</v>
      </c>
      <c r="G20">
        <v>1862.3</v>
      </c>
      <c r="H20">
        <v>0</v>
      </c>
      <c r="I20">
        <v>14</v>
      </c>
    </row>
    <row r="21" spans="1:9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-4.5</v>
      </c>
      <c r="G21">
        <v>1871.1</v>
      </c>
      <c r="H21">
        <v>0</v>
      </c>
      <c r="I21">
        <v>0</v>
      </c>
    </row>
    <row r="22" spans="1:9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-4.5</v>
      </c>
      <c r="G22">
        <v>1880.2</v>
      </c>
      <c r="H22">
        <v>0</v>
      </c>
      <c r="I22">
        <v>0</v>
      </c>
    </row>
    <row r="23" spans="1:9">
      <c r="A23" s="9" t="s">
        <v>10</v>
      </c>
      <c r="H23" s="10">
        <v>262052</v>
      </c>
      <c r="I23" s="10">
        <v>532101</v>
      </c>
    </row>
    <row r="24" spans="1:9">
      <c r="A24" s="9">
        <v>2</v>
      </c>
      <c r="B24">
        <v>0</v>
      </c>
      <c r="C24">
        <v>2</v>
      </c>
      <c r="D24">
        <v>0</v>
      </c>
      <c r="E24">
        <v>0</v>
      </c>
      <c r="F24">
        <v>6</v>
      </c>
      <c r="G24">
        <v>2</v>
      </c>
      <c r="H24" s="10">
        <v>4</v>
      </c>
      <c r="I24" s="10"/>
    </row>
    <row r="25" spans="1:9">
      <c r="H25" s="10"/>
      <c r="I25" s="10"/>
    </row>
    <row r="26" spans="1:9">
      <c r="A26" s="41"/>
      <c r="H26" s="10"/>
      <c r="I26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workbookViewId="0">
      <selection activeCell="A2" sqref="A2:L2"/>
    </sheetView>
  </sheetViews>
  <sheetFormatPr defaultRowHeight="14.5"/>
  <cols>
    <col min="1" max="1" width="7.5976562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9">
        <v>44002</v>
      </c>
      <c r="B2">
        <v>1761.7</v>
      </c>
      <c r="C2">
        <v>1764.8</v>
      </c>
      <c r="D2">
        <v>1759.8</v>
      </c>
      <c r="E2">
        <v>1764.3</v>
      </c>
      <c r="F2">
        <v>-3.7</v>
      </c>
      <c r="G2">
        <v>1762.1</v>
      </c>
      <c r="H2" s="10">
        <v>207</v>
      </c>
      <c r="I2" s="10">
        <v>1816</v>
      </c>
      <c r="J2" s="10">
        <v>165324</v>
      </c>
      <c r="K2" s="10">
        <v>537260</v>
      </c>
      <c r="L2" s="10">
        <v>375797</v>
      </c>
    </row>
    <row r="3" spans="1:12">
      <c r="A3" s="9" t="s">
        <v>342</v>
      </c>
      <c r="B3">
        <v>1760.7</v>
      </c>
      <c r="C3">
        <v>1771.7</v>
      </c>
      <c r="D3">
        <v>1760.4</v>
      </c>
      <c r="E3">
        <v>1765.5</v>
      </c>
      <c r="F3">
        <v>-5</v>
      </c>
      <c r="G3">
        <v>1763.1</v>
      </c>
      <c r="H3" s="10">
        <v>476</v>
      </c>
      <c r="I3" s="10">
        <v>4383</v>
      </c>
    </row>
    <row r="4" spans="1:12">
      <c r="A4" s="9">
        <v>44063</v>
      </c>
      <c r="B4">
        <v>1772.3</v>
      </c>
      <c r="C4">
        <v>1779.6</v>
      </c>
      <c r="D4">
        <v>1764.1</v>
      </c>
      <c r="E4">
        <v>1774</v>
      </c>
      <c r="F4">
        <v>-4.5</v>
      </c>
      <c r="G4">
        <v>1770.6</v>
      </c>
      <c r="H4" s="10">
        <v>152857</v>
      </c>
      <c r="I4" s="10">
        <v>375797</v>
      </c>
    </row>
    <row r="5" spans="1:12">
      <c r="A5" s="9">
        <v>44124</v>
      </c>
      <c r="B5">
        <v>1778.4</v>
      </c>
      <c r="C5">
        <v>1788</v>
      </c>
      <c r="D5">
        <v>1773.6</v>
      </c>
      <c r="E5">
        <v>1783.2</v>
      </c>
      <c r="F5">
        <v>-4.3</v>
      </c>
      <c r="G5">
        <v>1779.7</v>
      </c>
      <c r="H5" s="10">
        <v>3555</v>
      </c>
      <c r="I5" s="10">
        <v>34277</v>
      </c>
    </row>
    <row r="6" spans="1:12">
      <c r="A6" s="9">
        <v>44185</v>
      </c>
      <c r="B6">
        <v>1789.3</v>
      </c>
      <c r="C6">
        <v>1796.6</v>
      </c>
      <c r="D6">
        <v>1781.6</v>
      </c>
      <c r="E6">
        <v>1791.4</v>
      </c>
      <c r="F6">
        <v>-4.2</v>
      </c>
      <c r="G6">
        <v>1788.4</v>
      </c>
      <c r="H6" s="10">
        <v>6554</v>
      </c>
      <c r="I6" s="10">
        <v>79036</v>
      </c>
    </row>
    <row r="7" spans="1:12">
      <c r="A7" s="9">
        <v>43882</v>
      </c>
      <c r="B7">
        <v>1794</v>
      </c>
      <c r="C7">
        <v>1802.4</v>
      </c>
      <c r="D7">
        <v>1789.2</v>
      </c>
      <c r="E7">
        <v>1798.8</v>
      </c>
      <c r="F7">
        <v>-4.3</v>
      </c>
      <c r="G7">
        <v>1795.2</v>
      </c>
      <c r="H7" s="10">
        <v>1410</v>
      </c>
      <c r="I7" s="10">
        <v>21561</v>
      </c>
    </row>
    <row r="8" spans="1:12">
      <c r="A8" s="9">
        <v>43942</v>
      </c>
      <c r="B8">
        <v>1795</v>
      </c>
      <c r="C8">
        <v>1801.4</v>
      </c>
      <c r="D8">
        <v>1792.1</v>
      </c>
      <c r="E8">
        <v>1801.4</v>
      </c>
      <c r="F8">
        <v>-4.2</v>
      </c>
      <c r="G8">
        <v>1798.1</v>
      </c>
      <c r="H8" s="10">
        <v>111</v>
      </c>
      <c r="I8" s="10">
        <v>5520</v>
      </c>
    </row>
    <row r="9" spans="1:12">
      <c r="A9" s="9">
        <v>44003</v>
      </c>
      <c r="B9">
        <v>1801.3</v>
      </c>
      <c r="C9">
        <v>1804.3</v>
      </c>
      <c r="D9">
        <v>1801.3</v>
      </c>
      <c r="E9">
        <v>1804.3</v>
      </c>
      <c r="F9">
        <v>-4.2</v>
      </c>
      <c r="G9">
        <v>1799.9</v>
      </c>
      <c r="H9" s="10">
        <v>86</v>
      </c>
      <c r="I9" s="10">
        <v>5914</v>
      </c>
    </row>
    <row r="10" spans="1:12">
      <c r="A10" s="9">
        <v>44064</v>
      </c>
      <c r="B10">
        <v>1800</v>
      </c>
      <c r="C10">
        <v>1800</v>
      </c>
      <c r="D10">
        <v>1800</v>
      </c>
      <c r="E10">
        <v>1800</v>
      </c>
      <c r="F10">
        <v>-4.2</v>
      </c>
      <c r="G10">
        <v>1800.9</v>
      </c>
      <c r="H10">
        <v>47</v>
      </c>
      <c r="I10" s="10">
        <v>2421</v>
      </c>
    </row>
    <row r="11" spans="1:12">
      <c r="A11" s="9">
        <v>44125</v>
      </c>
      <c r="B11" t="s">
        <v>9</v>
      </c>
      <c r="C11" t="s">
        <v>9</v>
      </c>
      <c r="D11" t="s">
        <v>9</v>
      </c>
      <c r="E11" t="s">
        <v>9</v>
      </c>
      <c r="F11">
        <v>-4.0999999999999996</v>
      </c>
      <c r="G11">
        <v>1802</v>
      </c>
      <c r="H11">
        <v>20</v>
      </c>
      <c r="I11" s="10">
        <v>1874</v>
      </c>
    </row>
    <row r="12" spans="1:12">
      <c r="A12" s="9">
        <v>44186</v>
      </c>
      <c r="B12" t="s">
        <v>9</v>
      </c>
      <c r="C12" t="s">
        <v>9</v>
      </c>
      <c r="D12" t="s">
        <v>9</v>
      </c>
      <c r="E12" t="s">
        <v>9</v>
      </c>
      <c r="F12">
        <v>-4.2</v>
      </c>
      <c r="G12">
        <v>1803</v>
      </c>
      <c r="H12">
        <v>1</v>
      </c>
      <c r="I12" s="10">
        <v>4520</v>
      </c>
    </row>
    <row r="13" spans="1:12">
      <c r="A13" s="9">
        <v>43883</v>
      </c>
      <c r="B13" t="s">
        <v>9</v>
      </c>
      <c r="C13" t="s">
        <v>9</v>
      </c>
      <c r="D13" t="s">
        <v>9</v>
      </c>
      <c r="E13" t="s">
        <v>9</v>
      </c>
      <c r="F13">
        <v>-4.2</v>
      </c>
      <c r="G13">
        <v>1804.4</v>
      </c>
      <c r="H13">
        <v>0</v>
      </c>
      <c r="I13" s="10">
        <v>1</v>
      </c>
    </row>
    <row r="14" spans="1:12">
      <c r="A14" s="9">
        <v>43943</v>
      </c>
      <c r="B14" t="s">
        <v>9</v>
      </c>
      <c r="C14" t="s">
        <v>9</v>
      </c>
      <c r="D14" t="s">
        <v>9</v>
      </c>
      <c r="E14" t="s">
        <v>9</v>
      </c>
      <c r="F14">
        <v>-4.2</v>
      </c>
      <c r="G14">
        <v>1806.3</v>
      </c>
      <c r="H14">
        <v>0</v>
      </c>
      <c r="I14" s="10">
        <v>0</v>
      </c>
    </row>
    <row r="15" spans="1:12">
      <c r="A15" s="9">
        <v>44004</v>
      </c>
      <c r="B15" t="s">
        <v>9</v>
      </c>
      <c r="C15" t="s">
        <v>9</v>
      </c>
      <c r="D15" t="s">
        <v>9</v>
      </c>
      <c r="E15" t="s">
        <v>9</v>
      </c>
      <c r="F15">
        <v>-4.2</v>
      </c>
      <c r="G15">
        <v>1811.9</v>
      </c>
      <c r="H15">
        <v>0</v>
      </c>
      <c r="I15">
        <v>64</v>
      </c>
    </row>
    <row r="16" spans="1:12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-4.2</v>
      </c>
      <c r="G16">
        <v>1820.8</v>
      </c>
      <c r="H16">
        <v>0</v>
      </c>
      <c r="I16">
        <v>47</v>
      </c>
    </row>
    <row r="17" spans="1:9">
      <c r="A17" s="9">
        <v>44005</v>
      </c>
      <c r="B17" t="s">
        <v>9</v>
      </c>
      <c r="C17" t="s">
        <v>9</v>
      </c>
      <c r="D17" t="s">
        <v>9</v>
      </c>
      <c r="E17" t="s">
        <v>9</v>
      </c>
      <c r="F17">
        <v>-4.2</v>
      </c>
      <c r="G17">
        <v>1830.2</v>
      </c>
      <c r="H17">
        <v>0</v>
      </c>
      <c r="I17">
        <v>7</v>
      </c>
    </row>
    <row r="18" spans="1:9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-4.2</v>
      </c>
      <c r="G18">
        <v>1839.5</v>
      </c>
      <c r="H18">
        <v>0</v>
      </c>
      <c r="I18">
        <v>6</v>
      </c>
    </row>
    <row r="19" spans="1:9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-4.2</v>
      </c>
      <c r="G19">
        <v>1849</v>
      </c>
      <c r="H19">
        <v>0</v>
      </c>
      <c r="I19">
        <v>2</v>
      </c>
    </row>
    <row r="20" spans="1:9">
      <c r="A20" s="9">
        <v>44189</v>
      </c>
      <c r="B20" t="s">
        <v>9</v>
      </c>
      <c r="C20" t="s">
        <v>9</v>
      </c>
      <c r="D20" t="s">
        <v>9</v>
      </c>
      <c r="E20" t="s">
        <v>9</v>
      </c>
      <c r="F20">
        <v>-4.2</v>
      </c>
      <c r="G20">
        <v>1858.1</v>
      </c>
      <c r="H20">
        <v>0</v>
      </c>
      <c r="I20">
        <v>14</v>
      </c>
    </row>
    <row r="21" spans="1:9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-4.2</v>
      </c>
      <c r="G21">
        <v>1866.9</v>
      </c>
      <c r="H21">
        <v>0</v>
      </c>
      <c r="I21">
        <v>0</v>
      </c>
    </row>
    <row r="22" spans="1:9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-4.2</v>
      </c>
      <c r="G22">
        <v>1876</v>
      </c>
      <c r="H22">
        <v>0</v>
      </c>
      <c r="I22">
        <v>0</v>
      </c>
    </row>
    <row r="23" spans="1:9">
      <c r="A23" s="9" t="s">
        <v>10</v>
      </c>
      <c r="H23" s="10">
        <v>165324</v>
      </c>
      <c r="I23" s="10">
        <v>537260</v>
      </c>
    </row>
    <row r="24" spans="1:9">
      <c r="A24">
        <v>2</v>
      </c>
      <c r="B24">
        <v>0</v>
      </c>
      <c r="C24">
        <v>2</v>
      </c>
      <c r="D24">
        <v>0</v>
      </c>
      <c r="E24">
        <v>0</v>
      </c>
      <c r="F24">
        <v>6</v>
      </c>
      <c r="G24">
        <v>2</v>
      </c>
      <c r="H24" s="10">
        <v>5</v>
      </c>
      <c r="I2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"/>
  <sheetViews>
    <sheetView workbookViewId="0">
      <selection activeCell="A2" sqref="A2:L2"/>
    </sheetView>
  </sheetViews>
  <sheetFormatPr defaultRowHeight="14.5"/>
  <cols>
    <col min="1" max="1" width="7.59765625" bestFit="1" customWidth="1"/>
    <col min="2" max="5" width="7.3984375" bestFit="1" customWidth="1"/>
    <col min="6" max="6" width="7.09765625" bestFit="1" customWidth="1"/>
    <col min="7" max="7" width="7.3984375" bestFit="1" customWidth="1"/>
    <col min="8" max="8" width="7.8984375" bestFit="1" customWidth="1"/>
    <col min="9" max="9" width="11.59765625" bestFit="1" customWidth="1"/>
    <col min="10" max="10" width="12.29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>
      <c r="A2" s="9">
        <v>44002</v>
      </c>
      <c r="B2">
        <v>1766</v>
      </c>
      <c r="C2">
        <v>1766</v>
      </c>
      <c r="D2">
        <v>1764.7</v>
      </c>
      <c r="E2">
        <v>1764.7</v>
      </c>
      <c r="F2">
        <v>10.4</v>
      </c>
      <c r="G2">
        <v>1772.5</v>
      </c>
      <c r="H2">
        <v>314</v>
      </c>
      <c r="I2" s="10">
        <v>1422</v>
      </c>
      <c r="J2" s="10">
        <v>212403</v>
      </c>
      <c r="K2" s="10">
        <v>539287</v>
      </c>
      <c r="L2" s="10">
        <v>376338</v>
      </c>
    </row>
    <row r="3" spans="1:13">
      <c r="A3" t="s">
        <v>342</v>
      </c>
      <c r="B3">
        <v>1768.2</v>
      </c>
      <c r="C3">
        <v>1778.5</v>
      </c>
      <c r="D3">
        <v>1748.4</v>
      </c>
      <c r="E3">
        <v>1776.6</v>
      </c>
      <c r="F3">
        <v>10.199999999999999</v>
      </c>
      <c r="G3">
        <v>1773.3</v>
      </c>
      <c r="H3">
        <v>640</v>
      </c>
      <c r="I3" s="10">
        <v>4378</v>
      </c>
      <c r="J3" s="10"/>
      <c r="K3" s="10"/>
      <c r="L3" s="10"/>
      <c r="M3" s="10"/>
    </row>
    <row r="4" spans="1:13">
      <c r="A4" s="9">
        <v>44063</v>
      </c>
      <c r="B4">
        <v>1774.8</v>
      </c>
      <c r="C4">
        <v>1786.2</v>
      </c>
      <c r="D4">
        <v>1754</v>
      </c>
      <c r="E4">
        <v>1784.8</v>
      </c>
      <c r="F4">
        <v>9.6999999999999993</v>
      </c>
      <c r="G4">
        <v>1780.3</v>
      </c>
      <c r="H4" s="10">
        <v>202154</v>
      </c>
      <c r="I4" s="10">
        <v>376338</v>
      </c>
    </row>
    <row r="5" spans="1:13">
      <c r="A5" s="9">
        <v>44124</v>
      </c>
      <c r="B5">
        <v>1783.7</v>
      </c>
      <c r="C5">
        <v>1795.4</v>
      </c>
      <c r="D5">
        <v>1763.5</v>
      </c>
      <c r="E5">
        <v>1794</v>
      </c>
      <c r="F5">
        <v>10.1</v>
      </c>
      <c r="G5">
        <v>1789.8</v>
      </c>
      <c r="H5" s="10">
        <v>2086</v>
      </c>
      <c r="I5" s="10">
        <v>34589</v>
      </c>
    </row>
    <row r="6" spans="1:13">
      <c r="A6" s="9">
        <v>44185</v>
      </c>
      <c r="B6">
        <v>1792.5</v>
      </c>
      <c r="C6">
        <v>1804</v>
      </c>
      <c r="D6">
        <v>1772</v>
      </c>
      <c r="E6">
        <v>1802.9</v>
      </c>
      <c r="F6">
        <v>10.1</v>
      </c>
      <c r="G6">
        <v>1798.5</v>
      </c>
      <c r="H6" s="10">
        <v>5088</v>
      </c>
      <c r="I6" s="10">
        <v>80781</v>
      </c>
    </row>
    <row r="7" spans="1:13">
      <c r="A7" s="9">
        <v>43882</v>
      </c>
      <c r="B7">
        <v>1793.9</v>
      </c>
      <c r="C7">
        <v>1810.2</v>
      </c>
      <c r="D7">
        <v>1778.8</v>
      </c>
      <c r="E7">
        <v>1809.9</v>
      </c>
      <c r="F7">
        <v>10.199999999999999</v>
      </c>
      <c r="G7">
        <v>1805.4</v>
      </c>
      <c r="H7" s="10">
        <v>1049</v>
      </c>
      <c r="I7" s="10">
        <v>21333</v>
      </c>
    </row>
    <row r="8" spans="1:13">
      <c r="A8" s="9">
        <v>43942</v>
      </c>
      <c r="B8">
        <v>1788.5</v>
      </c>
      <c r="C8">
        <v>1813.3</v>
      </c>
      <c r="D8">
        <v>1785.3</v>
      </c>
      <c r="E8">
        <v>1813.3</v>
      </c>
      <c r="F8">
        <v>10.1</v>
      </c>
      <c r="G8">
        <v>1808.2</v>
      </c>
      <c r="H8">
        <v>286</v>
      </c>
      <c r="I8" s="10">
        <v>5549</v>
      </c>
    </row>
    <row r="9" spans="1:13">
      <c r="A9" s="9">
        <v>44003</v>
      </c>
      <c r="B9">
        <v>1803.1</v>
      </c>
      <c r="C9">
        <v>1814.5</v>
      </c>
      <c r="D9">
        <v>1796.9</v>
      </c>
      <c r="E9">
        <v>1814.5</v>
      </c>
      <c r="F9">
        <v>10</v>
      </c>
      <c r="G9">
        <v>1809.9</v>
      </c>
      <c r="H9">
        <v>528</v>
      </c>
      <c r="I9" s="10">
        <v>5915</v>
      </c>
    </row>
    <row r="10" spans="1:13">
      <c r="A10" s="9">
        <v>44064</v>
      </c>
      <c r="B10">
        <v>1798.2</v>
      </c>
      <c r="C10">
        <v>1814</v>
      </c>
      <c r="D10">
        <v>1798</v>
      </c>
      <c r="E10">
        <v>1814</v>
      </c>
      <c r="F10">
        <v>9.9</v>
      </c>
      <c r="G10">
        <v>1810.8</v>
      </c>
      <c r="H10">
        <v>95</v>
      </c>
      <c r="I10" s="10">
        <v>2427</v>
      </c>
    </row>
    <row r="11" spans="1:13">
      <c r="A11" s="9">
        <v>44125</v>
      </c>
      <c r="B11" t="s">
        <v>9</v>
      </c>
      <c r="C11" t="s">
        <v>9</v>
      </c>
      <c r="D11" t="s">
        <v>9</v>
      </c>
      <c r="E11" t="s">
        <v>9</v>
      </c>
      <c r="F11">
        <v>10</v>
      </c>
      <c r="G11">
        <v>1812</v>
      </c>
      <c r="H11">
        <v>70</v>
      </c>
      <c r="I11" s="10">
        <v>1893</v>
      </c>
    </row>
    <row r="12" spans="1:13">
      <c r="A12" s="9">
        <v>44186</v>
      </c>
      <c r="B12">
        <v>1794.5</v>
      </c>
      <c r="C12">
        <v>1794.5</v>
      </c>
      <c r="D12">
        <v>1794.5</v>
      </c>
      <c r="E12">
        <v>1794.5</v>
      </c>
      <c r="F12">
        <v>10</v>
      </c>
      <c r="G12">
        <v>1813</v>
      </c>
      <c r="H12">
        <v>93</v>
      </c>
      <c r="I12" s="10">
        <v>4521</v>
      </c>
    </row>
    <row r="13" spans="1:13">
      <c r="A13" s="9">
        <v>43883</v>
      </c>
      <c r="B13" t="s">
        <v>9</v>
      </c>
      <c r="C13" t="s">
        <v>9</v>
      </c>
      <c r="D13" t="s">
        <v>9</v>
      </c>
      <c r="E13" t="s">
        <v>9</v>
      </c>
      <c r="F13">
        <v>10</v>
      </c>
      <c r="G13">
        <v>1814.4</v>
      </c>
      <c r="H13">
        <v>0</v>
      </c>
      <c r="I13">
        <v>1</v>
      </c>
    </row>
    <row r="14" spans="1:13">
      <c r="A14" s="9">
        <v>43943</v>
      </c>
      <c r="B14" t="s">
        <v>9</v>
      </c>
      <c r="C14" t="s">
        <v>9</v>
      </c>
      <c r="D14" t="s">
        <v>9</v>
      </c>
      <c r="E14" t="s">
        <v>9</v>
      </c>
      <c r="F14">
        <v>10</v>
      </c>
      <c r="G14">
        <v>1816.3</v>
      </c>
      <c r="H14">
        <v>0</v>
      </c>
      <c r="I14">
        <v>0</v>
      </c>
    </row>
    <row r="15" spans="1:13">
      <c r="A15" s="9">
        <v>44004</v>
      </c>
      <c r="B15" t="s">
        <v>9</v>
      </c>
      <c r="C15" t="s">
        <v>9</v>
      </c>
      <c r="D15" t="s">
        <v>9</v>
      </c>
      <c r="E15" t="s">
        <v>9</v>
      </c>
      <c r="F15">
        <v>10</v>
      </c>
      <c r="G15">
        <v>1821.9</v>
      </c>
      <c r="H15">
        <v>0</v>
      </c>
      <c r="I15">
        <v>64</v>
      </c>
    </row>
    <row r="16" spans="1:13">
      <c r="A16" s="9">
        <v>44187</v>
      </c>
      <c r="B16" t="s">
        <v>9</v>
      </c>
      <c r="C16" t="s">
        <v>9</v>
      </c>
      <c r="D16" t="s">
        <v>9</v>
      </c>
      <c r="E16" t="s">
        <v>9</v>
      </c>
      <c r="F16">
        <v>10</v>
      </c>
      <c r="G16">
        <v>1830.8</v>
      </c>
      <c r="H16">
        <v>0</v>
      </c>
      <c r="I16">
        <v>47</v>
      </c>
    </row>
    <row r="17" spans="1:9">
      <c r="A17" s="9">
        <v>44005</v>
      </c>
      <c r="B17" t="s">
        <v>9</v>
      </c>
      <c r="C17" t="s">
        <v>9</v>
      </c>
      <c r="D17" t="s">
        <v>9</v>
      </c>
      <c r="E17" t="s">
        <v>9</v>
      </c>
      <c r="F17">
        <v>10</v>
      </c>
      <c r="G17">
        <v>1840.2</v>
      </c>
      <c r="H17">
        <v>0</v>
      </c>
      <c r="I17">
        <v>7</v>
      </c>
    </row>
    <row r="18" spans="1:9">
      <c r="A18" s="9">
        <v>44188</v>
      </c>
      <c r="B18" t="s">
        <v>9</v>
      </c>
      <c r="C18" t="s">
        <v>9</v>
      </c>
      <c r="D18" t="s">
        <v>9</v>
      </c>
      <c r="E18" t="s">
        <v>9</v>
      </c>
      <c r="F18">
        <v>10</v>
      </c>
      <c r="G18">
        <v>1849.5</v>
      </c>
      <c r="H18">
        <v>0</v>
      </c>
      <c r="I18">
        <v>6</v>
      </c>
    </row>
    <row r="19" spans="1:9">
      <c r="A19" s="9">
        <v>44006</v>
      </c>
      <c r="B19" t="s">
        <v>9</v>
      </c>
      <c r="C19" t="s">
        <v>9</v>
      </c>
      <c r="D19" t="s">
        <v>9</v>
      </c>
      <c r="E19" t="s">
        <v>9</v>
      </c>
      <c r="F19">
        <v>10</v>
      </c>
      <c r="G19">
        <v>1859</v>
      </c>
      <c r="H19">
        <v>0</v>
      </c>
      <c r="I19">
        <v>2</v>
      </c>
    </row>
    <row r="20" spans="1:9">
      <c r="A20" s="9">
        <v>44189</v>
      </c>
      <c r="B20" t="s">
        <v>9</v>
      </c>
      <c r="C20" t="s">
        <v>9</v>
      </c>
      <c r="D20" t="s">
        <v>9</v>
      </c>
      <c r="E20" t="s">
        <v>9</v>
      </c>
      <c r="F20">
        <v>10</v>
      </c>
      <c r="G20">
        <v>1868.1</v>
      </c>
      <c r="H20">
        <v>0</v>
      </c>
      <c r="I20">
        <v>14</v>
      </c>
    </row>
    <row r="21" spans="1:9">
      <c r="A21" s="9">
        <v>44007</v>
      </c>
      <c r="B21" t="s">
        <v>9</v>
      </c>
      <c r="C21" t="s">
        <v>9</v>
      </c>
      <c r="D21" t="s">
        <v>9</v>
      </c>
      <c r="E21" t="s">
        <v>9</v>
      </c>
      <c r="F21">
        <v>10</v>
      </c>
      <c r="G21">
        <v>1876.9</v>
      </c>
      <c r="H21">
        <v>0</v>
      </c>
      <c r="I21">
        <v>0</v>
      </c>
    </row>
    <row r="22" spans="1:9">
      <c r="A22" s="9">
        <v>44190</v>
      </c>
      <c r="B22" t="s">
        <v>9</v>
      </c>
      <c r="C22" t="s">
        <v>9</v>
      </c>
      <c r="D22" t="s">
        <v>9</v>
      </c>
      <c r="E22" t="s">
        <v>9</v>
      </c>
      <c r="F22">
        <v>10</v>
      </c>
      <c r="G22">
        <v>1886</v>
      </c>
      <c r="H22">
        <v>0</v>
      </c>
      <c r="I22">
        <v>0</v>
      </c>
    </row>
    <row r="23" spans="1:9">
      <c r="A23" t="s">
        <v>10</v>
      </c>
      <c r="H23" s="10">
        <v>212403</v>
      </c>
      <c r="I23" s="10">
        <v>539287</v>
      </c>
    </row>
    <row r="24" spans="1:9">
      <c r="A24">
        <v>2</v>
      </c>
      <c r="B24">
        <v>0</v>
      </c>
      <c r="C24">
        <v>2</v>
      </c>
      <c r="D24">
        <v>0</v>
      </c>
      <c r="E24">
        <v>0</v>
      </c>
      <c r="F24">
        <v>6</v>
      </c>
      <c r="G24">
        <v>2</v>
      </c>
      <c r="H24">
        <v>6</v>
      </c>
    </row>
    <row r="25" spans="1:9">
      <c r="A25" s="9"/>
      <c r="H25" s="10"/>
      <c r="I25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2184-9B77-487C-AFAB-EC4682C866F9}">
  <dimension ref="A1:N58"/>
  <sheetViews>
    <sheetView topLeftCell="A28" workbookViewId="0">
      <selection activeCell="B42" sqref="B42:N46"/>
    </sheetView>
  </sheetViews>
  <sheetFormatPr defaultRowHeight="14.5"/>
  <cols>
    <col min="1" max="1" width="10.5" customWidth="1"/>
    <col min="2" max="2" width="10.8984375" style="53" customWidth="1"/>
  </cols>
  <sheetData>
    <row r="1" spans="1:14">
      <c r="A1" s="49" t="s">
        <v>382</v>
      </c>
      <c r="B1" s="72" t="s">
        <v>215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216</v>
      </c>
      <c r="L1" s="38" t="s">
        <v>217</v>
      </c>
      <c r="M1" s="50" t="s">
        <v>218</v>
      </c>
      <c r="N1" s="51" t="s">
        <v>219</v>
      </c>
    </row>
    <row r="2" spans="1:14">
      <c r="A2" t="s">
        <v>384</v>
      </c>
      <c r="B2" s="52">
        <v>43882</v>
      </c>
      <c r="C2" s="9">
        <v>43881</v>
      </c>
      <c r="D2">
        <v>1619.3</v>
      </c>
      <c r="E2">
        <v>1645</v>
      </c>
      <c r="F2">
        <v>1619.3</v>
      </c>
      <c r="G2">
        <v>1642.4</v>
      </c>
      <c r="H2">
        <v>28</v>
      </c>
      <c r="I2">
        <v>1644.6</v>
      </c>
      <c r="J2">
        <v>186</v>
      </c>
      <c r="K2">
        <v>370</v>
      </c>
      <c r="L2" s="10">
        <v>520686</v>
      </c>
      <c r="M2" s="10">
        <v>730334</v>
      </c>
      <c r="N2" s="10">
        <v>2683</v>
      </c>
    </row>
    <row r="3" spans="1:14">
      <c r="A3" t="s">
        <v>384</v>
      </c>
      <c r="B3" s="53">
        <v>43885</v>
      </c>
      <c r="C3" s="9">
        <v>43881</v>
      </c>
      <c r="D3">
        <v>1657</v>
      </c>
      <c r="E3">
        <v>1686.6</v>
      </c>
      <c r="F3">
        <v>1657</v>
      </c>
      <c r="G3">
        <v>1670.6</v>
      </c>
      <c r="H3">
        <v>27.8</v>
      </c>
      <c r="I3">
        <v>1672.4</v>
      </c>
      <c r="J3" s="10">
        <v>338</v>
      </c>
      <c r="K3" s="10">
        <v>252</v>
      </c>
      <c r="L3" s="10">
        <v>628806</v>
      </c>
      <c r="M3" s="10">
        <v>730436</v>
      </c>
      <c r="N3" s="10">
        <v>530691</v>
      </c>
    </row>
    <row r="4" spans="1:14">
      <c r="A4" t="s">
        <v>384</v>
      </c>
      <c r="B4" s="53">
        <v>43886</v>
      </c>
      <c r="C4" s="9">
        <v>43881</v>
      </c>
      <c r="D4">
        <v>1645.1</v>
      </c>
      <c r="E4">
        <v>1653.7</v>
      </c>
      <c r="F4">
        <v>1636.7</v>
      </c>
      <c r="G4">
        <v>1648.8</v>
      </c>
      <c r="H4">
        <v>-25.5</v>
      </c>
      <c r="I4">
        <v>1646.9</v>
      </c>
      <c r="J4" s="10">
        <v>341</v>
      </c>
      <c r="K4" s="10">
        <v>278</v>
      </c>
      <c r="L4" s="10">
        <v>603098</v>
      </c>
      <c r="M4" s="10">
        <v>728362</v>
      </c>
      <c r="N4" s="10">
        <v>522889</v>
      </c>
    </row>
    <row r="5" spans="1:14">
      <c r="A5" t="s">
        <v>384</v>
      </c>
      <c r="B5" s="53">
        <v>43887</v>
      </c>
      <c r="C5" s="9">
        <v>43881</v>
      </c>
      <c r="D5">
        <v>1644</v>
      </c>
      <c r="E5">
        <v>1648.1</v>
      </c>
      <c r="F5">
        <v>1634.3</v>
      </c>
      <c r="G5">
        <v>1636.4</v>
      </c>
      <c r="H5">
        <v>-6.9</v>
      </c>
      <c r="I5">
        <v>1640</v>
      </c>
      <c r="J5" s="10">
        <v>408</v>
      </c>
      <c r="K5" s="10">
        <v>191</v>
      </c>
      <c r="L5" s="10">
        <v>505443</v>
      </c>
      <c r="M5" s="10">
        <v>732917</v>
      </c>
      <c r="N5" s="10">
        <v>519809</v>
      </c>
    </row>
    <row r="6" spans="1:14">
      <c r="A6" t="s">
        <v>384</v>
      </c>
      <c r="B6" s="53">
        <v>43888</v>
      </c>
      <c r="C6" s="9">
        <v>43941</v>
      </c>
      <c r="D6">
        <v>1643</v>
      </c>
      <c r="E6">
        <v>1662.5</v>
      </c>
      <c r="F6">
        <v>1636.7</v>
      </c>
      <c r="G6">
        <v>1646.5</v>
      </c>
      <c r="H6">
        <v>-0.6</v>
      </c>
      <c r="I6">
        <v>1642.5</v>
      </c>
      <c r="J6" s="10">
        <v>562667</v>
      </c>
      <c r="K6" s="10">
        <v>514644</v>
      </c>
      <c r="L6" s="10">
        <v>598318</v>
      </c>
      <c r="M6" s="10">
        <v>726396</v>
      </c>
      <c r="N6" s="10">
        <v>116605</v>
      </c>
    </row>
    <row r="7" spans="1:14">
      <c r="A7" t="s">
        <v>384</v>
      </c>
      <c r="B7" s="53">
        <v>43889</v>
      </c>
      <c r="C7" s="9">
        <v>43941</v>
      </c>
      <c r="D7">
        <v>1646.1</v>
      </c>
      <c r="E7">
        <v>1651</v>
      </c>
      <c r="F7">
        <v>1564</v>
      </c>
      <c r="G7">
        <v>1587.3</v>
      </c>
      <c r="H7">
        <v>-75.8</v>
      </c>
      <c r="I7">
        <v>1566.7</v>
      </c>
      <c r="J7" s="10">
        <v>751013</v>
      </c>
      <c r="K7" s="10">
        <v>506861</v>
      </c>
      <c r="L7" s="10">
        <v>838357</v>
      </c>
      <c r="M7" s="10">
        <v>722120</v>
      </c>
      <c r="N7" s="10">
        <v>118375</v>
      </c>
    </row>
    <row r="8" spans="1:14">
      <c r="A8" t="s">
        <v>384</v>
      </c>
      <c r="B8" s="53">
        <v>43892</v>
      </c>
      <c r="C8" s="9">
        <v>43941</v>
      </c>
      <c r="D8">
        <v>1592.8</v>
      </c>
      <c r="E8">
        <v>1612.1</v>
      </c>
      <c r="F8">
        <v>1576.3</v>
      </c>
      <c r="G8">
        <v>1590.2</v>
      </c>
      <c r="H8">
        <v>28.1</v>
      </c>
      <c r="I8">
        <v>1594.8</v>
      </c>
      <c r="J8" s="10">
        <v>445904</v>
      </c>
      <c r="K8" s="10">
        <v>480395</v>
      </c>
      <c r="L8" s="10">
        <v>477349</v>
      </c>
      <c r="M8" s="10">
        <v>698203</v>
      </c>
      <c r="N8" s="10">
        <v>123064</v>
      </c>
    </row>
    <row r="9" spans="1:14">
      <c r="A9" t="s">
        <v>384</v>
      </c>
      <c r="B9" s="53">
        <v>43893</v>
      </c>
      <c r="C9" s="9">
        <v>43941</v>
      </c>
      <c r="D9">
        <v>1586</v>
      </c>
      <c r="E9">
        <v>1650.5</v>
      </c>
      <c r="F9">
        <v>1585.9</v>
      </c>
      <c r="G9">
        <v>1633.7</v>
      </c>
      <c r="H9">
        <v>49.6</v>
      </c>
      <c r="I9">
        <v>1644.4</v>
      </c>
      <c r="J9" s="10">
        <v>415038</v>
      </c>
      <c r="K9" s="10">
        <v>466779</v>
      </c>
      <c r="L9" s="10">
        <v>456244</v>
      </c>
      <c r="M9" s="10">
        <v>686014</v>
      </c>
      <c r="N9" s="10">
        <v>123291</v>
      </c>
    </row>
    <row r="10" spans="1:14">
      <c r="A10" t="s">
        <v>384</v>
      </c>
      <c r="B10" s="53">
        <v>43894</v>
      </c>
      <c r="C10" s="9">
        <v>43941</v>
      </c>
      <c r="D10">
        <v>1640.1</v>
      </c>
      <c r="E10">
        <v>1654.3</v>
      </c>
      <c r="F10">
        <v>1632.6</v>
      </c>
      <c r="G10">
        <v>1639</v>
      </c>
      <c r="H10">
        <v>-1.4</v>
      </c>
      <c r="I10">
        <v>1643</v>
      </c>
      <c r="J10" s="10">
        <v>285169</v>
      </c>
      <c r="K10" s="10">
        <v>460877</v>
      </c>
      <c r="L10" s="10">
        <v>317312</v>
      </c>
      <c r="M10" s="10">
        <v>691985</v>
      </c>
      <c r="N10" s="10">
        <v>133641</v>
      </c>
    </row>
    <row r="11" spans="1:14">
      <c r="A11" t="s">
        <v>384</v>
      </c>
      <c r="B11" s="53">
        <v>43895</v>
      </c>
      <c r="C11" s="9">
        <v>43941</v>
      </c>
      <c r="D11">
        <v>1638.2</v>
      </c>
      <c r="E11">
        <v>1670.8</v>
      </c>
      <c r="F11">
        <v>1635.6</v>
      </c>
      <c r="G11">
        <v>1669.5</v>
      </c>
      <c r="H11">
        <v>25</v>
      </c>
      <c r="I11">
        <v>1668</v>
      </c>
      <c r="J11" s="10">
        <v>300268</v>
      </c>
      <c r="K11" s="10">
        <v>445583</v>
      </c>
      <c r="L11" s="10">
        <v>332693</v>
      </c>
      <c r="M11" s="10">
        <v>677276</v>
      </c>
      <c r="N11" s="10">
        <v>133055</v>
      </c>
    </row>
    <row r="12" spans="1:14">
      <c r="A12" t="s">
        <v>384</v>
      </c>
      <c r="B12" s="53">
        <v>43896</v>
      </c>
      <c r="C12" s="9">
        <v>43941</v>
      </c>
      <c r="D12">
        <v>1673.1</v>
      </c>
      <c r="E12">
        <v>1692.8</v>
      </c>
      <c r="F12">
        <v>1642.4</v>
      </c>
      <c r="G12">
        <v>1674.2</v>
      </c>
      <c r="H12">
        <v>4.4000000000000004</v>
      </c>
      <c r="I12">
        <v>1672.4</v>
      </c>
      <c r="J12" s="10">
        <v>629483</v>
      </c>
      <c r="K12" s="10">
        <v>446525</v>
      </c>
      <c r="L12" s="10">
        <v>715619</v>
      </c>
      <c r="M12" s="10">
        <v>688681</v>
      </c>
      <c r="N12" s="10">
        <v>142729</v>
      </c>
    </row>
    <row r="13" spans="1:14">
      <c r="A13" t="s">
        <v>384</v>
      </c>
      <c r="B13" s="53">
        <v>43899</v>
      </c>
      <c r="C13" s="9">
        <v>43941</v>
      </c>
      <c r="D13">
        <v>1692.6</v>
      </c>
      <c r="E13">
        <v>1704.3</v>
      </c>
      <c r="F13">
        <v>1658</v>
      </c>
      <c r="G13">
        <v>1680.6</v>
      </c>
      <c r="H13">
        <v>3.3</v>
      </c>
      <c r="I13">
        <v>1675.7</v>
      </c>
      <c r="J13" s="10">
        <v>476761</v>
      </c>
      <c r="K13" s="10">
        <v>417149</v>
      </c>
      <c r="L13" s="10">
        <v>539599</v>
      </c>
      <c r="M13" s="10">
        <v>664722</v>
      </c>
      <c r="N13" s="10">
        <v>143054</v>
      </c>
    </row>
    <row r="14" spans="1:14">
      <c r="A14" t="s">
        <v>384</v>
      </c>
      <c r="B14" s="53">
        <v>43900</v>
      </c>
      <c r="C14" s="9">
        <v>43941</v>
      </c>
      <c r="D14">
        <v>1679.6</v>
      </c>
      <c r="E14">
        <v>1681.3</v>
      </c>
      <c r="F14">
        <v>1641.1</v>
      </c>
      <c r="G14">
        <v>1649.2</v>
      </c>
      <c r="H14">
        <v>-15.4</v>
      </c>
      <c r="I14">
        <v>1660.3</v>
      </c>
      <c r="J14" s="10">
        <v>396193</v>
      </c>
      <c r="K14" s="10">
        <v>389702</v>
      </c>
      <c r="L14" s="10">
        <v>470516</v>
      </c>
      <c r="M14" s="10">
        <v>646401</v>
      </c>
      <c r="N14" s="10">
        <v>151828</v>
      </c>
    </row>
    <row r="15" spans="1:14">
      <c r="A15" t="s">
        <v>384</v>
      </c>
      <c r="B15" s="53">
        <v>43901</v>
      </c>
      <c r="C15" s="9">
        <v>43941</v>
      </c>
      <c r="D15">
        <v>1649.3</v>
      </c>
      <c r="E15">
        <v>1671.8</v>
      </c>
      <c r="F15">
        <v>1632.4</v>
      </c>
      <c r="G15">
        <v>1634.9</v>
      </c>
      <c r="H15">
        <v>-18</v>
      </c>
      <c r="I15">
        <v>1642.3</v>
      </c>
      <c r="J15" s="10">
        <v>414656</v>
      </c>
      <c r="K15" s="10">
        <v>362081</v>
      </c>
      <c r="L15" s="10">
        <v>532592</v>
      </c>
      <c r="M15" s="10">
        <v>633470</v>
      </c>
      <c r="N15" s="10">
        <v>163242</v>
      </c>
    </row>
    <row r="16" spans="1:14">
      <c r="A16" t="s">
        <v>384</v>
      </c>
      <c r="B16" s="53">
        <v>43902</v>
      </c>
      <c r="C16" s="9">
        <v>43941</v>
      </c>
      <c r="D16">
        <v>1633.1</v>
      </c>
      <c r="E16">
        <v>1651</v>
      </c>
      <c r="F16">
        <v>1560.4</v>
      </c>
      <c r="G16">
        <v>1575.9</v>
      </c>
      <c r="H16">
        <v>-52</v>
      </c>
      <c r="I16">
        <v>1590.3</v>
      </c>
      <c r="J16" s="10">
        <v>566053</v>
      </c>
      <c r="K16" s="10">
        <v>334512</v>
      </c>
      <c r="L16" s="10">
        <v>679722</v>
      </c>
      <c r="M16" s="10">
        <v>629598</v>
      </c>
      <c r="N16" s="10">
        <v>178934</v>
      </c>
    </row>
    <row r="17" spans="1:14">
      <c r="A17" t="s">
        <v>384</v>
      </c>
      <c r="B17" s="53">
        <v>43903</v>
      </c>
      <c r="C17" s="9">
        <v>43941</v>
      </c>
      <c r="D17">
        <v>1582.7</v>
      </c>
      <c r="E17">
        <v>1597.9</v>
      </c>
      <c r="F17">
        <v>1504</v>
      </c>
      <c r="G17">
        <v>1528.9</v>
      </c>
      <c r="H17">
        <v>-73.599999999999994</v>
      </c>
      <c r="I17">
        <v>1516.7</v>
      </c>
      <c r="J17" s="10">
        <v>526065</v>
      </c>
      <c r="K17" s="10">
        <v>288687</v>
      </c>
      <c r="L17" s="10">
        <v>607334</v>
      </c>
      <c r="M17" s="10">
        <v>596340</v>
      </c>
      <c r="N17" s="10">
        <v>195317</v>
      </c>
    </row>
    <row r="18" spans="1:14">
      <c r="A18" t="s">
        <v>384</v>
      </c>
      <c r="B18" s="53">
        <v>43906</v>
      </c>
      <c r="C18" s="9">
        <v>43941</v>
      </c>
      <c r="D18">
        <v>1563.8</v>
      </c>
      <c r="E18">
        <v>1574.8</v>
      </c>
      <c r="F18">
        <v>1450.9</v>
      </c>
      <c r="G18">
        <v>1491.7</v>
      </c>
      <c r="H18">
        <v>-30.2</v>
      </c>
      <c r="I18">
        <v>1486.5</v>
      </c>
      <c r="J18" s="10">
        <v>511740</v>
      </c>
      <c r="K18" s="10">
        <v>269794</v>
      </c>
      <c r="L18" s="10">
        <v>592701</v>
      </c>
      <c r="M18" s="10">
        <v>582100</v>
      </c>
      <c r="N18" s="10">
        <v>200018</v>
      </c>
    </row>
    <row r="19" spans="1:14">
      <c r="A19" t="s">
        <v>384</v>
      </c>
      <c r="B19" s="53">
        <v>43907</v>
      </c>
      <c r="C19" s="9">
        <v>43941</v>
      </c>
      <c r="D19">
        <v>1512.8</v>
      </c>
      <c r="E19">
        <v>1554.3</v>
      </c>
      <c r="F19">
        <v>1465.6</v>
      </c>
      <c r="G19">
        <v>1528.9</v>
      </c>
      <c r="H19">
        <v>39.299999999999997</v>
      </c>
      <c r="I19">
        <v>1525.8</v>
      </c>
      <c r="J19" s="10">
        <v>416063</v>
      </c>
      <c r="K19" s="10">
        <v>243721</v>
      </c>
      <c r="L19" s="10">
        <v>500317</v>
      </c>
      <c r="M19" s="10">
        <v>571178</v>
      </c>
      <c r="N19" s="10">
        <v>216247</v>
      </c>
    </row>
    <row r="20" spans="1:14">
      <c r="A20" t="s">
        <v>384</v>
      </c>
      <c r="B20" s="53">
        <v>43908</v>
      </c>
      <c r="C20" s="9">
        <v>43941</v>
      </c>
      <c r="D20">
        <v>1527.6</v>
      </c>
      <c r="E20">
        <v>1547</v>
      </c>
      <c r="F20">
        <v>1473.3</v>
      </c>
      <c r="G20">
        <v>1487.7</v>
      </c>
      <c r="H20">
        <v>-47.9</v>
      </c>
      <c r="I20">
        <v>1477.9</v>
      </c>
      <c r="J20" s="10">
        <v>436561</v>
      </c>
      <c r="K20" s="10">
        <v>235683</v>
      </c>
      <c r="L20" s="10">
        <v>522066</v>
      </c>
      <c r="M20" s="10">
        <v>573925</v>
      </c>
      <c r="N20" s="10">
        <v>226367</v>
      </c>
    </row>
    <row r="21" spans="1:14">
      <c r="A21" t="s">
        <v>384</v>
      </c>
      <c r="B21" s="53">
        <v>43909</v>
      </c>
      <c r="C21" s="9">
        <v>43941</v>
      </c>
      <c r="D21">
        <v>1487.2</v>
      </c>
      <c r="E21">
        <v>1502.8</v>
      </c>
      <c r="F21">
        <v>1460.1</v>
      </c>
      <c r="G21">
        <v>1473</v>
      </c>
      <c r="H21">
        <v>1.4</v>
      </c>
      <c r="I21">
        <v>1479.3</v>
      </c>
      <c r="J21" s="10">
        <v>326039</v>
      </c>
      <c r="K21" s="10">
        <v>227425</v>
      </c>
      <c r="L21" s="10">
        <v>401958</v>
      </c>
      <c r="M21" s="10">
        <v>565562</v>
      </c>
      <c r="N21" s="10">
        <v>225850</v>
      </c>
    </row>
    <row r="22" spans="1:14">
      <c r="A22" t="s">
        <v>384</v>
      </c>
      <c r="B22" s="53">
        <v>43910</v>
      </c>
      <c r="C22" s="9">
        <v>43941</v>
      </c>
      <c r="D22">
        <v>1471.6</v>
      </c>
      <c r="E22">
        <v>1519.4</v>
      </c>
      <c r="F22">
        <v>1457.5</v>
      </c>
      <c r="G22">
        <v>1501.1</v>
      </c>
      <c r="H22">
        <v>5.3</v>
      </c>
      <c r="I22">
        <v>1484.6</v>
      </c>
      <c r="J22" s="10">
        <v>253823</v>
      </c>
      <c r="K22" s="10">
        <v>214763</v>
      </c>
      <c r="L22" s="10">
        <v>312902</v>
      </c>
      <c r="M22" s="10">
        <v>553178</v>
      </c>
      <c r="N22" s="10">
        <v>225803</v>
      </c>
    </row>
    <row r="23" spans="1:14">
      <c r="A23" t="s">
        <v>384</v>
      </c>
      <c r="B23" s="53">
        <v>43913</v>
      </c>
      <c r="C23" s="9">
        <v>43941</v>
      </c>
      <c r="D23">
        <v>1505</v>
      </c>
      <c r="E23">
        <v>1569.3</v>
      </c>
      <c r="F23">
        <v>1484.6</v>
      </c>
      <c r="G23">
        <v>1560.5</v>
      </c>
      <c r="H23">
        <v>83</v>
      </c>
      <c r="I23">
        <v>1567.6</v>
      </c>
      <c r="J23" s="10">
        <v>363415</v>
      </c>
      <c r="K23" s="10">
        <v>205056</v>
      </c>
      <c r="L23" s="10">
        <v>479288</v>
      </c>
      <c r="M23" s="10">
        <v>553030</v>
      </c>
      <c r="N23" s="10">
        <v>233548</v>
      </c>
    </row>
    <row r="24" spans="1:14">
      <c r="A24" t="s">
        <v>384</v>
      </c>
      <c r="B24" s="53">
        <v>43914</v>
      </c>
      <c r="C24" s="9">
        <v>43941</v>
      </c>
      <c r="D24">
        <v>1563.8</v>
      </c>
      <c r="E24">
        <v>1698</v>
      </c>
      <c r="F24">
        <v>1560.5</v>
      </c>
      <c r="G24">
        <v>1669</v>
      </c>
      <c r="H24">
        <v>93.2</v>
      </c>
      <c r="I24">
        <v>1660.8</v>
      </c>
      <c r="J24" s="10">
        <v>419830</v>
      </c>
      <c r="K24" s="10">
        <v>195604</v>
      </c>
      <c r="L24" s="10">
        <v>629577</v>
      </c>
      <c r="M24" s="10">
        <v>561227</v>
      </c>
      <c r="N24" s="10">
        <v>249734</v>
      </c>
    </row>
    <row r="25" spans="1:14">
      <c r="A25" t="s">
        <v>384</v>
      </c>
      <c r="B25" s="53">
        <v>43915</v>
      </c>
      <c r="C25" s="9">
        <v>43941</v>
      </c>
      <c r="D25">
        <v>1666.2</v>
      </c>
      <c r="E25">
        <v>1699.3</v>
      </c>
      <c r="F25">
        <v>1615.2</v>
      </c>
      <c r="G25">
        <v>1642.9</v>
      </c>
      <c r="H25">
        <v>-27.4</v>
      </c>
      <c r="I25">
        <v>1633.4</v>
      </c>
      <c r="J25" s="10">
        <v>254857</v>
      </c>
      <c r="K25" s="10">
        <v>151939</v>
      </c>
      <c r="L25" s="10">
        <v>383793</v>
      </c>
      <c r="M25" s="10">
        <v>547334</v>
      </c>
      <c r="N25" s="10">
        <v>277061</v>
      </c>
    </row>
    <row r="26" spans="1:14">
      <c r="A26" t="s">
        <v>384</v>
      </c>
      <c r="B26" s="53">
        <v>43916</v>
      </c>
      <c r="C26" s="9">
        <v>43941</v>
      </c>
      <c r="D26">
        <v>1642.5</v>
      </c>
      <c r="E26">
        <v>1672.5</v>
      </c>
      <c r="F26">
        <v>1611</v>
      </c>
      <c r="G26">
        <v>1639.5</v>
      </c>
      <c r="H26">
        <v>17.8</v>
      </c>
      <c r="I26">
        <v>1651.2</v>
      </c>
      <c r="J26" s="10">
        <v>216899</v>
      </c>
      <c r="K26" s="10">
        <v>107953</v>
      </c>
      <c r="L26" s="10">
        <v>398391</v>
      </c>
      <c r="M26" s="10">
        <v>542462</v>
      </c>
      <c r="N26" s="10">
        <v>314527</v>
      </c>
    </row>
    <row r="27" spans="1:14">
      <c r="A27" t="s">
        <v>384</v>
      </c>
      <c r="B27" s="53">
        <v>43917</v>
      </c>
      <c r="C27" s="9">
        <v>43941</v>
      </c>
      <c r="D27">
        <v>1640.4</v>
      </c>
      <c r="E27">
        <v>1647.2</v>
      </c>
      <c r="F27">
        <v>1611.4</v>
      </c>
      <c r="G27">
        <v>1630.6</v>
      </c>
      <c r="H27">
        <v>-26.2</v>
      </c>
      <c r="I27">
        <v>1625</v>
      </c>
      <c r="J27" s="10">
        <v>101295</v>
      </c>
      <c r="K27" s="10">
        <v>57868</v>
      </c>
      <c r="L27" s="10">
        <v>290492</v>
      </c>
      <c r="M27" s="10">
        <v>526665</v>
      </c>
      <c r="N27" s="10">
        <v>345366</v>
      </c>
    </row>
    <row r="29" spans="1:14">
      <c r="A29" t="s">
        <v>384</v>
      </c>
      <c r="B29" s="53">
        <v>43927</v>
      </c>
      <c r="C29" s="9">
        <v>43941</v>
      </c>
      <c r="D29">
        <v>1629.1</v>
      </c>
      <c r="E29">
        <v>1696.7</v>
      </c>
      <c r="F29">
        <v>1625.9</v>
      </c>
      <c r="G29">
        <v>1690.8</v>
      </c>
      <c r="H29">
        <v>43.3</v>
      </c>
      <c r="I29">
        <v>1677</v>
      </c>
      <c r="J29" s="10">
        <v>1063</v>
      </c>
      <c r="K29" s="10">
        <v>1906</v>
      </c>
      <c r="L29" s="10">
        <v>212167</v>
      </c>
      <c r="M29" s="10">
        <v>484121</v>
      </c>
      <c r="N29" s="10">
        <v>354372</v>
      </c>
    </row>
    <row r="30" spans="1:14">
      <c r="A30" t="s">
        <v>384</v>
      </c>
      <c r="B30" s="53">
        <v>43928</v>
      </c>
      <c r="C30" s="9">
        <v>43941</v>
      </c>
      <c r="D30">
        <v>1695.7</v>
      </c>
      <c r="E30">
        <v>1724.4</v>
      </c>
      <c r="F30">
        <v>1658</v>
      </c>
      <c r="G30">
        <v>1658</v>
      </c>
      <c r="H30">
        <v>-12.2</v>
      </c>
      <c r="I30">
        <v>1664.8</v>
      </c>
      <c r="J30" s="10">
        <v>1144</v>
      </c>
      <c r="K30" s="10">
        <v>1752</v>
      </c>
      <c r="L30" s="10">
        <v>226969</v>
      </c>
      <c r="M30" s="10">
        <v>489696</v>
      </c>
      <c r="N30" s="10">
        <v>357112</v>
      </c>
    </row>
    <row r="31" spans="1:14">
      <c r="A31" t="s">
        <v>384</v>
      </c>
      <c r="B31" s="53">
        <v>43929</v>
      </c>
      <c r="C31" s="9">
        <v>43941</v>
      </c>
      <c r="D31">
        <v>1669.7</v>
      </c>
      <c r="E31">
        <v>1677</v>
      </c>
      <c r="F31">
        <v>1662.5</v>
      </c>
      <c r="G31">
        <v>1662.5</v>
      </c>
      <c r="H31">
        <v>0.6</v>
      </c>
      <c r="I31">
        <v>1665.4</v>
      </c>
      <c r="J31" s="10">
        <v>747</v>
      </c>
      <c r="K31" s="10">
        <v>1769</v>
      </c>
      <c r="L31" s="10">
        <v>137206</v>
      </c>
      <c r="M31" s="10">
        <v>480050</v>
      </c>
      <c r="N31" s="10">
        <v>348998</v>
      </c>
    </row>
    <row r="32" spans="1:14">
      <c r="A32" t="s">
        <v>384</v>
      </c>
      <c r="B32" s="53">
        <v>43930</v>
      </c>
      <c r="C32" s="9">
        <v>43941</v>
      </c>
      <c r="D32">
        <v>1662.7</v>
      </c>
      <c r="E32">
        <v>1732.5</v>
      </c>
      <c r="F32">
        <v>1662.7</v>
      </c>
      <c r="G32">
        <v>1715.5</v>
      </c>
      <c r="H32">
        <v>70.8</v>
      </c>
      <c r="I32">
        <v>1736.2</v>
      </c>
      <c r="J32" s="10">
        <v>825</v>
      </c>
      <c r="K32" s="10">
        <v>811</v>
      </c>
      <c r="L32" s="10">
        <v>244741</v>
      </c>
      <c r="M32" s="10">
        <v>478556</v>
      </c>
      <c r="N32" s="10">
        <v>347851</v>
      </c>
    </row>
    <row r="33" spans="1:14">
      <c r="C33" s="9"/>
      <c r="J33" s="10"/>
      <c r="K33" s="10"/>
      <c r="L33" s="10"/>
      <c r="M33" s="10"/>
      <c r="N33" s="10"/>
    </row>
    <row r="34" spans="1:14" ht="14" customHeight="1"/>
    <row r="35" spans="1:14">
      <c r="A35" t="s">
        <v>384</v>
      </c>
      <c r="B35" s="53">
        <v>44004</v>
      </c>
      <c r="C35" s="9">
        <v>44002</v>
      </c>
      <c r="D35">
        <v>1755.2</v>
      </c>
      <c r="E35">
        <v>1767.6</v>
      </c>
      <c r="F35">
        <v>1750.5</v>
      </c>
      <c r="G35">
        <v>1756.3</v>
      </c>
      <c r="H35">
        <v>10.8</v>
      </c>
      <c r="I35">
        <v>1756.7</v>
      </c>
      <c r="J35" s="10">
        <v>1356</v>
      </c>
      <c r="K35" s="10">
        <v>927</v>
      </c>
      <c r="L35" s="10">
        <v>243187</v>
      </c>
      <c r="M35" s="10">
        <v>516472</v>
      </c>
      <c r="N35" s="10">
        <v>362848</v>
      </c>
    </row>
    <row r="36" spans="1:14">
      <c r="A36" t="s">
        <v>384</v>
      </c>
      <c r="B36" s="53">
        <v>44005</v>
      </c>
      <c r="C36" s="9">
        <v>44002</v>
      </c>
      <c r="D36">
        <v>1755.4</v>
      </c>
      <c r="E36">
        <v>1776.3</v>
      </c>
      <c r="F36">
        <v>1754.2</v>
      </c>
      <c r="G36">
        <v>1776.3</v>
      </c>
      <c r="H36">
        <v>15.4</v>
      </c>
      <c r="I36">
        <v>1772.1</v>
      </c>
      <c r="J36" s="10">
        <v>666</v>
      </c>
      <c r="K36" s="10">
        <v>1612</v>
      </c>
      <c r="L36" s="10">
        <v>204345</v>
      </c>
      <c r="M36" s="10">
        <v>522913</v>
      </c>
      <c r="N36" s="10">
        <v>366055</v>
      </c>
    </row>
    <row r="37" spans="1:14">
      <c r="A37" t="s">
        <v>384</v>
      </c>
      <c r="B37" s="53">
        <v>44006</v>
      </c>
      <c r="C37" s="9">
        <v>44002</v>
      </c>
      <c r="D37">
        <v>1778.3</v>
      </c>
      <c r="E37">
        <v>1783.1</v>
      </c>
      <c r="F37">
        <v>1764.5</v>
      </c>
      <c r="G37">
        <v>1766.3</v>
      </c>
      <c r="H37">
        <v>-6.3</v>
      </c>
      <c r="I37">
        <v>1765.8</v>
      </c>
      <c r="J37" s="10">
        <v>961</v>
      </c>
      <c r="K37" s="10">
        <v>1310</v>
      </c>
      <c r="L37" s="10">
        <v>262052</v>
      </c>
      <c r="M37" s="10">
        <v>532101</v>
      </c>
      <c r="N37" s="10">
        <v>373961</v>
      </c>
    </row>
    <row r="38" spans="1:14">
      <c r="A38" t="s">
        <v>384</v>
      </c>
      <c r="B38" s="53">
        <v>44007</v>
      </c>
      <c r="C38" s="9">
        <v>44002</v>
      </c>
      <c r="D38">
        <v>1761.7</v>
      </c>
      <c r="E38">
        <v>1764.8</v>
      </c>
      <c r="F38">
        <v>1759.8</v>
      </c>
      <c r="G38">
        <v>1764.3</v>
      </c>
      <c r="H38">
        <v>-3.7</v>
      </c>
      <c r="I38">
        <v>1762.1</v>
      </c>
      <c r="J38" s="10">
        <v>207</v>
      </c>
      <c r="K38" s="10">
        <v>1816</v>
      </c>
      <c r="L38" s="10">
        <v>165324</v>
      </c>
      <c r="M38" s="10">
        <v>537260</v>
      </c>
      <c r="N38" s="10">
        <v>375797</v>
      </c>
    </row>
    <row r="39" spans="1:14">
      <c r="A39" t="s">
        <v>384</v>
      </c>
      <c r="B39" s="53">
        <v>44008</v>
      </c>
      <c r="C39" s="9">
        <v>44002</v>
      </c>
      <c r="D39">
        <v>1766</v>
      </c>
      <c r="E39">
        <v>1766</v>
      </c>
      <c r="F39">
        <v>1764.7</v>
      </c>
      <c r="G39">
        <v>1764.7</v>
      </c>
      <c r="H39">
        <v>10.4</v>
      </c>
      <c r="I39">
        <v>1772.5</v>
      </c>
      <c r="J39">
        <v>314</v>
      </c>
      <c r="K39" s="10">
        <v>1422</v>
      </c>
      <c r="L39" s="10">
        <v>212403</v>
      </c>
      <c r="M39" s="10">
        <v>539287</v>
      </c>
      <c r="N39" s="10">
        <v>376338</v>
      </c>
    </row>
    <row r="41" spans="1:14">
      <c r="A41" t="s">
        <v>384</v>
      </c>
      <c r="B41" s="73">
        <v>44011</v>
      </c>
      <c r="C41" s="70">
        <v>44063</v>
      </c>
      <c r="D41" s="71">
        <v>1789.2</v>
      </c>
      <c r="E41" s="71">
        <v>1790.4</v>
      </c>
      <c r="F41" s="71">
        <v>1776.5</v>
      </c>
      <c r="G41" s="71">
        <v>1784.1</v>
      </c>
      <c r="H41" s="71">
        <v>0.9</v>
      </c>
      <c r="I41" s="71">
        <v>1781.2</v>
      </c>
      <c r="J41" s="71">
        <v>131149</v>
      </c>
      <c r="K41" s="71">
        <v>381583</v>
      </c>
      <c r="L41" s="71">
        <v>139660</v>
      </c>
      <c r="M41" s="71">
        <v>545561</v>
      </c>
      <c r="N41" s="71">
        <v>35094</v>
      </c>
    </row>
    <row r="42" spans="1:14">
      <c r="A42" t="s">
        <v>384</v>
      </c>
      <c r="B42" s="73">
        <v>44012</v>
      </c>
      <c r="C42" s="70">
        <v>44063</v>
      </c>
      <c r="D42" s="71">
        <v>1784.2</v>
      </c>
      <c r="E42" s="71">
        <v>1804</v>
      </c>
      <c r="F42" s="71">
        <v>1774.8</v>
      </c>
      <c r="G42" s="71">
        <v>1798.1</v>
      </c>
      <c r="H42" s="71">
        <v>19.3</v>
      </c>
      <c r="I42" s="71">
        <v>1800.5</v>
      </c>
      <c r="J42" s="71">
        <v>202076</v>
      </c>
      <c r="K42" s="71">
        <v>381641</v>
      </c>
      <c r="L42" s="71">
        <v>217382</v>
      </c>
      <c r="M42" s="71">
        <v>547785</v>
      </c>
      <c r="N42" s="71">
        <v>35377</v>
      </c>
    </row>
    <row r="43" spans="1:14">
      <c r="A43" t="s">
        <v>384</v>
      </c>
      <c r="B43" s="73">
        <v>44013</v>
      </c>
      <c r="C43" s="70">
        <v>44063</v>
      </c>
      <c r="D43" s="71">
        <v>1798.9</v>
      </c>
      <c r="E43" s="71">
        <v>1807.7</v>
      </c>
      <c r="F43" s="71">
        <v>1767.9</v>
      </c>
      <c r="G43" s="71">
        <v>1779.3</v>
      </c>
      <c r="H43" s="71">
        <v>-20.6</v>
      </c>
      <c r="I43" s="71">
        <v>1779.9</v>
      </c>
      <c r="J43" s="71">
        <v>264674</v>
      </c>
      <c r="K43" s="71">
        <v>393339</v>
      </c>
      <c r="L43" s="71">
        <v>289353</v>
      </c>
      <c r="M43" s="71">
        <v>561628</v>
      </c>
      <c r="N43" s="71">
        <v>36163</v>
      </c>
    </row>
    <row r="44" spans="1:14">
      <c r="A44" t="s">
        <v>384</v>
      </c>
      <c r="B44" s="73">
        <v>44014</v>
      </c>
      <c r="C44" s="70">
        <v>44063</v>
      </c>
      <c r="D44" s="71">
        <v>1779</v>
      </c>
      <c r="E44" s="71">
        <v>1791.7</v>
      </c>
      <c r="F44" s="71">
        <v>1766.3</v>
      </c>
      <c r="G44" s="71">
        <v>1787</v>
      </c>
      <c r="H44" s="71">
        <v>10.1</v>
      </c>
      <c r="I44" s="71">
        <v>1790</v>
      </c>
      <c r="J44" s="71">
        <v>188076</v>
      </c>
      <c r="K44" s="71">
        <v>382574</v>
      </c>
      <c r="L44" s="71">
        <v>207554</v>
      </c>
      <c r="M44" s="71">
        <v>554173</v>
      </c>
      <c r="N44" s="71">
        <v>35934</v>
      </c>
    </row>
    <row r="45" spans="1:14">
      <c r="A45" t="s">
        <v>384</v>
      </c>
      <c r="B45" s="73">
        <v>44018</v>
      </c>
      <c r="C45" s="70">
        <v>44063</v>
      </c>
      <c r="D45" s="71">
        <v>1787</v>
      </c>
      <c r="E45" s="71">
        <v>1799</v>
      </c>
      <c r="F45" s="71">
        <v>1779.2</v>
      </c>
      <c r="G45" s="71">
        <v>1794</v>
      </c>
      <c r="H45" s="71">
        <v>3.5</v>
      </c>
      <c r="I45" s="71">
        <v>1793.5</v>
      </c>
      <c r="J45" s="71">
        <v>141586</v>
      </c>
      <c r="K45" s="71">
        <v>381866</v>
      </c>
      <c r="L45" s="71">
        <v>155608</v>
      </c>
      <c r="M45" s="71">
        <v>556748</v>
      </c>
      <c r="N45" s="71">
        <v>36469</v>
      </c>
    </row>
    <row r="46" spans="1:14" ht="29">
      <c r="A46" s="71" t="s">
        <v>383</v>
      </c>
      <c r="B46" s="73">
        <v>44019</v>
      </c>
      <c r="C46" s="70">
        <v>44063</v>
      </c>
      <c r="D46" s="71">
        <v>1793.9</v>
      </c>
      <c r="E46" s="71">
        <v>1810.8</v>
      </c>
      <c r="F46" s="71">
        <v>1781.2</v>
      </c>
      <c r="G46" s="71">
        <v>1809.8</v>
      </c>
      <c r="H46" s="71">
        <v>16.399999999999999</v>
      </c>
      <c r="I46" s="71">
        <v>1809.9</v>
      </c>
      <c r="J46" s="71">
        <v>207118</v>
      </c>
      <c r="K46" s="71">
        <v>380303</v>
      </c>
      <c r="L46" s="71">
        <v>232086</v>
      </c>
      <c r="M46" s="71">
        <v>559370</v>
      </c>
      <c r="N46" s="71">
        <v>37274</v>
      </c>
    </row>
    <row r="47" spans="1:14">
      <c r="A47" s="71"/>
      <c r="B47" s="73"/>
      <c r="C47" s="70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</row>
    <row r="48" spans="1:14">
      <c r="A48" s="71"/>
      <c r="B48" s="73"/>
      <c r="C48" s="70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</row>
    <row r="49" spans="1:14">
      <c r="A49" s="71"/>
      <c r="B49" s="73"/>
      <c r="C49" s="70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</row>
    <row r="50" spans="1:14">
      <c r="A50" s="71"/>
      <c r="B50" s="73"/>
      <c r="C50" s="70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</row>
    <row r="51" spans="1:14">
      <c r="A51" s="71"/>
      <c r="B51" s="73"/>
      <c r="C51" s="70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</row>
    <row r="52" spans="1:14">
      <c r="A52" s="71"/>
      <c r="B52" s="73"/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</row>
    <row r="53" spans="1:14">
      <c r="A53" s="71"/>
      <c r="B53" s="73"/>
      <c r="C53" s="70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</row>
    <row r="54" spans="1:14">
      <c r="A54" s="71"/>
      <c r="B54" s="73"/>
      <c r="C54" s="70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</row>
    <row r="55" spans="1:14">
      <c r="A55" s="71"/>
      <c r="B55" s="73"/>
      <c r="C55" s="70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</row>
    <row r="56" spans="1:14">
      <c r="A56" s="71"/>
      <c r="B56" s="73"/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</row>
    <row r="57" spans="1:14">
      <c r="A57" s="71"/>
      <c r="B57" s="73"/>
      <c r="C57" s="70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</row>
    <row r="58" spans="1:14">
      <c r="A58" s="71"/>
      <c r="B58" s="73"/>
      <c r="C58" s="70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87C5-77EA-4E39-83F0-354EF034BE08}">
  <dimension ref="A1:M12"/>
  <sheetViews>
    <sheetView workbookViewId="0">
      <selection activeCell="A2" sqref="A2:M6"/>
    </sheetView>
  </sheetViews>
  <sheetFormatPr defaultRowHeight="14.5"/>
  <cols>
    <col min="1" max="1" width="13" customWidth="1"/>
  </cols>
  <sheetData>
    <row r="1" spans="1:13">
      <c r="A1" s="49" t="s">
        <v>215</v>
      </c>
      <c r="B1" s="49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216</v>
      </c>
      <c r="K1" s="38" t="s">
        <v>217</v>
      </c>
      <c r="L1" s="50" t="s">
        <v>218</v>
      </c>
      <c r="M1" s="51" t="s">
        <v>219</v>
      </c>
    </row>
    <row r="2" spans="1:13">
      <c r="A2" s="73">
        <v>44012</v>
      </c>
      <c r="B2" s="70">
        <v>44063</v>
      </c>
      <c r="C2" s="71">
        <v>1784.2</v>
      </c>
      <c r="D2" s="71">
        <v>1804</v>
      </c>
      <c r="E2" s="71">
        <v>1774.8</v>
      </c>
      <c r="F2" s="71">
        <v>1798.1</v>
      </c>
      <c r="G2" s="71">
        <v>19.3</v>
      </c>
      <c r="H2" s="71">
        <v>1800.5</v>
      </c>
      <c r="I2" s="71">
        <v>202076</v>
      </c>
      <c r="J2" s="71">
        <v>381641</v>
      </c>
      <c r="K2" s="71">
        <v>217382</v>
      </c>
      <c r="L2" s="71">
        <v>547785</v>
      </c>
      <c r="M2" s="71">
        <v>35377</v>
      </c>
    </row>
    <row r="3" spans="1:13">
      <c r="A3" s="73">
        <v>44013</v>
      </c>
      <c r="B3" s="70">
        <v>44063</v>
      </c>
      <c r="C3" s="71">
        <v>1798.9</v>
      </c>
      <c r="D3" s="71">
        <v>1807.7</v>
      </c>
      <c r="E3" s="71">
        <v>1767.9</v>
      </c>
      <c r="F3" s="71">
        <v>1779.3</v>
      </c>
      <c r="G3" s="71">
        <v>-20.6</v>
      </c>
      <c r="H3" s="71">
        <v>1779.9</v>
      </c>
      <c r="I3" s="71">
        <v>264674</v>
      </c>
      <c r="J3" s="71">
        <v>393339</v>
      </c>
      <c r="K3" s="71">
        <v>289353</v>
      </c>
      <c r="L3" s="71">
        <v>561628</v>
      </c>
      <c r="M3" s="71">
        <v>36163</v>
      </c>
    </row>
    <row r="4" spans="1:13">
      <c r="A4" s="73">
        <v>44014</v>
      </c>
      <c r="B4" s="70">
        <v>44063</v>
      </c>
      <c r="C4" s="71">
        <v>1779</v>
      </c>
      <c r="D4" s="71">
        <v>1791.7</v>
      </c>
      <c r="E4" s="71">
        <v>1766.3</v>
      </c>
      <c r="F4" s="71">
        <v>1787</v>
      </c>
      <c r="G4" s="71">
        <v>10.1</v>
      </c>
      <c r="H4" s="71">
        <v>1790</v>
      </c>
      <c r="I4" s="71">
        <v>188076</v>
      </c>
      <c r="J4" s="71">
        <v>382574</v>
      </c>
      <c r="K4" s="71">
        <v>207554</v>
      </c>
      <c r="L4" s="71">
        <v>554173</v>
      </c>
      <c r="M4" s="71">
        <v>35934</v>
      </c>
    </row>
    <row r="5" spans="1:13">
      <c r="A5" s="73">
        <v>44018</v>
      </c>
      <c r="B5" s="70">
        <v>44063</v>
      </c>
      <c r="C5" s="71">
        <v>1787</v>
      </c>
      <c r="D5" s="71">
        <v>1799</v>
      </c>
      <c r="E5" s="71">
        <v>1779.2</v>
      </c>
      <c r="F5" s="71">
        <v>1794</v>
      </c>
      <c r="G5" s="71">
        <v>3.5</v>
      </c>
      <c r="H5" s="71">
        <v>1793.5</v>
      </c>
      <c r="I5" s="71">
        <v>141586</v>
      </c>
      <c r="J5" s="71">
        <v>381866</v>
      </c>
      <c r="K5" s="71">
        <v>155608</v>
      </c>
      <c r="L5" s="71">
        <v>556748</v>
      </c>
      <c r="M5" s="71">
        <v>36469</v>
      </c>
    </row>
    <row r="6" spans="1:13">
      <c r="A6" s="73">
        <v>44019</v>
      </c>
      <c r="B6" s="70">
        <v>44063</v>
      </c>
      <c r="C6" s="71">
        <v>1793.9</v>
      </c>
      <c r="D6" s="71">
        <v>1810.8</v>
      </c>
      <c r="E6" s="71">
        <v>1781.2</v>
      </c>
      <c r="F6" s="71">
        <v>1809.8</v>
      </c>
      <c r="G6" s="71">
        <v>16.399999999999999</v>
      </c>
      <c r="H6" s="71">
        <v>1809.9</v>
      </c>
      <c r="I6" s="71">
        <v>207118</v>
      </c>
      <c r="J6" s="71">
        <v>380303</v>
      </c>
      <c r="K6" s="71">
        <v>232086</v>
      </c>
      <c r="L6" s="71">
        <v>559370</v>
      </c>
      <c r="M6" s="71">
        <v>37274</v>
      </c>
    </row>
    <row r="8" spans="1:13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</row>
    <row r="9" spans="1:13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1:13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</row>
    <row r="11" spans="1:13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</row>
    <row r="12" spans="1:13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FB84-9061-41A0-A3DB-F2AB0BC4DB5B}">
  <dimension ref="A1:U6"/>
  <sheetViews>
    <sheetView tabSelected="1" topLeftCell="D1" workbookViewId="0">
      <selection activeCell="A5" sqref="A5:U6"/>
    </sheetView>
  </sheetViews>
  <sheetFormatPr defaultRowHeight="14.5"/>
  <cols>
    <col min="1" max="1" width="9.69921875" customWidth="1"/>
    <col min="8" max="8" width="13.5" customWidth="1"/>
    <col min="17" max="17" width="12.3984375" customWidth="1"/>
    <col min="18" max="18" width="12" customWidth="1"/>
    <col min="19" max="19" width="4.796875" customWidth="1"/>
    <col min="20" max="20" width="4" customWidth="1"/>
    <col min="21" max="21" width="17.3984375" customWidth="1"/>
  </cols>
  <sheetData>
    <row r="1" spans="1:21" ht="29">
      <c r="A1" s="54" t="s">
        <v>35</v>
      </c>
      <c r="B1" s="55" t="s">
        <v>36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34" t="s">
        <v>46</v>
      </c>
      <c r="L1" s="33" t="s">
        <v>45</v>
      </c>
      <c r="M1" s="56" t="s">
        <v>220</v>
      </c>
      <c r="N1" s="6" t="s">
        <v>21</v>
      </c>
      <c r="O1" s="6" t="s">
        <v>22</v>
      </c>
      <c r="P1" s="6" t="s">
        <v>23</v>
      </c>
      <c r="Q1" s="35" t="s">
        <v>221</v>
      </c>
      <c r="R1" s="36" t="s">
        <v>47</v>
      </c>
      <c r="S1" s="57" t="s">
        <v>24</v>
      </c>
      <c r="T1" s="11" t="s">
        <v>25</v>
      </c>
      <c r="U1" s="2" t="s">
        <v>39</v>
      </c>
    </row>
    <row r="2" spans="1:21" ht="17">
      <c r="A2" s="58">
        <f>OD暫存!$A2</f>
        <v>44012</v>
      </c>
      <c r="B2" s="55">
        <f>WEEKDAY($A2)-1</f>
        <v>2</v>
      </c>
      <c r="C2" s="12">
        <f>OD暫存!$B2</f>
        <v>44063</v>
      </c>
      <c r="D2" s="59" t="str">
        <f>SUBSTITUTE(SUBSTITUTE(OD暫存!$C2,"A","",1),"B","",1)</f>
        <v>1784.2</v>
      </c>
      <c r="E2" s="59" t="str">
        <f>SUBSTITUTE(SUBSTITUTE(OD暫存!$D2,"A","",1),"B","",1)</f>
        <v>1804</v>
      </c>
      <c r="F2" s="59" t="str">
        <f>SUBSTITUTE(SUBSTITUTE(OD暫存!$E2,"A","",1),"B","",1)</f>
        <v>1774.8</v>
      </c>
      <c r="G2" s="59" t="str">
        <f>SUBSTITUTE(SUBSTITUTE([1]OD暫存!$F2,"A","",1),"B","",1)</f>
        <v>1.12525</v>
      </c>
      <c r="H2" s="60">
        <f t="shared" ref="H2:H4" si="0">(E2-F2)*1000</f>
        <v>29200.000000000044</v>
      </c>
      <c r="I2" s="5" t="s">
        <v>130</v>
      </c>
      <c r="J2" s="5" t="s">
        <v>130</v>
      </c>
      <c r="K2" s="6">
        <f>OD暫存!$K2</f>
        <v>217382</v>
      </c>
      <c r="L2" s="7" t="s">
        <v>130</v>
      </c>
      <c r="M2" s="5"/>
      <c r="N2" s="6">
        <f>OD暫存!$L3</f>
        <v>561628</v>
      </c>
      <c r="O2" s="6">
        <f>OD暫存!$M3</f>
        <v>36163</v>
      </c>
      <c r="P2" s="6">
        <f>OD暫存!$L3</f>
        <v>561628</v>
      </c>
      <c r="Q2" s="7" t="s">
        <v>130</v>
      </c>
      <c r="R2" s="5" t="s">
        <v>130</v>
      </c>
      <c r="S2" s="57"/>
      <c r="T2" s="11"/>
      <c r="U2" s="1"/>
    </row>
    <row r="3" spans="1:21">
      <c r="A3" s="58">
        <f>OD暫存!$A3</f>
        <v>44013</v>
      </c>
      <c r="B3" s="55">
        <f t="shared" ref="B3:B6" si="1">WEEKDAY($A3)-1</f>
        <v>3</v>
      </c>
      <c r="C3" s="12">
        <f>OD暫存!$B3</f>
        <v>44063</v>
      </c>
      <c r="D3" s="59" t="str">
        <f>SUBSTITUTE(SUBSTITUTE(OD暫存!$C3,"A","",1),"B","",1)</f>
        <v>1798.9</v>
      </c>
      <c r="E3" s="59" t="str">
        <f>SUBSTITUTE(SUBSTITUTE(OD暫存!$D3,"A","",1),"B","",1)</f>
        <v>1807.7</v>
      </c>
      <c r="F3" s="59" t="str">
        <f>SUBSTITUTE(SUBSTITUTE(OD暫存!$E3,"A","",1),"B","",1)</f>
        <v>1767.9</v>
      </c>
      <c r="G3" s="59" t="str">
        <f>SUBSTITUTE(SUBSTITUTE([1]OD暫存!$F3,"A","",1),"B","",1)</f>
        <v>1.127</v>
      </c>
      <c r="H3" s="60">
        <f t="shared" si="0"/>
        <v>39799.999999999956</v>
      </c>
      <c r="I3" s="61" t="str">
        <f>IF(E3&gt;E2,"過高","")</f>
        <v>過高</v>
      </c>
      <c r="J3" s="61" t="str">
        <f>IF(F3&lt;F2,"破低","")</f>
        <v>破低</v>
      </c>
      <c r="K3" s="6">
        <f>OD暫存!$K3</f>
        <v>289353</v>
      </c>
      <c r="L3" s="62">
        <f>K3-K2</f>
        <v>71971</v>
      </c>
      <c r="M3" s="63">
        <f>L3/K2</f>
        <v>0.33108077025696697</v>
      </c>
      <c r="N3" s="6">
        <f>OD暫存!$L4</f>
        <v>554173</v>
      </c>
      <c r="O3" s="6">
        <f>OD暫存!$M4</f>
        <v>35934</v>
      </c>
      <c r="P3" s="6">
        <f>OD暫存!$L4</f>
        <v>554173</v>
      </c>
      <c r="Q3" s="62">
        <f>P3-P2</f>
        <v>-7455</v>
      </c>
      <c r="R3" s="63">
        <f>Q3/P2</f>
        <v>-1.3273910844900896E-2</v>
      </c>
      <c r="S3" s="64"/>
      <c r="T3" s="64"/>
      <c r="U3" s="1">
        <f>IF(I3=0,J2,
IF(OR(AND(I3="過高",J3="破低"),AND(I3="",J3="")),U2,
IF(AND(Q3&gt;0,I3="過高"),"buy加碼",
IF(AND(Q3&lt;0,J3="破低"),"buy減碼",
IF(AND(Q3&gt;0,J3="破低"),"sell加碼",
IF(AND(Q3&lt;0,I3="過高"),"sell減碼",
""))))))</f>
        <v>0</v>
      </c>
    </row>
    <row r="4" spans="1:21">
      <c r="A4" s="58">
        <f>OD暫存!$A4</f>
        <v>44014</v>
      </c>
      <c r="B4" s="55">
        <f t="shared" si="1"/>
        <v>4</v>
      </c>
      <c r="C4" s="12">
        <f>OD暫存!$B4</f>
        <v>44063</v>
      </c>
      <c r="D4" s="59" t="str">
        <f>SUBSTITUTE(SUBSTITUTE(OD暫存!$C4,"A","",1),"B","",1)</f>
        <v>1779</v>
      </c>
      <c r="E4" s="59" t="str">
        <f>SUBSTITUTE(SUBSTITUTE(OD暫存!$D4,"A","",1),"B","",1)</f>
        <v>1791.7</v>
      </c>
      <c r="F4" s="59" t="str">
        <f>SUBSTITUTE(SUBSTITUTE(OD暫存!$E4,"A","",1),"B","",1)</f>
        <v>1766.3</v>
      </c>
      <c r="G4" s="59" t="str">
        <f>SUBSTITUTE(SUBSTITUTE([1]OD暫存!$F4,"A","",1),"B","",1)</f>
        <v>1.12565</v>
      </c>
      <c r="H4" s="60">
        <f t="shared" si="0"/>
        <v>25400.000000000091</v>
      </c>
      <c r="I4" s="61" t="str">
        <f>IF(E4&gt;E3,"過高","")</f>
        <v/>
      </c>
      <c r="J4" s="61" t="str">
        <f>IF(F4&lt;F3,"破低","")</f>
        <v>破低</v>
      </c>
      <c r="K4" s="6">
        <f>OD暫存!$K4</f>
        <v>207554</v>
      </c>
      <c r="L4" s="62">
        <f>K4-K3</f>
        <v>-81799</v>
      </c>
      <c r="M4" s="63">
        <f>L4/K3</f>
        <v>-0.28269622226139007</v>
      </c>
      <c r="N4" s="6">
        <f>OD暫存!$L5</f>
        <v>556748</v>
      </c>
      <c r="O4" s="6">
        <f>OD暫存!$M5</f>
        <v>36469</v>
      </c>
      <c r="P4" s="6">
        <f>OD暫存!$L5</f>
        <v>556748</v>
      </c>
      <c r="Q4" s="62">
        <f>P4-P3</f>
        <v>2575</v>
      </c>
      <c r="R4" s="63">
        <f>Q4/P3</f>
        <v>4.6465634377712379E-3</v>
      </c>
      <c r="S4" s="64"/>
      <c r="T4" s="64"/>
      <c r="U4" s="1" t="str">
        <f>IF(I4=0,J3,
IF(OR(AND(I4="過高",J4="破低"),AND(I4="",J4="")),U3,
IF(AND(Q4&gt;0,I4="過高"),"buy加碼",
IF(AND(Q4&lt;0,J4="破低"),"buy減碼",
IF(AND(Q4&gt;0,J4="破低"),"sell加碼",
IF(AND(Q4&lt;0,I4="過高"),"sell減碼",
""))))))</f>
        <v>sell加碼</v>
      </c>
    </row>
    <row r="5" spans="1:21">
      <c r="A5" s="58">
        <f>OD暫存!$A5</f>
        <v>44018</v>
      </c>
      <c r="B5" s="55">
        <f t="shared" si="1"/>
        <v>1</v>
      </c>
      <c r="C5" s="12">
        <f>OD暫存!$B5</f>
        <v>44063</v>
      </c>
      <c r="D5" s="59" t="str">
        <f>SUBSTITUTE(SUBSTITUTE(OD暫存!$C5,"A","",1),"B","",1)</f>
        <v>1787</v>
      </c>
      <c r="E5" s="59" t="str">
        <f>SUBSTITUTE(SUBSTITUTE(OD暫存!$D5,"A","",1),"B","",1)</f>
        <v>1799</v>
      </c>
      <c r="F5" s="59" t="str">
        <f>SUBSTITUTE(SUBSTITUTE(OD暫存!$E5,"A","",1),"B","",1)</f>
        <v>1779.2</v>
      </c>
      <c r="G5" s="59" t="str">
        <f>SUBSTITUTE(SUBSTITUTE([1]OD暫存!$F5,"A","",1),"B","",1)</f>
        <v>1.1329</v>
      </c>
      <c r="H5" s="60">
        <f>(E5-F5)*1000</f>
        <v>19799.999999999956</v>
      </c>
      <c r="I5" s="61" t="str">
        <f>IF(E5&gt;E4,"過高","")</f>
        <v>過高</v>
      </c>
      <c r="J5" s="61" t="str">
        <f>IF(F5&lt;F4,"破低","")</f>
        <v/>
      </c>
      <c r="K5" s="6">
        <f>OD暫存!$K5</f>
        <v>155608</v>
      </c>
      <c r="L5" s="62">
        <f>K5-K4</f>
        <v>-51946</v>
      </c>
      <c r="M5" s="63">
        <f>L5/K4</f>
        <v>-0.25027703633753146</v>
      </c>
      <c r="N5" s="6">
        <f>OD暫存!$L6</f>
        <v>559370</v>
      </c>
      <c r="O5" s="6">
        <f>OD暫存!$M6</f>
        <v>37274</v>
      </c>
      <c r="P5" s="6">
        <f>OD暫存!$L6</f>
        <v>559370</v>
      </c>
      <c r="Q5" s="62">
        <f>P5-P4</f>
        <v>2622</v>
      </c>
      <c r="R5" s="63">
        <f>Q5/P4</f>
        <v>4.7094915473427836E-3</v>
      </c>
      <c r="S5" s="64"/>
      <c r="T5" s="64"/>
      <c r="U5" s="1" t="str">
        <f>IF(I5=0,J4,
IF(OR(AND(I5="過高",J5="破低"),AND(I5="",J5="")),U4,
IF(AND(Q5&gt;0,I5="過高"),"buy加碼",
IF(AND(Q5&lt;0,J5="破低"),"buy減碼",
IF(AND(Q5&gt;0,J5="破低"),"sell加碼",
IF(AND(Q5&lt;0,I5="過高"),"sell減碼",
""))))))</f>
        <v>buy加碼</v>
      </c>
    </row>
    <row r="6" spans="1:21">
      <c r="A6" s="58">
        <f>OD暫存!$A6</f>
        <v>44019</v>
      </c>
      <c r="B6" s="55">
        <f t="shared" si="1"/>
        <v>2</v>
      </c>
      <c r="C6" s="12">
        <f>OD暫存!$B6</f>
        <v>44063</v>
      </c>
      <c r="D6" s="59" t="str">
        <f>SUBSTITUTE(SUBSTITUTE(OD暫存!$C6,"A","",1),"B","",1)</f>
        <v>1793.9</v>
      </c>
      <c r="E6" s="59" t="str">
        <f>SUBSTITUTE(SUBSTITUTE(OD暫存!$D6,"A","",1),"B","",1)</f>
        <v>1810.8</v>
      </c>
      <c r="F6" s="59" t="str">
        <f>SUBSTITUTE(SUBSTITUTE(OD暫存!$E6,"A","",1),"B","",1)</f>
        <v>1781.2</v>
      </c>
      <c r="G6" s="59" t="str">
        <f>SUBSTITUTE(SUBSTITUTE([1]OD暫存!$F6,"A","",1),"B","",1)</f>
        <v>1.1287</v>
      </c>
      <c r="H6" s="60">
        <f>(E6-F6)*1000</f>
        <v>29599.999999999909</v>
      </c>
      <c r="I6" s="61" t="str">
        <f>IF(E6&gt;E5,"過高","")</f>
        <v>過高</v>
      </c>
      <c r="J6" s="61" t="str">
        <f>IF(F6&lt;F5,"破低","")</f>
        <v/>
      </c>
      <c r="K6" s="6">
        <f>OD暫存!$K6</f>
        <v>232086</v>
      </c>
      <c r="L6" s="62">
        <f>K6-K5</f>
        <v>76478</v>
      </c>
      <c r="M6" s="63">
        <f>L6/K5</f>
        <v>0.4914785872191661</v>
      </c>
      <c r="N6" s="65" t="s">
        <v>130</v>
      </c>
      <c r="O6" s="65" t="s">
        <v>130</v>
      </c>
      <c r="P6" s="65" t="s">
        <v>130</v>
      </c>
      <c r="Q6" s="62" t="e">
        <f t="shared" ref="Q6" si="2">P6-P5</f>
        <v>#VALUE!</v>
      </c>
      <c r="R6" s="63" t="e">
        <f t="shared" ref="R6" si="3">Q6/P5</f>
        <v>#VALUE!</v>
      </c>
      <c r="S6" s="64"/>
      <c r="T6" s="64"/>
      <c r="U6" s="1" t="e">
        <f>IF(I6=0,J5,
IF(OR(AND(I6="過高",J6="破低"),AND(I6="",J6="")),U5,
IF(AND(Q6&gt;0,I6="過高"),"buy加碼",
IF(AND(Q6&lt;0,J6="破低"),"buy減碼",
IF(AND(Q6&gt;0,J6="破低"),"sell加碼",
IF(AND(Q6&lt;0,I6="過高"),"sell減碼",
""))))))</f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4"/>
  <sheetViews>
    <sheetView zoomScale="85" zoomScaleNormal="85" workbookViewId="0">
      <pane ySplit="1" topLeftCell="A82" activePane="bottomLeft" state="frozen"/>
      <selection pane="bottomLeft" activeCell="I101" sqref="I101"/>
    </sheetView>
  </sheetViews>
  <sheetFormatPr defaultRowHeight="14.5"/>
  <cols>
    <col min="1" max="1" width="14.19921875" customWidth="1"/>
    <col min="3" max="3" width="10.5" customWidth="1"/>
    <col min="8" max="8" width="13.69921875" customWidth="1"/>
    <col min="13" max="13" width="12.8984375" customWidth="1"/>
    <col min="15" max="15" width="13.3984375" customWidth="1"/>
    <col min="16" max="16" width="12.5" customWidth="1"/>
    <col min="17" max="17" width="13.8984375" customWidth="1"/>
    <col min="18" max="18" width="13.59765625" customWidth="1"/>
    <col min="19" max="20" width="5.296875" customWidth="1"/>
    <col min="21" max="21" width="10.69921875" customWidth="1"/>
    <col min="22" max="22" width="13.59765625" style="38" customWidth="1"/>
    <col min="23" max="23" width="12.5" customWidth="1"/>
  </cols>
  <sheetData>
    <row r="1" spans="1:23" ht="45.65" customHeight="1">
      <c r="A1" s="1" t="s">
        <v>35</v>
      </c>
      <c r="B1" s="1" t="s">
        <v>36</v>
      </c>
      <c r="C1" s="1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4" t="s">
        <v>16</v>
      </c>
      <c r="I1" s="5" t="s">
        <v>29</v>
      </c>
      <c r="J1" s="5" t="s">
        <v>17</v>
      </c>
      <c r="K1" s="34" t="s">
        <v>46</v>
      </c>
      <c r="L1" s="33" t="s">
        <v>45</v>
      </c>
      <c r="M1" s="5" t="s">
        <v>20</v>
      </c>
      <c r="N1" s="6" t="s">
        <v>21</v>
      </c>
      <c r="O1" s="6" t="s">
        <v>22</v>
      </c>
      <c r="P1" s="6" t="s">
        <v>23</v>
      </c>
      <c r="Q1" s="35" t="s">
        <v>102</v>
      </c>
      <c r="R1" s="36" t="s">
        <v>47</v>
      </c>
      <c r="S1" s="8" t="s">
        <v>24</v>
      </c>
      <c r="T1" s="11" t="s">
        <v>25</v>
      </c>
      <c r="U1" s="37" t="s">
        <v>39</v>
      </c>
      <c r="V1" s="47" t="s">
        <v>53</v>
      </c>
      <c r="W1" t="s">
        <v>49</v>
      </c>
    </row>
    <row r="2" spans="1:23">
      <c r="A2" s="43">
        <v>20190812</v>
      </c>
      <c r="B2" s="31" t="s">
        <v>38</v>
      </c>
      <c r="C2" s="31">
        <v>43727</v>
      </c>
      <c r="D2" s="27" t="s">
        <v>62</v>
      </c>
      <c r="E2" s="27" t="s">
        <v>63</v>
      </c>
      <c r="F2" s="27" t="s">
        <v>64</v>
      </c>
      <c r="G2" s="27" t="s">
        <v>65</v>
      </c>
      <c r="H2" s="6">
        <v>3050000</v>
      </c>
      <c r="I2" s="27" t="s">
        <v>31</v>
      </c>
      <c r="J2" s="27" t="s">
        <v>30</v>
      </c>
      <c r="K2" s="6">
        <v>3569</v>
      </c>
      <c r="L2" s="6"/>
      <c r="M2" s="6"/>
      <c r="N2" s="6">
        <v>3835</v>
      </c>
      <c r="O2" s="6">
        <v>46522</v>
      </c>
      <c r="P2" s="44">
        <v>604394</v>
      </c>
      <c r="Q2" s="16"/>
      <c r="R2" s="27"/>
      <c r="S2" s="27"/>
      <c r="T2" s="27"/>
      <c r="U2" s="27"/>
      <c r="V2" s="46" t="str">
        <f t="shared" ref="V2:V20" si="0">IF(I2=0,J1,
IF(OR(AND(I2="過高",J2="破低"),AND(I2="",J2="")),V1,
IF(AND(Q2&gt;0,I2="過高"),"buy加碼",
IF(AND(Q2&lt;0,J2="破低"),"buy減碼",
IF(AND(Q2&gt;0,J2="破低"),"sell加碼",
IF(AND(Q2&lt;0,I2="過高"),"sell減碼",
""))))))</f>
        <v/>
      </c>
      <c r="W2" s="39" t="s">
        <v>48</v>
      </c>
    </row>
    <row r="3" spans="1:23" ht="17">
      <c r="A3" s="43">
        <v>20190813</v>
      </c>
      <c r="B3" s="1" t="s">
        <v>38</v>
      </c>
      <c r="C3" s="12">
        <v>43727</v>
      </c>
      <c r="D3" s="3" t="s">
        <v>66</v>
      </c>
      <c r="E3" s="3" t="s">
        <v>67</v>
      </c>
      <c r="F3" s="3" t="s">
        <v>68</v>
      </c>
      <c r="G3" s="3" t="s">
        <v>69</v>
      </c>
      <c r="H3" s="6">
        <v>5600000</v>
      </c>
      <c r="I3" s="5" t="s">
        <v>31</v>
      </c>
      <c r="J3" s="5" t="s">
        <v>30</v>
      </c>
      <c r="K3" s="6">
        <v>6272</v>
      </c>
      <c r="L3" s="6"/>
      <c r="M3" s="6"/>
      <c r="N3" s="6">
        <v>3660</v>
      </c>
      <c r="O3" s="6">
        <v>45138</v>
      </c>
      <c r="P3" s="44">
        <v>593962</v>
      </c>
      <c r="Q3" s="16">
        <f>P3-P2</f>
        <v>-10432</v>
      </c>
      <c r="R3" s="5"/>
      <c r="S3" s="8"/>
      <c r="T3" s="11"/>
      <c r="U3" s="11"/>
      <c r="V3" s="46" t="str">
        <f t="shared" si="0"/>
        <v>buy減碼</v>
      </c>
      <c r="W3" s="40" t="s">
        <v>50</v>
      </c>
    </row>
    <row r="4" spans="1:23">
      <c r="A4" s="43">
        <v>20190814</v>
      </c>
      <c r="B4" s="18" t="s">
        <v>37</v>
      </c>
      <c r="C4" s="28">
        <v>43727</v>
      </c>
      <c r="D4" s="29" t="s">
        <v>70</v>
      </c>
      <c r="E4" s="29" t="s">
        <v>71</v>
      </c>
      <c r="F4" s="29" t="s">
        <v>72</v>
      </c>
      <c r="G4" s="29" t="s">
        <v>73</v>
      </c>
      <c r="H4" s="6">
        <v>3040000.0000000093</v>
      </c>
      <c r="I4" s="18" t="s">
        <v>31</v>
      </c>
      <c r="J4" s="18" t="s">
        <v>31</v>
      </c>
      <c r="K4" s="16">
        <v>3034</v>
      </c>
      <c r="L4" s="16">
        <v>-3238</v>
      </c>
      <c r="M4" s="19">
        <v>-0.51626275510204078</v>
      </c>
      <c r="N4" s="6">
        <v>3429</v>
      </c>
      <c r="O4" s="6">
        <v>44652</v>
      </c>
      <c r="P4" s="6">
        <v>598906</v>
      </c>
      <c r="Q4" s="16">
        <f t="shared" ref="Q4:Q10" si="1">P4-P3</f>
        <v>4944</v>
      </c>
      <c r="R4" s="19">
        <v>8.3237648199716487E-3</v>
      </c>
      <c r="S4" s="30"/>
      <c r="T4" s="30"/>
      <c r="U4" s="30">
        <v>0</v>
      </c>
      <c r="V4" s="46" t="str">
        <f t="shared" si="0"/>
        <v>buy減碼</v>
      </c>
    </row>
    <row r="5" spans="1:23" ht="17">
      <c r="A5" s="43">
        <v>20190815</v>
      </c>
      <c r="B5" s="1" t="s">
        <v>42</v>
      </c>
      <c r="C5" s="12">
        <v>43727</v>
      </c>
      <c r="D5" s="3" t="s">
        <v>74</v>
      </c>
      <c r="E5" s="3" t="s">
        <v>75</v>
      </c>
      <c r="F5" s="3" t="s">
        <v>76</v>
      </c>
      <c r="G5" s="3" t="s">
        <v>77</v>
      </c>
      <c r="H5" s="6">
        <v>1809999.9999999909</v>
      </c>
      <c r="I5" s="5" t="s">
        <v>34</v>
      </c>
      <c r="J5" s="5" t="s">
        <v>31</v>
      </c>
      <c r="K5" s="6">
        <v>2348</v>
      </c>
      <c r="L5" s="7">
        <v>-686</v>
      </c>
      <c r="M5" s="5">
        <v>-0.22610415293342123</v>
      </c>
      <c r="N5" s="6"/>
      <c r="O5" s="6"/>
      <c r="P5" s="6">
        <v>593962</v>
      </c>
      <c r="Q5" s="16">
        <f t="shared" si="1"/>
        <v>-4944</v>
      </c>
      <c r="R5" s="5"/>
      <c r="S5" s="8"/>
      <c r="T5" s="11"/>
      <c r="U5" s="11"/>
      <c r="V5" s="46" t="str">
        <f t="shared" si="0"/>
        <v>sell減碼</v>
      </c>
    </row>
    <row r="6" spans="1:23" ht="19.75" customHeight="1">
      <c r="A6" s="43">
        <v>20190816</v>
      </c>
      <c r="B6" s="18" t="s">
        <v>38</v>
      </c>
      <c r="C6" s="28">
        <v>43727</v>
      </c>
      <c r="D6" s="29" t="s">
        <v>78</v>
      </c>
      <c r="E6" s="29" t="s">
        <v>79</v>
      </c>
      <c r="F6" s="29" t="s">
        <v>80</v>
      </c>
      <c r="G6" s="29" t="s">
        <v>81</v>
      </c>
      <c r="H6" s="6">
        <v>2350000</v>
      </c>
      <c r="I6" s="18" t="s">
        <v>31</v>
      </c>
      <c r="J6" s="18" t="s">
        <v>30</v>
      </c>
      <c r="K6" s="16">
        <v>1253</v>
      </c>
      <c r="L6" s="16"/>
      <c r="M6" s="19"/>
      <c r="N6" s="6">
        <v>3604</v>
      </c>
      <c r="O6" s="6">
        <v>45510</v>
      </c>
      <c r="P6" s="6">
        <v>599357</v>
      </c>
      <c r="Q6" s="16">
        <f t="shared" si="1"/>
        <v>5395</v>
      </c>
      <c r="R6" s="19"/>
      <c r="S6" s="30"/>
      <c r="T6" s="30"/>
      <c r="U6" s="30"/>
      <c r="V6" s="46" t="str">
        <f t="shared" si="0"/>
        <v>sell加碼</v>
      </c>
    </row>
    <row r="7" spans="1:23">
      <c r="A7" s="43">
        <v>20190819</v>
      </c>
      <c r="B7" s="18" t="s">
        <v>38</v>
      </c>
      <c r="C7" s="28">
        <v>43727</v>
      </c>
      <c r="D7" s="29" t="s">
        <v>81</v>
      </c>
      <c r="E7" s="29" t="s">
        <v>82</v>
      </c>
      <c r="F7" s="29" t="s">
        <v>83</v>
      </c>
      <c r="G7" s="29" t="s">
        <v>84</v>
      </c>
      <c r="H7" s="17">
        <v>1959999.9999999909</v>
      </c>
      <c r="I7" s="18" t="s">
        <v>31</v>
      </c>
      <c r="J7" s="18" t="s">
        <v>30</v>
      </c>
      <c r="K7" s="16">
        <v>1623</v>
      </c>
      <c r="L7" s="16"/>
      <c r="M7" s="19"/>
      <c r="N7" s="6">
        <v>3595</v>
      </c>
      <c r="O7" s="6">
        <v>45775</v>
      </c>
      <c r="P7" s="6">
        <v>593610</v>
      </c>
      <c r="Q7" s="16">
        <f t="shared" si="1"/>
        <v>-5747</v>
      </c>
      <c r="R7" s="19"/>
      <c r="S7" s="30"/>
      <c r="T7" s="30"/>
      <c r="U7" s="30"/>
      <c r="V7" s="46" t="str">
        <f t="shared" si="0"/>
        <v>buy減碼</v>
      </c>
    </row>
    <row r="8" spans="1:23">
      <c r="A8" s="43">
        <v>20190820</v>
      </c>
      <c r="B8" s="18" t="s">
        <v>38</v>
      </c>
      <c r="C8" s="28">
        <v>43727</v>
      </c>
      <c r="D8" s="29" t="s">
        <v>85</v>
      </c>
      <c r="E8" s="29" t="s">
        <v>86</v>
      </c>
      <c r="F8" s="29" t="s">
        <v>87</v>
      </c>
      <c r="G8" s="29" t="s">
        <v>88</v>
      </c>
      <c r="H8" s="17">
        <v>1409999.9999999909</v>
      </c>
      <c r="I8" s="18" t="s">
        <v>31</v>
      </c>
      <c r="J8" s="18" t="s">
        <v>30</v>
      </c>
      <c r="K8" s="16">
        <v>1601</v>
      </c>
      <c r="L8" s="16"/>
      <c r="M8" s="19"/>
      <c r="N8" s="16">
        <v>3646</v>
      </c>
      <c r="O8" s="16">
        <v>45744</v>
      </c>
      <c r="P8" s="16">
        <v>594807</v>
      </c>
      <c r="Q8" s="16">
        <f t="shared" si="1"/>
        <v>1197</v>
      </c>
      <c r="R8" s="19"/>
      <c r="S8" s="30"/>
      <c r="T8" s="30"/>
      <c r="U8" s="30"/>
      <c r="V8" s="46" t="str">
        <f t="shared" si="0"/>
        <v>sell加碼</v>
      </c>
    </row>
    <row r="9" spans="1:23">
      <c r="A9" s="43">
        <v>20190821</v>
      </c>
      <c r="B9" s="18" t="s">
        <v>38</v>
      </c>
      <c r="C9" s="28">
        <v>43727</v>
      </c>
      <c r="D9" s="29" t="s">
        <v>89</v>
      </c>
      <c r="E9" s="29" t="s">
        <v>90</v>
      </c>
      <c r="F9" s="29" t="s">
        <v>91</v>
      </c>
      <c r="G9" s="29" t="s">
        <v>92</v>
      </c>
      <c r="H9" s="17">
        <v>1100000</v>
      </c>
      <c r="I9" s="18" t="s">
        <v>31</v>
      </c>
      <c r="J9" s="18" t="s">
        <v>30</v>
      </c>
      <c r="K9" s="16">
        <v>2103</v>
      </c>
      <c r="L9" s="16"/>
      <c r="M9" s="19"/>
      <c r="N9" s="16">
        <v>3672</v>
      </c>
      <c r="O9" s="16">
        <v>45852</v>
      </c>
      <c r="P9" s="16">
        <v>595486</v>
      </c>
      <c r="Q9" s="16">
        <f t="shared" si="1"/>
        <v>679</v>
      </c>
      <c r="R9" s="19"/>
      <c r="S9" s="30"/>
      <c r="T9" s="30"/>
      <c r="U9" s="30"/>
      <c r="V9" s="46" t="str">
        <f t="shared" si="0"/>
        <v>sell加碼</v>
      </c>
    </row>
    <row r="10" spans="1:23">
      <c r="A10" s="43">
        <v>20190822</v>
      </c>
      <c r="B10" s="27" t="s">
        <v>37</v>
      </c>
      <c r="C10" s="28">
        <v>43727</v>
      </c>
      <c r="D10" s="29" t="s">
        <v>69</v>
      </c>
      <c r="E10" s="27" t="s">
        <v>93</v>
      </c>
      <c r="F10" s="27" t="s">
        <v>94</v>
      </c>
      <c r="G10" s="27" t="s">
        <v>95</v>
      </c>
      <c r="H10" s="27">
        <v>1190000.0000000091</v>
      </c>
      <c r="I10" s="27" t="s">
        <v>31</v>
      </c>
      <c r="J10" s="27" t="s">
        <v>30</v>
      </c>
      <c r="K10" s="27">
        <v>2134</v>
      </c>
      <c r="L10" s="27">
        <v>31</v>
      </c>
      <c r="M10" s="27">
        <v>1.4740846409890632E-2</v>
      </c>
      <c r="N10" s="27">
        <v>3195</v>
      </c>
      <c r="O10" s="27">
        <v>47594</v>
      </c>
      <c r="P10" s="27">
        <v>598402</v>
      </c>
      <c r="Q10" s="16">
        <f t="shared" si="1"/>
        <v>2916</v>
      </c>
      <c r="R10" s="27">
        <v>4.8968405638419709E-3</v>
      </c>
      <c r="S10" s="27"/>
      <c r="T10" s="27"/>
      <c r="U10" s="27" t="s">
        <v>43</v>
      </c>
      <c r="V10" s="46" t="str">
        <f t="shared" si="0"/>
        <v>sell加碼</v>
      </c>
    </row>
    <row r="11" spans="1:23">
      <c r="A11" s="43">
        <v>20190823</v>
      </c>
      <c r="B11" s="27" t="s">
        <v>42</v>
      </c>
      <c r="C11" s="28">
        <v>43727</v>
      </c>
      <c r="D11" s="29" t="s">
        <v>96</v>
      </c>
      <c r="E11" s="27" t="s">
        <v>97</v>
      </c>
      <c r="F11" s="27" t="s">
        <v>98</v>
      </c>
      <c r="G11" s="27" t="s">
        <v>99</v>
      </c>
      <c r="H11" s="27">
        <v>3679999.9999999953</v>
      </c>
      <c r="I11" s="27" t="s">
        <v>34</v>
      </c>
      <c r="J11" s="27" t="s">
        <v>31</v>
      </c>
      <c r="K11" s="27">
        <v>2725</v>
      </c>
      <c r="L11" s="27">
        <v>591</v>
      </c>
      <c r="M11" s="27">
        <v>0.2769447047797563</v>
      </c>
      <c r="N11" s="27"/>
      <c r="O11" s="27"/>
      <c r="P11" s="27">
        <v>593962</v>
      </c>
      <c r="Q11" s="16"/>
      <c r="R11" s="27"/>
      <c r="S11" s="27"/>
      <c r="T11" s="27"/>
      <c r="U11" s="27"/>
      <c r="V11" s="46" t="str">
        <f t="shared" si="0"/>
        <v/>
      </c>
    </row>
    <row r="12" spans="1:23">
      <c r="A12" s="43"/>
      <c r="B12" s="27"/>
      <c r="C12" s="28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46" t="str">
        <f t="shared" si="0"/>
        <v/>
      </c>
    </row>
    <row r="13" spans="1:23">
      <c r="A13" s="43"/>
      <c r="B13" s="18"/>
      <c r="C13" s="28"/>
      <c r="D13" s="29"/>
      <c r="E13" s="29"/>
      <c r="F13" s="29"/>
      <c r="G13" s="29"/>
      <c r="H13" s="17"/>
      <c r="I13" s="18"/>
      <c r="J13" s="18"/>
      <c r="K13" s="16"/>
      <c r="L13" s="16"/>
      <c r="M13" s="19"/>
      <c r="N13" s="6"/>
      <c r="O13" s="6"/>
      <c r="P13" s="6"/>
      <c r="Q13" s="16"/>
      <c r="R13" s="19"/>
      <c r="S13" s="30"/>
      <c r="T13" s="30"/>
      <c r="U13" s="32"/>
      <c r="V13" s="46">
        <f t="shared" si="0"/>
        <v>0</v>
      </c>
    </row>
    <row r="14" spans="1:23">
      <c r="A14" s="43"/>
      <c r="B14" s="18"/>
      <c r="C14" s="28"/>
      <c r="D14" s="29"/>
      <c r="E14" s="29"/>
      <c r="F14" s="29"/>
      <c r="G14" s="29"/>
      <c r="H14" s="17"/>
      <c r="I14" s="18"/>
      <c r="J14" s="18"/>
      <c r="K14" s="16"/>
      <c r="L14" s="16"/>
      <c r="M14" s="19"/>
      <c r="N14" s="16"/>
      <c r="O14" s="16"/>
      <c r="P14" s="6"/>
      <c r="Q14" s="16"/>
      <c r="R14" s="19"/>
      <c r="S14" s="30"/>
      <c r="T14" s="30"/>
      <c r="U14" s="32"/>
      <c r="V14" s="46">
        <f t="shared" si="0"/>
        <v>0</v>
      </c>
    </row>
    <row r="15" spans="1:23">
      <c r="A15" s="43"/>
      <c r="B15" s="18"/>
      <c r="C15" s="28"/>
      <c r="D15" s="29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46">
        <f t="shared" si="0"/>
        <v>0</v>
      </c>
    </row>
    <row r="16" spans="1:23">
      <c r="A16" s="43"/>
      <c r="B16" s="18"/>
      <c r="C16" s="28"/>
      <c r="D16" s="29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46">
        <f t="shared" si="0"/>
        <v>0</v>
      </c>
    </row>
    <row r="17" spans="1:22">
      <c r="A17" s="43"/>
      <c r="B17" s="18"/>
      <c r="C17" s="28"/>
      <c r="D17" s="29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46">
        <f t="shared" si="0"/>
        <v>0</v>
      </c>
    </row>
    <row r="18" spans="1:22">
      <c r="A18" s="43"/>
      <c r="B18" s="18"/>
      <c r="C18" s="28"/>
      <c r="D18" s="29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46">
        <f t="shared" si="0"/>
        <v>0</v>
      </c>
    </row>
    <row r="19" spans="1:22">
      <c r="A19" s="43"/>
      <c r="B19" s="18"/>
      <c r="C19" s="28"/>
      <c r="D19" s="29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46">
        <f t="shared" si="0"/>
        <v>0</v>
      </c>
    </row>
    <row r="20" spans="1:22">
      <c r="A20" s="43">
        <v>20190716</v>
      </c>
      <c r="B20" s="18" t="s">
        <v>37</v>
      </c>
      <c r="C20" s="28">
        <v>43727</v>
      </c>
      <c r="D20" s="29" t="s">
        <v>54</v>
      </c>
      <c r="E20" t="s">
        <v>55</v>
      </c>
      <c r="F20" t="s">
        <v>56</v>
      </c>
      <c r="G20" t="s">
        <v>57</v>
      </c>
      <c r="H20">
        <v>609.99999999999943</v>
      </c>
      <c r="I20" t="s">
        <v>34</v>
      </c>
      <c r="J20" t="s">
        <v>30</v>
      </c>
      <c r="K20">
        <v>150594</v>
      </c>
      <c r="L20">
        <v>149855</v>
      </c>
      <c r="M20">
        <v>202.7807848443843</v>
      </c>
      <c r="N20">
        <v>520406</v>
      </c>
      <c r="O20">
        <v>4760</v>
      </c>
      <c r="P20">
        <v>535848</v>
      </c>
      <c r="Q20">
        <v>5488</v>
      </c>
      <c r="R20">
        <v>1.0347688362621616E-2</v>
      </c>
      <c r="U20">
        <v>0</v>
      </c>
      <c r="V20" s="37">
        <f t="shared" si="0"/>
        <v>0</v>
      </c>
    </row>
    <row r="21" spans="1:22">
      <c r="A21" s="43">
        <v>20190717</v>
      </c>
      <c r="B21" s="18" t="s">
        <v>42</v>
      </c>
      <c r="C21" s="28">
        <v>43727</v>
      </c>
      <c r="D21" s="29" t="s">
        <v>58</v>
      </c>
      <c r="E21" t="s">
        <v>59</v>
      </c>
      <c r="F21" t="s">
        <v>60</v>
      </c>
      <c r="G21" t="s">
        <v>61</v>
      </c>
      <c r="H21">
        <v>340.00000000000693</v>
      </c>
      <c r="I21" t="s">
        <v>31</v>
      </c>
      <c r="J21" t="s">
        <v>30</v>
      </c>
      <c r="K21">
        <v>118045</v>
      </c>
      <c r="L21">
        <v>-32549</v>
      </c>
      <c r="M21">
        <v>-0.21613742911404174</v>
      </c>
    </row>
    <row r="22" spans="1:22">
      <c r="A22" s="43"/>
      <c r="B22" s="18"/>
    </row>
    <row r="23" spans="1:22" ht="17">
      <c r="A23" s="42">
        <v>20190830</v>
      </c>
      <c r="B23" s="1" t="s">
        <v>38</v>
      </c>
      <c r="C23" s="12">
        <v>43757</v>
      </c>
      <c r="D23" s="3" t="s">
        <v>103</v>
      </c>
      <c r="E23" s="3" t="s">
        <v>104</v>
      </c>
      <c r="F23" s="3" t="s">
        <v>63</v>
      </c>
      <c r="G23" s="3" t="s">
        <v>105</v>
      </c>
      <c r="H23" s="4">
        <v>1640000.0000000091</v>
      </c>
      <c r="I23" s="5" t="s">
        <v>31</v>
      </c>
      <c r="J23" s="5" t="s">
        <v>30</v>
      </c>
      <c r="K23" s="6">
        <v>6279</v>
      </c>
      <c r="L23" s="7"/>
      <c r="M23" s="5"/>
      <c r="N23" s="6">
        <v>44985</v>
      </c>
      <c r="O23" s="6">
        <v>50417</v>
      </c>
      <c r="P23" s="6">
        <v>609472</v>
      </c>
      <c r="Q23" s="7"/>
      <c r="R23" s="5"/>
      <c r="S23" s="8"/>
      <c r="T23" s="11"/>
      <c r="V23" s="46" t="str">
        <f t="shared" ref="V23:V25" si="2">IF(I23=0,J22,
IF(OR(AND(I23="過高",J23="破低"),AND(I23="",J23="")),V22,
IF(AND(Q23&gt;0,I23="過高"),"buy加碼",
IF(AND(Q23&lt;0,J23="破低"),"buy減碼",
IF(AND(Q23&gt;0,J23="破低"),"sell加碼",
IF(AND(Q23&lt;0,I23="過高"),"sell減碼",
""))))))</f>
        <v/>
      </c>
    </row>
    <row r="24" spans="1:22">
      <c r="A24" s="42">
        <v>20190903</v>
      </c>
      <c r="B24" s="18" t="s">
        <v>38</v>
      </c>
      <c r="C24" s="28">
        <v>43757</v>
      </c>
      <c r="D24" s="29" t="s">
        <v>106</v>
      </c>
      <c r="E24" s="29" t="s">
        <v>107</v>
      </c>
      <c r="F24" s="29" t="s">
        <v>108</v>
      </c>
      <c r="G24" s="29" t="s">
        <v>109</v>
      </c>
      <c r="H24" s="17">
        <v>3079999.9999999953</v>
      </c>
      <c r="I24" s="18" t="s">
        <v>31</v>
      </c>
      <c r="J24" s="18" t="s">
        <v>30</v>
      </c>
      <c r="K24" s="16">
        <v>8480</v>
      </c>
      <c r="L24" s="16"/>
      <c r="M24" s="19"/>
      <c r="N24" s="6">
        <v>45116</v>
      </c>
      <c r="O24" s="6">
        <v>51301</v>
      </c>
      <c r="P24" s="6">
        <v>634358</v>
      </c>
      <c r="Q24" s="16"/>
      <c r="R24" s="19"/>
      <c r="S24" s="30"/>
      <c r="T24" s="30"/>
      <c r="V24" s="46" t="str">
        <f t="shared" si="2"/>
        <v/>
      </c>
    </row>
    <row r="25" spans="1:22">
      <c r="A25" s="42">
        <v>20190904</v>
      </c>
      <c r="B25" s="18" t="s">
        <v>37</v>
      </c>
      <c r="C25" s="28">
        <v>43757</v>
      </c>
      <c r="D25" s="29" t="s">
        <v>111</v>
      </c>
      <c r="E25" s="29" t="s">
        <v>112</v>
      </c>
      <c r="F25" s="29" t="s">
        <v>113</v>
      </c>
      <c r="G25" s="29" t="s">
        <v>114</v>
      </c>
      <c r="H25" s="17">
        <v>2329999.9999999953</v>
      </c>
      <c r="I25" s="18" t="s">
        <v>34</v>
      </c>
      <c r="J25" s="18" t="s">
        <v>31</v>
      </c>
      <c r="K25" s="16">
        <v>8154</v>
      </c>
      <c r="L25" s="16">
        <v>-326</v>
      </c>
      <c r="M25" s="19">
        <v>-3.8443396226415093E-2</v>
      </c>
      <c r="N25" s="16">
        <v>45357</v>
      </c>
      <c r="O25" s="16">
        <v>54208</v>
      </c>
      <c r="P25" s="6">
        <v>643563</v>
      </c>
      <c r="Q25" s="16">
        <v>9205</v>
      </c>
      <c r="R25" s="19">
        <v>1.4510733686656431E-2</v>
      </c>
      <c r="S25" s="30"/>
      <c r="T25" s="30"/>
      <c r="V25" s="46" t="str">
        <f t="shared" si="2"/>
        <v>buy加碼</v>
      </c>
    </row>
    <row r="26" spans="1:22">
      <c r="A26" s="43"/>
    </row>
    <row r="27" spans="1:22" s="2" customFormat="1" ht="17">
      <c r="A27" s="1" t="s">
        <v>35</v>
      </c>
      <c r="B27" s="1" t="s">
        <v>36</v>
      </c>
      <c r="C27" s="1" t="s">
        <v>11</v>
      </c>
      <c r="D27" s="3" t="s">
        <v>12</v>
      </c>
      <c r="E27" s="3" t="s">
        <v>13</v>
      </c>
      <c r="F27" s="3" t="s">
        <v>14</v>
      </c>
      <c r="G27" s="3" t="s">
        <v>15</v>
      </c>
      <c r="H27" s="4" t="s">
        <v>16</v>
      </c>
      <c r="I27" s="5" t="s">
        <v>29</v>
      </c>
      <c r="J27" s="5" t="s">
        <v>17</v>
      </c>
      <c r="K27" s="6" t="s">
        <v>18</v>
      </c>
      <c r="L27" s="7" t="s">
        <v>19</v>
      </c>
      <c r="M27" s="45" t="s">
        <v>100</v>
      </c>
      <c r="N27" s="6" t="s">
        <v>21</v>
      </c>
      <c r="O27" s="6" t="s">
        <v>22</v>
      </c>
      <c r="P27" s="6" t="s">
        <v>23</v>
      </c>
      <c r="Q27" s="13" t="s">
        <v>101</v>
      </c>
      <c r="R27" s="5" t="s">
        <v>40</v>
      </c>
      <c r="S27" s="8" t="s">
        <v>24</v>
      </c>
      <c r="T27" s="11" t="s">
        <v>25</v>
      </c>
      <c r="U27" s="2" t="s">
        <v>39</v>
      </c>
    </row>
    <row r="28" spans="1:22">
      <c r="A28" s="43">
        <v>20191202</v>
      </c>
      <c r="B28" t="s">
        <v>38</v>
      </c>
      <c r="C28" s="48">
        <v>43485</v>
      </c>
      <c r="D28" t="s">
        <v>115</v>
      </c>
      <c r="E28" t="s">
        <v>116</v>
      </c>
      <c r="F28" t="s">
        <v>117</v>
      </c>
      <c r="G28" t="s">
        <v>118</v>
      </c>
      <c r="H28">
        <v>1109999.9999999909</v>
      </c>
      <c r="I28" t="s">
        <v>31</v>
      </c>
      <c r="J28" t="s">
        <v>30</v>
      </c>
      <c r="K28">
        <v>1403</v>
      </c>
      <c r="L28" t="s">
        <v>129</v>
      </c>
      <c r="N28">
        <v>4123</v>
      </c>
      <c r="O28">
        <v>59944</v>
      </c>
      <c r="P28">
        <v>672182</v>
      </c>
      <c r="Q28" t="s">
        <v>129</v>
      </c>
      <c r="R28" t="s">
        <v>129</v>
      </c>
    </row>
    <row r="29" spans="1:22">
      <c r="A29" s="43">
        <v>20191203</v>
      </c>
      <c r="B29" t="s">
        <v>37</v>
      </c>
      <c r="C29" s="48">
        <v>43485</v>
      </c>
      <c r="D29" t="s">
        <v>119</v>
      </c>
      <c r="E29" t="s">
        <v>120</v>
      </c>
      <c r="F29" t="s">
        <v>121</v>
      </c>
      <c r="G29" t="s">
        <v>122</v>
      </c>
      <c r="H29">
        <v>2190000.0000000093</v>
      </c>
      <c r="I29" t="s">
        <v>34</v>
      </c>
      <c r="J29" t="s">
        <v>31</v>
      </c>
      <c r="K29">
        <v>1397</v>
      </c>
      <c r="L29">
        <v>-6</v>
      </c>
      <c r="M29">
        <v>-4.2765502494654314E-3</v>
      </c>
      <c r="N29">
        <v>3946</v>
      </c>
      <c r="O29">
        <v>62824</v>
      </c>
      <c r="P29">
        <v>701016</v>
      </c>
      <c r="Q29">
        <v>28834</v>
      </c>
      <c r="R29">
        <v>4.2896120395964188E-2</v>
      </c>
      <c r="U29" t="s">
        <v>110</v>
      </c>
      <c r="V29" s="46" t="str">
        <f t="shared" ref="V29:V51" si="3">IF(I29=0,J28,
IF(OR(AND(I29="過高",J29="破低"),AND(I29="",J29="")),V28,
IF(AND(Q29&gt;0,I29="過高"),"buy加碼",
IF(AND(Q29&lt;0,J29="破低"),"buy減碼",
IF(AND(Q29&gt;0,J29="破低"),"sell加碼",
IF(AND(Q29&lt;0,I29="過高"),"sell減碼",
""))))))</f>
        <v>buy加碼</v>
      </c>
    </row>
    <row r="30" spans="1:22">
      <c r="A30" s="43">
        <v>20191204</v>
      </c>
      <c r="B30" t="s">
        <v>38</v>
      </c>
      <c r="C30" s="48">
        <v>43485</v>
      </c>
      <c r="D30" t="s">
        <v>123</v>
      </c>
      <c r="E30" t="s">
        <v>124</v>
      </c>
      <c r="F30" t="s">
        <v>125</v>
      </c>
      <c r="G30" t="s">
        <v>126</v>
      </c>
      <c r="H30">
        <v>13</v>
      </c>
      <c r="I30" t="s">
        <v>31</v>
      </c>
      <c r="J30" t="s">
        <v>30</v>
      </c>
      <c r="K30">
        <v>882</v>
      </c>
      <c r="L30" t="s">
        <v>129</v>
      </c>
      <c r="N30">
        <v>3877</v>
      </c>
      <c r="O30">
        <v>63601</v>
      </c>
      <c r="P30">
        <v>699078</v>
      </c>
      <c r="Q30" t="s">
        <v>129</v>
      </c>
      <c r="R30" t="s">
        <v>129</v>
      </c>
      <c r="V30" s="46" t="str">
        <f t="shared" si="3"/>
        <v>sell加碼</v>
      </c>
    </row>
    <row r="31" spans="1:22">
      <c r="A31" s="43">
        <v>20191205</v>
      </c>
      <c r="B31" t="s">
        <v>37</v>
      </c>
      <c r="C31" s="48">
        <v>43485</v>
      </c>
      <c r="D31" t="s">
        <v>134</v>
      </c>
      <c r="E31" t="s">
        <v>135</v>
      </c>
      <c r="F31" t="s">
        <v>136</v>
      </c>
      <c r="G31" t="s">
        <v>137</v>
      </c>
      <c r="H31">
        <v>6.7999999999999545</v>
      </c>
      <c r="I31" t="s">
        <v>31</v>
      </c>
      <c r="J31" t="s">
        <v>31</v>
      </c>
      <c r="K31">
        <v>637</v>
      </c>
      <c r="L31">
        <v>-245</v>
      </c>
      <c r="M31">
        <v>-0.27777777777777779</v>
      </c>
      <c r="N31">
        <v>3937</v>
      </c>
      <c r="O31">
        <v>64407</v>
      </c>
      <c r="P31">
        <v>700602</v>
      </c>
      <c r="Q31">
        <v>1524</v>
      </c>
      <c r="R31">
        <v>2.1800142473372072E-3</v>
      </c>
      <c r="U31">
        <v>0</v>
      </c>
      <c r="V31" s="46" t="str">
        <f t="shared" si="3"/>
        <v>sell加碼</v>
      </c>
    </row>
    <row r="32" spans="1:22">
      <c r="A32">
        <v>20191206</v>
      </c>
      <c r="B32" t="s">
        <v>37</v>
      </c>
      <c r="C32" s="48">
        <v>43485</v>
      </c>
      <c r="D32" t="s">
        <v>137</v>
      </c>
      <c r="E32" t="s">
        <v>138</v>
      </c>
      <c r="F32" t="s">
        <v>139</v>
      </c>
      <c r="G32" t="s">
        <v>140</v>
      </c>
      <c r="H32">
        <v>20.5</v>
      </c>
      <c r="I32" t="s">
        <v>31</v>
      </c>
      <c r="J32" t="s">
        <v>30</v>
      </c>
      <c r="K32">
        <v>681</v>
      </c>
      <c r="L32">
        <v>44</v>
      </c>
      <c r="M32">
        <v>6.907378335949764E-2</v>
      </c>
      <c r="N32">
        <v>3899</v>
      </c>
      <c r="O32">
        <v>64312</v>
      </c>
      <c r="P32">
        <v>693117</v>
      </c>
      <c r="Q32">
        <v>-7485</v>
      </c>
      <c r="R32">
        <v>-1.0683669187356016E-2</v>
      </c>
      <c r="U32" t="s">
        <v>41</v>
      </c>
      <c r="V32" s="46" t="str">
        <f t="shared" si="3"/>
        <v>buy減碼</v>
      </c>
    </row>
    <row r="33" spans="1:22">
      <c r="A33">
        <v>20191209</v>
      </c>
      <c r="B33" t="s">
        <v>42</v>
      </c>
      <c r="C33" s="48">
        <v>43485</v>
      </c>
      <c r="D33" t="s">
        <v>141</v>
      </c>
      <c r="E33" t="s">
        <v>115</v>
      </c>
      <c r="F33" t="s">
        <v>142</v>
      </c>
      <c r="G33" t="s">
        <v>143</v>
      </c>
      <c r="H33">
        <v>6.5999999999999091</v>
      </c>
      <c r="I33" t="s">
        <v>31</v>
      </c>
      <c r="J33" t="s">
        <v>30</v>
      </c>
      <c r="K33">
        <v>2245</v>
      </c>
      <c r="L33">
        <v>1564</v>
      </c>
      <c r="M33">
        <v>2.2966226138032306</v>
      </c>
      <c r="N33">
        <v>5200</v>
      </c>
      <c r="O33">
        <v>64407</v>
      </c>
      <c r="P33">
        <v>690989</v>
      </c>
      <c r="Q33">
        <v>-2128</v>
      </c>
      <c r="R33">
        <v>-3.0701887271557329E-3</v>
      </c>
      <c r="U33" t="s">
        <v>41</v>
      </c>
      <c r="V33" s="46" t="str">
        <f t="shared" si="3"/>
        <v>buy減碼</v>
      </c>
    </row>
    <row r="34" spans="1:22">
      <c r="A34">
        <v>20191210</v>
      </c>
      <c r="B34" t="s">
        <v>37</v>
      </c>
      <c r="C34" s="48">
        <v>43485</v>
      </c>
      <c r="D34" t="s">
        <v>144</v>
      </c>
      <c r="E34" t="s">
        <v>145</v>
      </c>
      <c r="F34" t="s">
        <v>146</v>
      </c>
      <c r="G34" t="s">
        <v>147</v>
      </c>
      <c r="H34">
        <v>8.4000000000000909</v>
      </c>
      <c r="I34" t="s">
        <v>34</v>
      </c>
      <c r="J34" t="s">
        <v>31</v>
      </c>
      <c r="K34">
        <v>638</v>
      </c>
      <c r="L34">
        <v>-1607</v>
      </c>
      <c r="M34">
        <v>-0.71581291759465482</v>
      </c>
      <c r="N34">
        <v>5236</v>
      </c>
      <c r="O34">
        <v>62900</v>
      </c>
      <c r="P34">
        <v>690003</v>
      </c>
      <c r="Q34">
        <v>-986</v>
      </c>
      <c r="R34">
        <v>-1.4269402262554107E-3</v>
      </c>
      <c r="U34" t="s">
        <v>133</v>
      </c>
      <c r="V34" s="46" t="str">
        <f t="shared" si="3"/>
        <v>sell減碼</v>
      </c>
    </row>
    <row r="35" spans="1:22">
      <c r="A35">
        <v>20191211</v>
      </c>
      <c r="B35" t="s">
        <v>37</v>
      </c>
      <c r="C35" s="48">
        <v>43485</v>
      </c>
      <c r="D35" t="s">
        <v>148</v>
      </c>
      <c r="E35" t="s">
        <v>149</v>
      </c>
      <c r="F35" t="s">
        <v>150</v>
      </c>
      <c r="G35" t="s">
        <v>151</v>
      </c>
      <c r="H35">
        <v>16</v>
      </c>
      <c r="I35" t="s">
        <v>34</v>
      </c>
      <c r="J35" t="s">
        <v>31</v>
      </c>
      <c r="K35">
        <v>601</v>
      </c>
      <c r="L35">
        <v>-37</v>
      </c>
      <c r="M35">
        <v>-5.7993730407523508E-2</v>
      </c>
      <c r="N35">
        <v>5237</v>
      </c>
      <c r="O35">
        <v>63367</v>
      </c>
      <c r="P35">
        <v>700866</v>
      </c>
      <c r="Q35">
        <v>10863</v>
      </c>
      <c r="R35">
        <v>1.574340981126169E-2</v>
      </c>
      <c r="U35" t="s">
        <v>110</v>
      </c>
      <c r="V35" s="46" t="str">
        <f t="shared" si="3"/>
        <v>buy加碼</v>
      </c>
    </row>
    <row r="36" spans="1:22">
      <c r="A36">
        <v>20191212</v>
      </c>
      <c r="B36" t="s">
        <v>37</v>
      </c>
      <c r="C36" s="48">
        <v>43485</v>
      </c>
      <c r="D36" t="s">
        <v>152</v>
      </c>
      <c r="E36" t="s">
        <v>153</v>
      </c>
      <c r="F36" t="s">
        <v>154</v>
      </c>
      <c r="G36" t="s">
        <v>155</v>
      </c>
      <c r="H36">
        <v>23.100000000000136</v>
      </c>
      <c r="I36" t="s">
        <v>34</v>
      </c>
      <c r="J36" t="s">
        <v>31</v>
      </c>
      <c r="K36">
        <v>1149</v>
      </c>
      <c r="L36">
        <v>548</v>
      </c>
      <c r="M36">
        <v>0.91181364392678865</v>
      </c>
      <c r="N36">
        <v>5162</v>
      </c>
      <c r="O36">
        <v>63737</v>
      </c>
      <c r="P36">
        <v>702900</v>
      </c>
      <c r="Q36">
        <v>2034</v>
      </c>
      <c r="R36">
        <v>2.9021239438066621E-3</v>
      </c>
      <c r="U36" t="s">
        <v>110</v>
      </c>
      <c r="V36" s="46" t="str">
        <f t="shared" si="3"/>
        <v>buy加碼</v>
      </c>
    </row>
    <row r="37" spans="1:22">
      <c r="A37">
        <v>20191213</v>
      </c>
      <c r="B37" t="s">
        <v>37</v>
      </c>
      <c r="C37" s="48">
        <v>43485</v>
      </c>
      <c r="D37" t="s">
        <v>156</v>
      </c>
      <c r="E37" t="s">
        <v>157</v>
      </c>
      <c r="F37" t="s">
        <v>158</v>
      </c>
      <c r="G37" t="s">
        <v>159</v>
      </c>
      <c r="H37">
        <v>16.400000000000091</v>
      </c>
      <c r="I37" t="s">
        <v>31</v>
      </c>
      <c r="J37" t="s">
        <v>30</v>
      </c>
      <c r="K37">
        <v>821</v>
      </c>
      <c r="L37">
        <v>-328</v>
      </c>
      <c r="M37">
        <v>-0.28546562228024369</v>
      </c>
      <c r="N37">
        <v>5162</v>
      </c>
      <c r="O37">
        <v>63408</v>
      </c>
      <c r="P37">
        <v>711754</v>
      </c>
      <c r="Q37">
        <v>8854</v>
      </c>
      <c r="R37">
        <v>1.25963863992033E-2</v>
      </c>
      <c r="U37" t="s">
        <v>43</v>
      </c>
      <c r="V37" s="46" t="str">
        <f t="shared" si="3"/>
        <v>sell加碼</v>
      </c>
    </row>
    <row r="38" spans="1:22">
      <c r="A38">
        <v>20191216</v>
      </c>
      <c r="B38" t="s">
        <v>42</v>
      </c>
      <c r="C38" s="48">
        <v>43485</v>
      </c>
      <c r="D38" t="s">
        <v>160</v>
      </c>
      <c r="E38" t="s">
        <v>161</v>
      </c>
      <c r="F38" t="s">
        <v>162</v>
      </c>
      <c r="G38" t="s">
        <v>134</v>
      </c>
      <c r="H38">
        <v>5.8999999999998636</v>
      </c>
      <c r="I38" t="s">
        <v>34</v>
      </c>
      <c r="J38" t="s">
        <v>31</v>
      </c>
      <c r="K38">
        <v>457</v>
      </c>
      <c r="L38">
        <v>-364</v>
      </c>
      <c r="M38">
        <v>-0.44336175395858707</v>
      </c>
      <c r="N38">
        <v>5050</v>
      </c>
      <c r="O38">
        <v>62881</v>
      </c>
      <c r="P38">
        <v>711378</v>
      </c>
      <c r="Q38">
        <v>-376</v>
      </c>
      <c r="R38">
        <v>-5.282724087254866E-4</v>
      </c>
      <c r="U38" t="s">
        <v>133</v>
      </c>
      <c r="V38" s="46" t="str">
        <f t="shared" si="3"/>
        <v>sell減碼</v>
      </c>
    </row>
    <row r="39" spans="1:22">
      <c r="A39">
        <v>20191217</v>
      </c>
      <c r="B39" t="s">
        <v>127</v>
      </c>
      <c r="C39" s="48">
        <v>43485</v>
      </c>
      <c r="D39" t="s">
        <v>134</v>
      </c>
      <c r="E39" t="s">
        <v>138</v>
      </c>
      <c r="F39" t="s">
        <v>136</v>
      </c>
      <c r="G39" t="s">
        <v>151</v>
      </c>
      <c r="H39">
        <v>5.5999999999999091</v>
      </c>
      <c r="I39" t="s">
        <v>34</v>
      </c>
      <c r="J39" t="s">
        <v>31</v>
      </c>
      <c r="K39">
        <v>2718</v>
      </c>
      <c r="L39">
        <v>2261</v>
      </c>
      <c r="M39">
        <v>4.9474835886214441</v>
      </c>
      <c r="N39">
        <v>3354</v>
      </c>
      <c r="O39">
        <v>63024</v>
      </c>
      <c r="P39">
        <v>716987</v>
      </c>
      <c r="Q39">
        <v>5609</v>
      </c>
      <c r="R39">
        <v>7.884697024647936E-3</v>
      </c>
      <c r="U39" t="s">
        <v>110</v>
      </c>
      <c r="V39" s="46" t="str">
        <f t="shared" si="3"/>
        <v>buy加碼</v>
      </c>
    </row>
    <row r="40" spans="1:22">
      <c r="A40">
        <v>20191218</v>
      </c>
      <c r="B40" t="s">
        <v>131</v>
      </c>
      <c r="C40" s="48">
        <v>43485</v>
      </c>
      <c r="D40" t="s">
        <v>163</v>
      </c>
      <c r="E40" t="s">
        <v>68</v>
      </c>
      <c r="F40" t="s">
        <v>164</v>
      </c>
      <c r="G40" t="s">
        <v>165</v>
      </c>
      <c r="H40">
        <v>9.5</v>
      </c>
      <c r="I40" t="s">
        <v>31</v>
      </c>
      <c r="J40" t="s">
        <v>30</v>
      </c>
      <c r="K40">
        <v>768</v>
      </c>
      <c r="L40">
        <v>-1950</v>
      </c>
      <c r="M40">
        <v>-0.717439293598234</v>
      </c>
      <c r="N40" t="s">
        <v>129</v>
      </c>
      <c r="O40" t="s">
        <v>129</v>
      </c>
      <c r="P40" t="s">
        <v>129</v>
      </c>
      <c r="Q40" t="e">
        <v>#VALUE!</v>
      </c>
      <c r="R40" t="e">
        <v>#VALUE!</v>
      </c>
      <c r="U40" t="e">
        <v>#VALUE!</v>
      </c>
      <c r="V40" s="46" t="e">
        <f t="shared" si="3"/>
        <v>#VALUE!</v>
      </c>
    </row>
    <row r="41" spans="1:22">
      <c r="C41" s="48"/>
      <c r="V41" s="46" t="str">
        <f t="shared" si="3"/>
        <v>破低</v>
      </c>
    </row>
    <row r="42" spans="1:22">
      <c r="A42">
        <v>20200210</v>
      </c>
      <c r="B42" t="s">
        <v>38</v>
      </c>
      <c r="C42" s="48">
        <v>43910</v>
      </c>
      <c r="D42" t="s">
        <v>169</v>
      </c>
      <c r="E42" t="s">
        <v>170</v>
      </c>
      <c r="F42" t="s">
        <v>171</v>
      </c>
      <c r="G42" t="s">
        <v>172</v>
      </c>
      <c r="H42">
        <v>8200.0000000000455</v>
      </c>
      <c r="I42" t="s">
        <v>129</v>
      </c>
      <c r="J42" t="s">
        <v>129</v>
      </c>
      <c r="K42">
        <v>460</v>
      </c>
      <c r="L42" t="s">
        <v>129</v>
      </c>
      <c r="N42">
        <v>2938</v>
      </c>
      <c r="O42">
        <v>88784</v>
      </c>
      <c r="P42">
        <v>658782</v>
      </c>
      <c r="Q42" t="s">
        <v>129</v>
      </c>
      <c r="R42" t="s">
        <v>129</v>
      </c>
      <c r="V42" s="46" t="str">
        <f t="shared" si="3"/>
        <v/>
      </c>
    </row>
    <row r="43" spans="1:22">
      <c r="A43">
        <v>20200211</v>
      </c>
      <c r="B43" t="s">
        <v>37</v>
      </c>
      <c r="C43" s="48">
        <v>43910</v>
      </c>
      <c r="D43" t="s">
        <v>169</v>
      </c>
      <c r="E43" t="s">
        <v>173</v>
      </c>
      <c r="F43" t="s">
        <v>174</v>
      </c>
      <c r="G43" t="s">
        <v>175</v>
      </c>
      <c r="H43">
        <v>11900.000000000091</v>
      </c>
      <c r="I43" t="s">
        <v>31</v>
      </c>
      <c r="J43" t="s">
        <v>30</v>
      </c>
      <c r="K43">
        <v>864</v>
      </c>
      <c r="L43">
        <v>404</v>
      </c>
      <c r="M43">
        <v>0.87826086956521743</v>
      </c>
      <c r="N43">
        <v>2961</v>
      </c>
      <c r="O43">
        <v>89300</v>
      </c>
      <c r="P43">
        <v>658024</v>
      </c>
      <c r="Q43">
        <v>-758</v>
      </c>
      <c r="R43">
        <v>-1.1506082436982187E-3</v>
      </c>
      <c r="U43" t="s">
        <v>41</v>
      </c>
      <c r="V43" s="46" t="str">
        <f t="shared" si="3"/>
        <v>buy減碼</v>
      </c>
    </row>
    <row r="44" spans="1:22">
      <c r="A44">
        <v>20200212</v>
      </c>
      <c r="B44" t="s">
        <v>42</v>
      </c>
      <c r="C44" s="48">
        <v>43910</v>
      </c>
      <c r="D44" t="s">
        <v>176</v>
      </c>
      <c r="E44" t="s">
        <v>177</v>
      </c>
      <c r="F44" t="s">
        <v>178</v>
      </c>
      <c r="G44" t="s">
        <v>179</v>
      </c>
      <c r="H44">
        <v>8700.0000000000455</v>
      </c>
      <c r="I44" t="s">
        <v>31</v>
      </c>
      <c r="J44" t="s">
        <v>30</v>
      </c>
      <c r="K44">
        <v>827</v>
      </c>
      <c r="L44">
        <v>-37</v>
      </c>
      <c r="M44">
        <v>-4.2824074074074077E-2</v>
      </c>
      <c r="N44">
        <v>2855</v>
      </c>
      <c r="O44">
        <v>88858</v>
      </c>
      <c r="P44">
        <v>656472</v>
      </c>
      <c r="Q44">
        <v>-1552</v>
      </c>
      <c r="R44">
        <v>-2.3585765868722112E-3</v>
      </c>
      <c r="U44" t="s">
        <v>41</v>
      </c>
      <c r="V44" s="46" t="str">
        <f t="shared" si="3"/>
        <v>buy減碼</v>
      </c>
    </row>
    <row r="45" spans="1:22">
      <c r="A45">
        <v>20200213</v>
      </c>
      <c r="B45" t="s">
        <v>127</v>
      </c>
      <c r="C45" s="48">
        <v>43910</v>
      </c>
      <c r="D45" t="s">
        <v>180</v>
      </c>
      <c r="E45" t="s">
        <v>181</v>
      </c>
      <c r="F45" t="s">
        <v>182</v>
      </c>
      <c r="G45" t="s">
        <v>183</v>
      </c>
      <c r="H45">
        <v>13000</v>
      </c>
      <c r="I45" t="s">
        <v>34</v>
      </c>
      <c r="J45" t="s">
        <v>31</v>
      </c>
      <c r="K45">
        <v>1298</v>
      </c>
      <c r="L45">
        <v>471</v>
      </c>
      <c r="M45">
        <v>0.56952841596130588</v>
      </c>
      <c r="N45">
        <v>2751</v>
      </c>
      <c r="O45">
        <v>90926</v>
      </c>
      <c r="P45">
        <v>674073</v>
      </c>
      <c r="Q45">
        <v>17601</v>
      </c>
      <c r="R45">
        <v>2.6811501480641976E-2</v>
      </c>
      <c r="U45" t="s">
        <v>110</v>
      </c>
      <c r="V45" s="46" t="str">
        <f t="shared" si="3"/>
        <v>buy加碼</v>
      </c>
    </row>
    <row r="46" spans="1:22">
      <c r="A46">
        <v>20200214</v>
      </c>
      <c r="B46" t="s">
        <v>131</v>
      </c>
      <c r="C46" s="48">
        <v>43910</v>
      </c>
      <c r="D46" t="s">
        <v>184</v>
      </c>
      <c r="E46" t="s">
        <v>185</v>
      </c>
      <c r="F46" t="s">
        <v>186</v>
      </c>
      <c r="G46" t="s">
        <v>187</v>
      </c>
      <c r="H46">
        <v>11700.000000000045</v>
      </c>
      <c r="I46" t="s">
        <v>34</v>
      </c>
      <c r="J46" t="s">
        <v>31</v>
      </c>
      <c r="K46">
        <v>687</v>
      </c>
      <c r="L46">
        <v>-611</v>
      </c>
      <c r="M46">
        <v>-0.47072419106317409</v>
      </c>
      <c r="N46" t="s">
        <v>129</v>
      </c>
      <c r="O46" t="s">
        <v>129</v>
      </c>
      <c r="P46" t="s">
        <v>129</v>
      </c>
      <c r="Q46" t="e">
        <v>#VALUE!</v>
      </c>
      <c r="R46" t="e">
        <v>#VALUE!</v>
      </c>
      <c r="U46" t="e">
        <v>#VALUE!</v>
      </c>
      <c r="V46" s="46" t="e">
        <f t="shared" si="3"/>
        <v>#VALUE!</v>
      </c>
    </row>
    <row r="47" spans="1:22">
      <c r="C47" s="48"/>
      <c r="V47" s="46" t="str">
        <f t="shared" si="3"/>
        <v/>
      </c>
    </row>
    <row r="48" spans="1:22">
      <c r="A48" t="e">
        <v>#REF!</v>
      </c>
      <c r="B48" t="s">
        <v>38</v>
      </c>
      <c r="C48" s="48" t="e">
        <v>#REF!</v>
      </c>
      <c r="D48" t="e">
        <v>#REF!</v>
      </c>
      <c r="E48" t="e">
        <v>#REF!</v>
      </c>
      <c r="F48" t="e">
        <v>#REF!</v>
      </c>
      <c r="G48" t="e">
        <v>#REF!</v>
      </c>
      <c r="H48" t="e">
        <v>#REF!</v>
      </c>
      <c r="I48" t="s">
        <v>129</v>
      </c>
      <c r="J48" t="s">
        <v>129</v>
      </c>
      <c r="K48" t="e">
        <v>#REF!</v>
      </c>
      <c r="L48" t="s">
        <v>129</v>
      </c>
      <c r="N48">
        <v>2799</v>
      </c>
      <c r="O48">
        <v>98323</v>
      </c>
      <c r="P48">
        <v>715317</v>
      </c>
      <c r="Q48" t="s">
        <v>129</v>
      </c>
      <c r="R48" t="s">
        <v>129</v>
      </c>
      <c r="V48" s="46" t="str">
        <f t="shared" si="3"/>
        <v/>
      </c>
    </row>
    <row r="49" spans="1:22">
      <c r="A49">
        <v>20200219</v>
      </c>
      <c r="B49" t="s">
        <v>37</v>
      </c>
      <c r="C49" s="48">
        <v>43910</v>
      </c>
      <c r="D49" t="s">
        <v>188</v>
      </c>
      <c r="E49" t="s">
        <v>189</v>
      </c>
      <c r="F49" t="s">
        <v>190</v>
      </c>
      <c r="G49" t="s">
        <v>191</v>
      </c>
      <c r="H49">
        <v>12900.000000000091</v>
      </c>
      <c r="I49" t="e">
        <v>#REF!</v>
      </c>
      <c r="J49" t="e">
        <v>#REF!</v>
      </c>
      <c r="K49">
        <v>2214</v>
      </c>
      <c r="L49" t="e">
        <v>#REF!</v>
      </c>
      <c r="M49" t="e">
        <v>#REF!</v>
      </c>
      <c r="N49">
        <v>2797</v>
      </c>
      <c r="O49">
        <v>100350</v>
      </c>
      <c r="P49">
        <v>722683</v>
      </c>
      <c r="Q49">
        <v>7366</v>
      </c>
      <c r="R49">
        <v>1.0297532422688122E-2</v>
      </c>
      <c r="U49" t="e">
        <v>#REF!</v>
      </c>
      <c r="V49" s="46" t="e">
        <f t="shared" si="3"/>
        <v>#REF!</v>
      </c>
    </row>
    <row r="50" spans="1:22">
      <c r="A50">
        <v>20200220</v>
      </c>
      <c r="B50" t="s">
        <v>42</v>
      </c>
      <c r="C50" s="48">
        <v>43910</v>
      </c>
      <c r="D50" t="s">
        <v>192</v>
      </c>
      <c r="E50" t="s">
        <v>193</v>
      </c>
      <c r="F50" t="s">
        <v>194</v>
      </c>
      <c r="G50" t="s">
        <v>195</v>
      </c>
      <c r="H50">
        <v>19000</v>
      </c>
      <c r="I50" t="s">
        <v>34</v>
      </c>
      <c r="J50" t="s">
        <v>31</v>
      </c>
      <c r="K50">
        <v>2794</v>
      </c>
      <c r="L50">
        <v>580</v>
      </c>
      <c r="M50">
        <v>0.26196928635953026</v>
      </c>
      <c r="N50">
        <v>2683</v>
      </c>
      <c r="O50">
        <v>105272</v>
      </c>
      <c r="P50">
        <v>730334</v>
      </c>
      <c r="Q50">
        <v>7651</v>
      </c>
      <c r="R50">
        <v>1.0586937841349526E-2</v>
      </c>
      <c r="U50" t="s">
        <v>110</v>
      </c>
      <c r="V50" s="46" t="str">
        <f t="shared" si="3"/>
        <v>buy加碼</v>
      </c>
    </row>
    <row r="51" spans="1:22">
      <c r="A51">
        <v>20200221</v>
      </c>
      <c r="B51" t="s">
        <v>127</v>
      </c>
      <c r="C51" s="48">
        <v>43910</v>
      </c>
      <c r="D51" t="s">
        <v>196</v>
      </c>
      <c r="E51" t="s">
        <v>197</v>
      </c>
      <c r="F51" t="s">
        <v>198</v>
      </c>
      <c r="G51" t="s">
        <v>199</v>
      </c>
      <c r="H51">
        <v>29500</v>
      </c>
      <c r="I51" t="s">
        <v>34</v>
      </c>
      <c r="J51" t="s">
        <v>31</v>
      </c>
      <c r="K51">
        <v>2323</v>
      </c>
      <c r="L51">
        <v>-471</v>
      </c>
      <c r="M51">
        <v>-0.16857551896921977</v>
      </c>
      <c r="N51">
        <v>1992</v>
      </c>
      <c r="O51">
        <v>107798</v>
      </c>
      <c r="P51">
        <v>730436</v>
      </c>
      <c r="Q51">
        <v>102</v>
      </c>
      <c r="R51">
        <v>1.3966212719112079E-4</v>
      </c>
      <c r="U51" t="s">
        <v>110</v>
      </c>
      <c r="V51" s="46" t="str">
        <f t="shared" si="3"/>
        <v>buy加碼</v>
      </c>
    </row>
    <row r="52" spans="1:22">
      <c r="A52">
        <v>20200224</v>
      </c>
      <c r="B52" t="s">
        <v>127</v>
      </c>
      <c r="C52" s="48">
        <v>43910</v>
      </c>
      <c r="D52" t="s">
        <v>200</v>
      </c>
      <c r="E52" t="s">
        <v>201</v>
      </c>
      <c r="F52" t="s">
        <v>200</v>
      </c>
      <c r="G52" t="s">
        <v>202</v>
      </c>
      <c r="H52">
        <v>36299.999999999956</v>
      </c>
      <c r="I52" t="s">
        <v>34</v>
      </c>
      <c r="J52" t="s">
        <v>31</v>
      </c>
      <c r="K52">
        <v>2450</v>
      </c>
      <c r="L52">
        <v>127</v>
      </c>
      <c r="M52">
        <v>5.4670684459750325E-2</v>
      </c>
      <c r="N52">
        <v>1815</v>
      </c>
      <c r="O52">
        <v>112141</v>
      </c>
      <c r="P52">
        <v>728362</v>
      </c>
      <c r="Q52">
        <v>-2074</v>
      </c>
      <c r="R52">
        <v>-2.8394000295713794E-3</v>
      </c>
      <c r="U52" t="s">
        <v>133</v>
      </c>
    </row>
    <row r="53" spans="1:22">
      <c r="A53">
        <v>20200225</v>
      </c>
      <c r="B53" t="s">
        <v>127</v>
      </c>
      <c r="C53" s="48">
        <v>43910</v>
      </c>
      <c r="D53" t="s">
        <v>203</v>
      </c>
      <c r="E53" t="s">
        <v>204</v>
      </c>
      <c r="F53" t="s">
        <v>205</v>
      </c>
      <c r="G53" t="s">
        <v>206</v>
      </c>
      <c r="H53">
        <v>29200.000000000044</v>
      </c>
      <c r="I53" t="s">
        <v>31</v>
      </c>
      <c r="J53" t="s">
        <v>30</v>
      </c>
      <c r="K53">
        <v>2454</v>
      </c>
      <c r="L53">
        <v>4</v>
      </c>
      <c r="M53">
        <v>1.6326530612244899E-3</v>
      </c>
      <c r="N53">
        <v>1448</v>
      </c>
      <c r="O53">
        <v>117583</v>
      </c>
      <c r="P53">
        <v>732917</v>
      </c>
      <c r="Q53">
        <v>4555</v>
      </c>
      <c r="R53">
        <v>6.2537584333065156E-3</v>
      </c>
      <c r="U53" t="s">
        <v>43</v>
      </c>
    </row>
    <row r="54" spans="1:22">
      <c r="A54">
        <v>20200226</v>
      </c>
      <c r="B54" t="s">
        <v>127</v>
      </c>
      <c r="C54" s="48">
        <v>43910</v>
      </c>
      <c r="D54" t="s">
        <v>207</v>
      </c>
      <c r="E54" t="s">
        <v>208</v>
      </c>
      <c r="F54" t="s">
        <v>209</v>
      </c>
      <c r="G54" t="s">
        <v>210</v>
      </c>
      <c r="H54">
        <v>28000</v>
      </c>
      <c r="I54" t="s">
        <v>31</v>
      </c>
      <c r="J54" t="s">
        <v>30</v>
      </c>
      <c r="K54">
        <v>1969</v>
      </c>
      <c r="L54">
        <v>-485</v>
      </c>
      <c r="M54">
        <v>-0.19763651181744091</v>
      </c>
      <c r="N54">
        <v>514644</v>
      </c>
      <c r="O54">
        <v>116605</v>
      </c>
      <c r="P54">
        <v>726396</v>
      </c>
      <c r="Q54">
        <v>-6521</v>
      </c>
      <c r="R54">
        <v>-8.8973239807508906E-3</v>
      </c>
      <c r="U54" t="s">
        <v>41</v>
      </c>
    </row>
    <row r="55" spans="1:22">
      <c r="A55">
        <v>20200227</v>
      </c>
      <c r="B55" t="s">
        <v>131</v>
      </c>
      <c r="C55" s="48">
        <v>43941</v>
      </c>
      <c r="D55" t="s">
        <v>211</v>
      </c>
      <c r="E55" t="s">
        <v>212</v>
      </c>
      <c r="F55" t="s">
        <v>213</v>
      </c>
      <c r="G55" t="s">
        <v>214</v>
      </c>
      <c r="H55">
        <v>25799.999999999956</v>
      </c>
      <c r="I55" t="s">
        <v>34</v>
      </c>
      <c r="J55" t="s">
        <v>31</v>
      </c>
      <c r="K55">
        <v>562667</v>
      </c>
      <c r="L55">
        <v>560698</v>
      </c>
      <c r="M55">
        <v>284.76282376841039</v>
      </c>
      <c r="N55" t="s">
        <v>129</v>
      </c>
      <c r="O55" t="s">
        <v>129</v>
      </c>
      <c r="P55" t="s">
        <v>129</v>
      </c>
      <c r="Q55" t="e">
        <v>#VALUE!</v>
      </c>
      <c r="R55" t="e">
        <v>#VALUE!</v>
      </c>
      <c r="U55" t="e">
        <v>#VALUE!</v>
      </c>
    </row>
    <row r="57" spans="1:22">
      <c r="A57" t="s">
        <v>222</v>
      </c>
      <c r="B57" t="s">
        <v>223</v>
      </c>
      <c r="C57" t="s">
        <v>224</v>
      </c>
      <c r="D57" t="s">
        <v>225</v>
      </c>
      <c r="E57" t="s">
        <v>226</v>
      </c>
      <c r="F57" t="s">
        <v>227</v>
      </c>
      <c r="G57" t="s">
        <v>228</v>
      </c>
      <c r="H57" t="s">
        <v>229</v>
      </c>
      <c r="I57" t="s">
        <v>230</v>
      </c>
      <c r="J57" t="s">
        <v>231</v>
      </c>
      <c r="K57" t="s">
        <v>232</v>
      </c>
      <c r="L57" t="s">
        <v>233</v>
      </c>
      <c r="M57" t="s">
        <v>234</v>
      </c>
      <c r="N57" t="s">
        <v>235</v>
      </c>
      <c r="O57" t="s">
        <v>236</v>
      </c>
      <c r="P57" t="s">
        <v>237</v>
      </c>
      <c r="Q57" t="s">
        <v>238</v>
      </c>
      <c r="R57" t="s">
        <v>239</v>
      </c>
      <c r="S57" t="s">
        <v>240</v>
      </c>
      <c r="T57" t="s">
        <v>241</v>
      </c>
      <c r="U57" t="s">
        <v>242</v>
      </c>
    </row>
    <row r="58" spans="1:22">
      <c r="A58" s="66">
        <v>43882</v>
      </c>
      <c r="B58">
        <v>5</v>
      </c>
      <c r="C58" s="48">
        <v>43881</v>
      </c>
      <c r="D58" t="s">
        <v>243</v>
      </c>
      <c r="E58" t="s">
        <v>210</v>
      </c>
      <c r="F58" t="s">
        <v>243</v>
      </c>
      <c r="G58" t="s">
        <v>244</v>
      </c>
      <c r="H58" s="67">
        <v>25700.000000000044</v>
      </c>
      <c r="I58" t="s">
        <v>129</v>
      </c>
      <c r="J58" t="s">
        <v>129</v>
      </c>
      <c r="K58">
        <v>520686</v>
      </c>
      <c r="L58" t="s">
        <v>129</v>
      </c>
      <c r="N58">
        <v>730436</v>
      </c>
      <c r="O58">
        <v>530691</v>
      </c>
      <c r="P58">
        <v>730436</v>
      </c>
      <c r="Q58" t="s">
        <v>129</v>
      </c>
      <c r="R58" t="s">
        <v>129</v>
      </c>
    </row>
    <row r="59" spans="1:22">
      <c r="A59" s="66">
        <v>43885</v>
      </c>
      <c r="B59">
        <v>1</v>
      </c>
      <c r="C59" s="48">
        <v>43881</v>
      </c>
      <c r="D59" t="s">
        <v>245</v>
      </c>
      <c r="E59" t="s">
        <v>246</v>
      </c>
      <c r="F59" t="s">
        <v>245</v>
      </c>
      <c r="G59" t="s">
        <v>247</v>
      </c>
      <c r="H59" s="67">
        <v>29599.999999999909</v>
      </c>
      <c r="I59" t="s">
        <v>34</v>
      </c>
      <c r="J59" t="s">
        <v>31</v>
      </c>
      <c r="K59">
        <v>628806</v>
      </c>
      <c r="L59">
        <v>108120</v>
      </c>
      <c r="M59">
        <v>0.20764913978866342</v>
      </c>
      <c r="N59">
        <v>728362</v>
      </c>
      <c r="O59">
        <v>522889</v>
      </c>
      <c r="P59">
        <v>728362</v>
      </c>
      <c r="Q59">
        <v>-2074</v>
      </c>
      <c r="R59">
        <v>-2.8394000295713794E-3</v>
      </c>
      <c r="U59" t="s">
        <v>133</v>
      </c>
      <c r="V59" s="38" t="s">
        <v>296</v>
      </c>
    </row>
    <row r="60" spans="1:22">
      <c r="A60" s="66">
        <v>43886</v>
      </c>
      <c r="B60">
        <v>2</v>
      </c>
      <c r="C60" s="48">
        <v>43881</v>
      </c>
      <c r="D60" t="s">
        <v>248</v>
      </c>
      <c r="E60" t="s">
        <v>249</v>
      </c>
      <c r="F60" t="s">
        <v>213</v>
      </c>
      <c r="G60" t="s">
        <v>250</v>
      </c>
      <c r="H60" s="67">
        <v>17000</v>
      </c>
      <c r="I60" t="s">
        <v>31</v>
      </c>
      <c r="J60" t="s">
        <v>30</v>
      </c>
      <c r="K60">
        <v>603098</v>
      </c>
      <c r="L60">
        <v>-25708</v>
      </c>
      <c r="M60">
        <v>-4.088383380565707E-2</v>
      </c>
      <c r="N60">
        <v>732917</v>
      </c>
      <c r="O60">
        <v>519809</v>
      </c>
      <c r="P60">
        <v>732917</v>
      </c>
      <c r="Q60">
        <v>4555</v>
      </c>
      <c r="R60">
        <v>6.2537584333065156E-3</v>
      </c>
      <c r="U60" t="s">
        <v>43</v>
      </c>
      <c r="V60" s="38" t="s">
        <v>295</v>
      </c>
    </row>
    <row r="61" spans="1:22">
      <c r="A61" s="66">
        <v>43887</v>
      </c>
      <c r="B61">
        <v>3</v>
      </c>
      <c r="C61" s="48">
        <v>43881</v>
      </c>
      <c r="D61" t="s">
        <v>251</v>
      </c>
      <c r="E61" t="s">
        <v>197</v>
      </c>
      <c r="F61" t="s">
        <v>252</v>
      </c>
      <c r="G61" t="s">
        <v>253</v>
      </c>
      <c r="H61" s="67">
        <v>13799.999999999955</v>
      </c>
      <c r="I61" t="s">
        <v>31</v>
      </c>
      <c r="J61" t="s">
        <v>30</v>
      </c>
      <c r="K61">
        <v>505443</v>
      </c>
      <c r="L61">
        <v>-97655</v>
      </c>
      <c r="M61">
        <v>-0.16192227465519701</v>
      </c>
      <c r="N61">
        <v>726396</v>
      </c>
      <c r="O61">
        <v>116605</v>
      </c>
      <c r="P61">
        <v>726396</v>
      </c>
      <c r="Q61">
        <v>-6521</v>
      </c>
      <c r="R61">
        <v>-8.8973239807508906E-3</v>
      </c>
      <c r="U61" t="s">
        <v>41</v>
      </c>
      <c r="V61" s="38" t="s">
        <v>295</v>
      </c>
    </row>
    <row r="62" spans="1:22">
      <c r="A62" s="66">
        <v>43888</v>
      </c>
      <c r="B62" s="55">
        <v>4</v>
      </c>
      <c r="C62" s="12">
        <v>43941</v>
      </c>
      <c r="D62" s="59" t="s">
        <v>211</v>
      </c>
      <c r="E62" s="59" t="s">
        <v>212</v>
      </c>
      <c r="F62" s="59" t="s">
        <v>213</v>
      </c>
      <c r="G62" s="59" t="s">
        <v>256</v>
      </c>
      <c r="H62" s="68">
        <v>25799.999999999956</v>
      </c>
      <c r="I62" s="61" t="s">
        <v>34</v>
      </c>
      <c r="J62" s="61" t="s">
        <v>31</v>
      </c>
      <c r="K62" s="6">
        <v>598318</v>
      </c>
      <c r="L62" s="62">
        <v>92875</v>
      </c>
      <c r="M62" s="63">
        <v>0.18374970075755329</v>
      </c>
      <c r="N62" s="6">
        <v>722120</v>
      </c>
      <c r="O62" s="6">
        <v>118375</v>
      </c>
      <c r="P62" s="6">
        <v>722120</v>
      </c>
      <c r="Q62" s="62">
        <v>-4276</v>
      </c>
      <c r="R62" s="63">
        <v>-5.8865962918298008E-3</v>
      </c>
      <c r="S62" s="64"/>
      <c r="T62" s="64"/>
      <c r="U62" s="1" t="s">
        <v>133</v>
      </c>
      <c r="V62" s="38" t="s">
        <v>296</v>
      </c>
    </row>
    <row r="63" spans="1:22">
      <c r="A63" s="66">
        <v>43889</v>
      </c>
      <c r="B63" s="55">
        <v>5</v>
      </c>
      <c r="C63" s="12">
        <v>43941</v>
      </c>
      <c r="D63" s="59" t="s">
        <v>254</v>
      </c>
      <c r="E63" s="59" t="s">
        <v>200</v>
      </c>
      <c r="F63" s="59" t="s">
        <v>255</v>
      </c>
      <c r="G63" s="59" t="s">
        <v>257</v>
      </c>
      <c r="H63" s="68">
        <v>87000</v>
      </c>
      <c r="I63" s="61" t="s">
        <v>31</v>
      </c>
      <c r="J63" s="61" t="s">
        <v>30</v>
      </c>
      <c r="K63" s="6">
        <v>838357</v>
      </c>
      <c r="L63" s="62">
        <v>240039</v>
      </c>
      <c r="M63" s="63">
        <v>0.40118966837033149</v>
      </c>
      <c r="N63" s="65">
        <v>698203</v>
      </c>
      <c r="O63" s="65">
        <v>123064</v>
      </c>
      <c r="P63" s="65">
        <v>698203</v>
      </c>
      <c r="Q63" s="62">
        <v>-23917</v>
      </c>
      <c r="R63" s="63">
        <v>-3.3120533983271479E-2</v>
      </c>
      <c r="S63" s="64"/>
      <c r="T63" s="64"/>
      <c r="U63" s="1" t="s">
        <v>41</v>
      </c>
      <c r="V63" s="38" t="s">
        <v>295</v>
      </c>
    </row>
    <row r="64" spans="1:22">
      <c r="A64" s="53">
        <v>43892</v>
      </c>
      <c r="B64">
        <v>1</v>
      </c>
      <c r="C64">
        <v>43941</v>
      </c>
      <c r="D64" t="s">
        <v>261</v>
      </c>
      <c r="E64" t="s">
        <v>262</v>
      </c>
      <c r="F64" t="s">
        <v>263</v>
      </c>
      <c r="G64" t="s">
        <v>258</v>
      </c>
      <c r="H64" s="67">
        <v>35799.999999999956</v>
      </c>
      <c r="I64" t="s">
        <v>31</v>
      </c>
      <c r="J64" t="s">
        <v>31</v>
      </c>
      <c r="K64">
        <v>477349</v>
      </c>
      <c r="L64">
        <v>-361008</v>
      </c>
      <c r="M64">
        <v>-0.43061368844060466</v>
      </c>
      <c r="N64">
        <v>686014</v>
      </c>
      <c r="O64">
        <v>123291</v>
      </c>
      <c r="P64">
        <v>686014</v>
      </c>
      <c r="Q64">
        <v>-12189</v>
      </c>
      <c r="R64">
        <v>-1.7457673484645584E-2</v>
      </c>
      <c r="U64" t="s">
        <v>41</v>
      </c>
      <c r="V64" s="38" t="s">
        <v>295</v>
      </c>
    </row>
    <row r="65" spans="1:22">
      <c r="A65" s="53">
        <v>43893</v>
      </c>
      <c r="B65">
        <v>2</v>
      </c>
      <c r="C65">
        <v>43941</v>
      </c>
      <c r="D65" t="s">
        <v>264</v>
      </c>
      <c r="E65" t="s">
        <v>265</v>
      </c>
      <c r="F65" t="s">
        <v>266</v>
      </c>
      <c r="G65" t="s">
        <v>259</v>
      </c>
      <c r="H65" s="67">
        <v>64599.999999999913</v>
      </c>
      <c r="I65" t="s">
        <v>34</v>
      </c>
      <c r="J65" t="s">
        <v>31</v>
      </c>
      <c r="K65">
        <v>456244</v>
      </c>
      <c r="L65">
        <v>-21105</v>
      </c>
      <c r="M65">
        <v>-4.4212934352014982E-2</v>
      </c>
      <c r="N65">
        <v>691985</v>
      </c>
      <c r="O65">
        <v>133641</v>
      </c>
      <c r="P65">
        <v>691985</v>
      </c>
      <c r="Q65">
        <v>5971</v>
      </c>
      <c r="R65">
        <v>8.7039040019591431E-3</v>
      </c>
      <c r="U65" t="s">
        <v>110</v>
      </c>
      <c r="V65" s="38" t="s">
        <v>296</v>
      </c>
    </row>
    <row r="66" spans="1:22">
      <c r="A66" s="53">
        <v>43894</v>
      </c>
      <c r="B66">
        <v>3</v>
      </c>
      <c r="C66">
        <v>43941</v>
      </c>
      <c r="D66" t="s">
        <v>267</v>
      </c>
      <c r="E66" t="s">
        <v>268</v>
      </c>
      <c r="F66" t="s">
        <v>269</v>
      </c>
      <c r="G66" t="s">
        <v>260</v>
      </c>
      <c r="H66" s="67">
        <v>21700.000000000044</v>
      </c>
      <c r="I66" t="s">
        <v>34</v>
      </c>
      <c r="J66" t="s">
        <v>31</v>
      </c>
      <c r="K66">
        <v>317312</v>
      </c>
      <c r="L66">
        <v>-138932</v>
      </c>
      <c r="M66">
        <v>-0.30451249769859989</v>
      </c>
      <c r="N66">
        <v>677276</v>
      </c>
      <c r="O66">
        <v>133055</v>
      </c>
      <c r="P66">
        <v>677276</v>
      </c>
      <c r="Q66">
        <v>-14709</v>
      </c>
      <c r="R66">
        <v>-2.1256241103492127E-2</v>
      </c>
      <c r="U66" t="s">
        <v>133</v>
      </c>
      <c r="V66" s="38" t="s">
        <v>296</v>
      </c>
    </row>
    <row r="67" spans="1:22">
      <c r="A67" s="53">
        <v>43895</v>
      </c>
      <c r="B67">
        <v>4</v>
      </c>
      <c r="C67">
        <v>43941</v>
      </c>
      <c r="D67" t="s">
        <v>270</v>
      </c>
      <c r="E67" t="s">
        <v>271</v>
      </c>
      <c r="F67" t="s">
        <v>272</v>
      </c>
      <c r="G67" t="s">
        <v>273</v>
      </c>
      <c r="H67" s="67">
        <v>35200.000000000044</v>
      </c>
      <c r="I67" t="s">
        <v>34</v>
      </c>
      <c r="J67" t="s">
        <v>31</v>
      </c>
      <c r="K67">
        <v>332693</v>
      </c>
      <c r="L67">
        <v>15381</v>
      </c>
      <c r="M67">
        <v>4.8472796490520373E-2</v>
      </c>
      <c r="N67">
        <v>688681</v>
      </c>
      <c r="O67">
        <v>142729</v>
      </c>
      <c r="P67">
        <v>688681</v>
      </c>
      <c r="Q67">
        <v>11405</v>
      </c>
      <c r="R67">
        <v>1.6839515943278663E-2</v>
      </c>
      <c r="U67" t="s">
        <v>110</v>
      </c>
      <c r="V67" s="38" t="s">
        <v>296</v>
      </c>
    </row>
    <row r="68" spans="1:22">
      <c r="A68" s="53">
        <v>43896</v>
      </c>
      <c r="B68">
        <v>5</v>
      </c>
      <c r="C68">
        <v>43941</v>
      </c>
      <c r="D68" t="s">
        <v>274</v>
      </c>
      <c r="E68" t="s">
        <v>275</v>
      </c>
      <c r="F68" t="s">
        <v>276</v>
      </c>
      <c r="G68" t="s">
        <v>277</v>
      </c>
      <c r="H68" s="67">
        <v>50399.999999999862</v>
      </c>
      <c r="I68" t="s">
        <v>34</v>
      </c>
      <c r="J68" t="s">
        <v>31</v>
      </c>
      <c r="K68">
        <v>715619</v>
      </c>
      <c r="L68">
        <v>382926</v>
      </c>
      <c r="M68">
        <v>1.1509890499649826</v>
      </c>
      <c r="N68">
        <v>664722</v>
      </c>
      <c r="O68">
        <v>143054</v>
      </c>
      <c r="P68">
        <v>664722</v>
      </c>
      <c r="Q68">
        <v>-23959</v>
      </c>
      <c r="R68">
        <v>-3.4789692179688421E-2</v>
      </c>
      <c r="U68" t="s">
        <v>133</v>
      </c>
      <c r="V68" s="38" t="s">
        <v>296</v>
      </c>
    </row>
    <row r="69" spans="1:22">
      <c r="A69" s="53">
        <v>43899</v>
      </c>
      <c r="B69">
        <v>1</v>
      </c>
      <c r="C69">
        <v>43941</v>
      </c>
      <c r="D69" t="s">
        <v>278</v>
      </c>
      <c r="E69" t="s">
        <v>279</v>
      </c>
      <c r="F69" t="s">
        <v>280</v>
      </c>
      <c r="G69" t="s">
        <v>281</v>
      </c>
      <c r="H69" s="67">
        <v>46299.999999999956</v>
      </c>
      <c r="I69" t="s">
        <v>34</v>
      </c>
      <c r="J69" t="s">
        <v>31</v>
      </c>
      <c r="K69">
        <v>539599</v>
      </c>
      <c r="L69">
        <v>-176020</v>
      </c>
      <c r="M69">
        <v>-0.24596887449886043</v>
      </c>
      <c r="N69">
        <v>646401</v>
      </c>
      <c r="O69">
        <v>151828</v>
      </c>
      <c r="P69">
        <v>646401</v>
      </c>
      <c r="Q69">
        <v>-18321</v>
      </c>
      <c r="R69">
        <v>-2.7561898056631194E-2</v>
      </c>
      <c r="U69" t="s">
        <v>133</v>
      </c>
      <c r="V69" s="38" t="s">
        <v>296</v>
      </c>
    </row>
    <row r="70" spans="1:22">
      <c r="A70" s="53">
        <v>43900</v>
      </c>
      <c r="B70">
        <v>2</v>
      </c>
      <c r="C70">
        <v>43941</v>
      </c>
      <c r="D70" t="s">
        <v>282</v>
      </c>
      <c r="E70" t="s">
        <v>283</v>
      </c>
      <c r="F70" t="s">
        <v>284</v>
      </c>
      <c r="G70" t="s">
        <v>285</v>
      </c>
      <c r="H70" s="67">
        <v>40200.000000000044</v>
      </c>
      <c r="I70" t="s">
        <v>31</v>
      </c>
      <c r="J70" t="s">
        <v>30</v>
      </c>
      <c r="K70">
        <v>470516</v>
      </c>
      <c r="L70">
        <v>-69083</v>
      </c>
      <c r="M70">
        <v>-0.12802655305143265</v>
      </c>
      <c r="N70">
        <v>633470</v>
      </c>
      <c r="O70">
        <v>163242</v>
      </c>
      <c r="P70">
        <v>633470</v>
      </c>
      <c r="Q70">
        <v>-12931</v>
      </c>
      <c r="R70">
        <v>-2.0004610141382825E-2</v>
      </c>
      <c r="U70" t="s">
        <v>41</v>
      </c>
      <c r="V70" s="38" t="s">
        <v>295</v>
      </c>
    </row>
    <row r="71" spans="1:22">
      <c r="A71" s="53">
        <v>43901</v>
      </c>
      <c r="B71">
        <v>3</v>
      </c>
      <c r="C71">
        <v>43941</v>
      </c>
      <c r="D71" t="s">
        <v>286</v>
      </c>
      <c r="E71" t="s">
        <v>287</v>
      </c>
      <c r="F71" t="s">
        <v>288</v>
      </c>
      <c r="G71" t="s">
        <v>289</v>
      </c>
      <c r="H71" s="67">
        <v>39399.999999999862</v>
      </c>
      <c r="I71" t="s">
        <v>31</v>
      </c>
      <c r="J71" t="s">
        <v>30</v>
      </c>
      <c r="K71">
        <v>532592</v>
      </c>
      <c r="L71">
        <v>62076</v>
      </c>
      <c r="M71">
        <v>0.13193175152385891</v>
      </c>
      <c r="N71">
        <v>629598</v>
      </c>
      <c r="O71">
        <v>178934</v>
      </c>
      <c r="P71">
        <v>629598</v>
      </c>
      <c r="Q71">
        <v>-3872</v>
      </c>
      <c r="R71">
        <v>-6.1123652264511346E-3</v>
      </c>
      <c r="U71" t="s">
        <v>41</v>
      </c>
      <c r="V71" s="38" t="s">
        <v>295</v>
      </c>
    </row>
    <row r="72" spans="1:22">
      <c r="A72" s="53">
        <v>43902</v>
      </c>
      <c r="B72">
        <v>4</v>
      </c>
      <c r="C72">
        <v>43941</v>
      </c>
      <c r="D72" t="s">
        <v>205</v>
      </c>
      <c r="E72" t="s">
        <v>200</v>
      </c>
      <c r="F72" t="s">
        <v>290</v>
      </c>
      <c r="G72" t="s">
        <v>285</v>
      </c>
      <c r="H72" s="67">
        <v>90599.999999999913</v>
      </c>
      <c r="I72" t="s">
        <v>31</v>
      </c>
      <c r="J72" t="s">
        <v>30</v>
      </c>
      <c r="K72">
        <v>679722</v>
      </c>
      <c r="L72">
        <v>147130</v>
      </c>
      <c r="M72">
        <v>0.27625274131042149</v>
      </c>
      <c r="N72">
        <v>596340</v>
      </c>
      <c r="O72">
        <v>195317</v>
      </c>
      <c r="P72">
        <v>596340</v>
      </c>
      <c r="Q72">
        <v>-33258</v>
      </c>
      <c r="R72">
        <v>-5.2824183050136753E-2</v>
      </c>
      <c r="U72" t="s">
        <v>41</v>
      </c>
      <c r="V72" s="38" t="s">
        <v>295</v>
      </c>
    </row>
    <row r="73" spans="1:22">
      <c r="A73" s="53">
        <v>43903</v>
      </c>
      <c r="B73">
        <v>5</v>
      </c>
      <c r="C73">
        <v>43941</v>
      </c>
      <c r="D73" t="s">
        <v>292</v>
      </c>
      <c r="E73" t="s">
        <v>293</v>
      </c>
      <c r="F73" t="s">
        <v>294</v>
      </c>
      <c r="G73" t="s">
        <v>289</v>
      </c>
      <c r="H73" s="67">
        <v>93900.000000000087</v>
      </c>
      <c r="I73" t="s">
        <v>31</v>
      </c>
      <c r="J73" t="s">
        <v>30</v>
      </c>
      <c r="K73">
        <v>607334</v>
      </c>
      <c r="L73">
        <v>-72388</v>
      </c>
      <c r="M73">
        <v>-0.10649647944306644</v>
      </c>
      <c r="N73">
        <v>582100</v>
      </c>
      <c r="O73">
        <v>200018</v>
      </c>
      <c r="P73">
        <v>582100</v>
      </c>
      <c r="Q73">
        <v>-14240</v>
      </c>
      <c r="R73">
        <v>-2.3878995204078209E-2</v>
      </c>
      <c r="U73" t="s">
        <v>41</v>
      </c>
      <c r="V73" s="38" t="s">
        <v>295</v>
      </c>
    </row>
    <row r="74" spans="1:22">
      <c r="A74" s="53">
        <v>43906</v>
      </c>
      <c r="B74">
        <v>1</v>
      </c>
      <c r="C74">
        <v>43941</v>
      </c>
      <c r="D74" t="s">
        <v>297</v>
      </c>
      <c r="E74" t="s">
        <v>298</v>
      </c>
      <c r="F74" t="s">
        <v>299</v>
      </c>
      <c r="G74" t="s">
        <v>291</v>
      </c>
      <c r="H74" s="67">
        <v>123899.99999999987</v>
      </c>
      <c r="I74" t="s">
        <v>31</v>
      </c>
      <c r="J74" t="s">
        <v>30</v>
      </c>
      <c r="K74">
        <v>592701</v>
      </c>
      <c r="L74">
        <v>-14633</v>
      </c>
      <c r="M74">
        <v>-2.4093826461222326E-2</v>
      </c>
      <c r="N74">
        <v>571178</v>
      </c>
      <c r="O74">
        <v>216247</v>
      </c>
      <c r="P74">
        <v>571178</v>
      </c>
      <c r="Q74">
        <v>-10922</v>
      </c>
      <c r="R74">
        <v>-1.8763099123861881E-2</v>
      </c>
      <c r="U74" t="s">
        <v>41</v>
      </c>
    </row>
    <row r="75" spans="1:22">
      <c r="A75" s="53">
        <v>43907</v>
      </c>
      <c r="B75">
        <v>2</v>
      </c>
      <c r="C75">
        <v>43941</v>
      </c>
      <c r="D75" t="s">
        <v>300</v>
      </c>
      <c r="E75" t="s">
        <v>301</v>
      </c>
      <c r="F75" t="s">
        <v>302</v>
      </c>
      <c r="G75" t="s">
        <v>303</v>
      </c>
      <c r="H75" s="67">
        <v>88700.000000000044</v>
      </c>
      <c r="I75" t="s">
        <v>31</v>
      </c>
      <c r="J75" t="s">
        <v>31</v>
      </c>
      <c r="K75">
        <v>500317</v>
      </c>
      <c r="L75">
        <v>-92384</v>
      </c>
      <c r="M75">
        <v>-0.1558694856259733</v>
      </c>
      <c r="N75">
        <v>573925</v>
      </c>
      <c r="O75">
        <v>226367</v>
      </c>
      <c r="P75">
        <v>573925</v>
      </c>
      <c r="Q75">
        <v>2747</v>
      </c>
      <c r="R75">
        <v>4.8093589038793513E-3</v>
      </c>
      <c r="U75" t="s">
        <v>41</v>
      </c>
    </row>
    <row r="76" spans="1:22">
      <c r="A76" s="53">
        <v>43908</v>
      </c>
      <c r="B76">
        <v>3</v>
      </c>
      <c r="C76">
        <v>43941</v>
      </c>
      <c r="D76" t="s">
        <v>75</v>
      </c>
      <c r="E76" t="s">
        <v>304</v>
      </c>
      <c r="F76" t="s">
        <v>305</v>
      </c>
      <c r="G76" t="s">
        <v>306</v>
      </c>
      <c r="H76" s="67">
        <v>73700.000000000044</v>
      </c>
      <c r="I76" t="s">
        <v>31</v>
      </c>
      <c r="J76" t="s">
        <v>31</v>
      </c>
      <c r="K76">
        <v>522066</v>
      </c>
      <c r="L76">
        <v>21749</v>
      </c>
      <c r="M76">
        <v>4.3470439741204077E-2</v>
      </c>
      <c r="N76">
        <v>565562</v>
      </c>
      <c r="O76">
        <v>225850</v>
      </c>
      <c r="P76">
        <v>565562</v>
      </c>
      <c r="Q76">
        <v>-8363</v>
      </c>
      <c r="R76">
        <v>-1.4571590364594676E-2</v>
      </c>
      <c r="U76" t="s">
        <v>41</v>
      </c>
    </row>
    <row r="77" spans="1:22">
      <c r="A77" s="53">
        <v>43909</v>
      </c>
      <c r="B77">
        <v>4</v>
      </c>
      <c r="C77">
        <v>43941</v>
      </c>
      <c r="D77" t="s">
        <v>307</v>
      </c>
      <c r="E77" t="s">
        <v>70</v>
      </c>
      <c r="F77" t="s">
        <v>308</v>
      </c>
      <c r="G77" t="s">
        <v>303</v>
      </c>
      <c r="H77" s="67">
        <v>42700.000000000044</v>
      </c>
      <c r="I77" t="s">
        <v>31</v>
      </c>
      <c r="J77" t="s">
        <v>30</v>
      </c>
      <c r="K77">
        <v>401958</v>
      </c>
      <c r="L77">
        <v>-120108</v>
      </c>
      <c r="M77">
        <v>-0.23006286561469239</v>
      </c>
      <c r="N77">
        <v>553178</v>
      </c>
      <c r="O77">
        <v>225803</v>
      </c>
      <c r="P77">
        <v>553178</v>
      </c>
      <c r="Q77">
        <v>-12384</v>
      </c>
      <c r="R77">
        <v>-2.1896803533476436E-2</v>
      </c>
      <c r="U77" t="s">
        <v>41</v>
      </c>
    </row>
    <row r="78" spans="1:22">
      <c r="A78" s="53">
        <v>43913</v>
      </c>
      <c r="B78">
        <v>1</v>
      </c>
      <c r="C78">
        <v>43941</v>
      </c>
      <c r="D78" t="s">
        <v>309</v>
      </c>
      <c r="E78" t="s">
        <v>310</v>
      </c>
      <c r="F78" t="s">
        <v>311</v>
      </c>
      <c r="G78" t="s">
        <v>312</v>
      </c>
      <c r="H78" s="67">
        <v>84700.000000000044</v>
      </c>
      <c r="I78" t="s">
        <v>129</v>
      </c>
      <c r="J78" t="s">
        <v>129</v>
      </c>
      <c r="K78">
        <v>479288</v>
      </c>
      <c r="L78" t="s">
        <v>129</v>
      </c>
      <c r="N78">
        <v>561227</v>
      </c>
      <c r="O78">
        <v>249734</v>
      </c>
      <c r="P78">
        <v>561227</v>
      </c>
      <c r="Q78" t="s">
        <v>129</v>
      </c>
      <c r="R78" t="s">
        <v>129</v>
      </c>
    </row>
    <row r="79" spans="1:22">
      <c r="A79" s="53">
        <v>43914</v>
      </c>
      <c r="B79">
        <v>2</v>
      </c>
      <c r="C79">
        <v>43941</v>
      </c>
      <c r="D79" t="s">
        <v>297</v>
      </c>
      <c r="E79" t="s">
        <v>313</v>
      </c>
      <c r="F79" t="s">
        <v>314</v>
      </c>
      <c r="G79" t="s">
        <v>315</v>
      </c>
      <c r="H79" s="67">
        <v>137500</v>
      </c>
      <c r="I79" t="s">
        <v>34</v>
      </c>
      <c r="J79" t="s">
        <v>31</v>
      </c>
      <c r="K79">
        <v>629577</v>
      </c>
      <c r="L79">
        <v>150289</v>
      </c>
      <c r="M79">
        <v>0.31356720802523741</v>
      </c>
      <c r="N79">
        <v>547334</v>
      </c>
      <c r="O79">
        <v>277061</v>
      </c>
      <c r="P79">
        <v>547334</v>
      </c>
      <c r="Q79">
        <v>-13893</v>
      </c>
      <c r="R79">
        <v>-2.4754689279026135E-2</v>
      </c>
      <c r="U79" t="s">
        <v>133</v>
      </c>
    </row>
    <row r="80" spans="1:22">
      <c r="A80" s="53">
        <v>43915</v>
      </c>
      <c r="B80">
        <v>3</v>
      </c>
      <c r="C80">
        <v>43941</v>
      </c>
      <c r="D80" t="s">
        <v>316</v>
      </c>
      <c r="E80" t="s">
        <v>317</v>
      </c>
      <c r="F80" t="s">
        <v>318</v>
      </c>
      <c r="G80" t="s">
        <v>319</v>
      </c>
      <c r="H80" s="67">
        <v>84099.999999999913</v>
      </c>
      <c r="I80" t="s">
        <v>34</v>
      </c>
      <c r="J80" t="s">
        <v>31</v>
      </c>
      <c r="K80">
        <v>383793</v>
      </c>
      <c r="L80">
        <v>-245784</v>
      </c>
      <c r="M80">
        <v>-0.39039545599664538</v>
      </c>
      <c r="N80">
        <v>542462</v>
      </c>
      <c r="O80">
        <v>314527</v>
      </c>
      <c r="P80">
        <v>542462</v>
      </c>
      <c r="Q80">
        <v>-4872</v>
      </c>
      <c r="R80">
        <v>-8.9013289874190164E-3</v>
      </c>
      <c r="U80" t="s">
        <v>133</v>
      </c>
    </row>
    <row r="81" spans="1:21">
      <c r="A81" s="53">
        <v>43916</v>
      </c>
      <c r="B81">
        <v>4</v>
      </c>
      <c r="C81">
        <v>43941</v>
      </c>
      <c r="D81" t="s">
        <v>320</v>
      </c>
      <c r="E81" t="s">
        <v>321</v>
      </c>
      <c r="F81" t="s">
        <v>322</v>
      </c>
      <c r="G81" t="s">
        <v>323</v>
      </c>
      <c r="H81" s="67">
        <v>61500</v>
      </c>
      <c r="I81" t="s">
        <v>31</v>
      </c>
      <c r="J81" t="s">
        <v>30</v>
      </c>
      <c r="K81">
        <v>398391</v>
      </c>
      <c r="L81">
        <v>14598</v>
      </c>
      <c r="M81">
        <v>3.8036128850708582E-2</v>
      </c>
      <c r="N81">
        <v>526665</v>
      </c>
      <c r="O81">
        <v>345366</v>
      </c>
      <c r="P81">
        <v>526665</v>
      </c>
      <c r="Q81">
        <v>-15797</v>
      </c>
      <c r="R81">
        <v>-2.9120933816562267E-2</v>
      </c>
      <c r="U81" t="s">
        <v>41</v>
      </c>
    </row>
    <row r="82" spans="1:21">
      <c r="A82" s="53">
        <v>43917</v>
      </c>
      <c r="B82">
        <v>5</v>
      </c>
      <c r="C82">
        <v>43941</v>
      </c>
      <c r="D82" t="s">
        <v>324</v>
      </c>
      <c r="E82" t="s">
        <v>325</v>
      </c>
      <c r="F82" t="s">
        <v>326</v>
      </c>
      <c r="G82" t="s">
        <v>327</v>
      </c>
      <c r="H82" s="67">
        <v>35799.999999999956</v>
      </c>
      <c r="I82" t="s">
        <v>31</v>
      </c>
      <c r="J82" t="s">
        <v>31</v>
      </c>
      <c r="K82">
        <v>290492</v>
      </c>
      <c r="L82">
        <v>-107899</v>
      </c>
      <c r="M82">
        <v>-0.27083694159757626</v>
      </c>
      <c r="N82" t="s">
        <v>129</v>
      </c>
      <c r="O82" t="s">
        <v>129</v>
      </c>
      <c r="P82" t="s">
        <v>129</v>
      </c>
      <c r="Q82" t="e">
        <v>#VALUE!</v>
      </c>
      <c r="R82" t="e">
        <v>#VALUE!</v>
      </c>
      <c r="U82" t="s">
        <v>41</v>
      </c>
    </row>
    <row r="83" spans="1:21">
      <c r="A83" s="53"/>
      <c r="H83" s="67"/>
    </row>
    <row r="84" spans="1:21">
      <c r="A84" s="53">
        <v>43927</v>
      </c>
      <c r="B84">
        <v>1</v>
      </c>
      <c r="C84">
        <v>43941</v>
      </c>
      <c r="D84" t="s">
        <v>329</v>
      </c>
      <c r="E84" t="s">
        <v>330</v>
      </c>
      <c r="F84" t="s">
        <v>331</v>
      </c>
      <c r="G84" t="s">
        <v>332</v>
      </c>
      <c r="H84" s="67">
        <v>70799.999999999956</v>
      </c>
      <c r="I84" t="s">
        <v>129</v>
      </c>
      <c r="J84" t="s">
        <v>129</v>
      </c>
      <c r="K84">
        <v>212167</v>
      </c>
      <c r="L84" t="s">
        <v>129</v>
      </c>
      <c r="N84">
        <v>489696</v>
      </c>
      <c r="O84">
        <v>357112</v>
      </c>
      <c r="P84">
        <v>489696</v>
      </c>
      <c r="Q84" t="s">
        <v>129</v>
      </c>
      <c r="R84" t="s">
        <v>129</v>
      </c>
    </row>
    <row r="85" spans="1:21">
      <c r="A85" s="53">
        <v>43928</v>
      </c>
      <c r="B85">
        <v>2</v>
      </c>
      <c r="C85">
        <v>43941</v>
      </c>
      <c r="D85" t="s">
        <v>333</v>
      </c>
      <c r="E85" t="s">
        <v>334</v>
      </c>
      <c r="F85" t="s">
        <v>280</v>
      </c>
      <c r="G85" t="s">
        <v>335</v>
      </c>
      <c r="H85" s="67">
        <v>66400.000000000087</v>
      </c>
      <c r="I85" t="s">
        <v>34</v>
      </c>
      <c r="J85" t="s">
        <v>31</v>
      </c>
      <c r="K85">
        <v>226969</v>
      </c>
      <c r="L85">
        <v>14802</v>
      </c>
      <c r="M85">
        <v>6.9765797697097093E-2</v>
      </c>
      <c r="N85">
        <v>480050</v>
      </c>
      <c r="O85">
        <v>348998</v>
      </c>
      <c r="P85">
        <v>480050</v>
      </c>
      <c r="Q85">
        <v>-9646</v>
      </c>
      <c r="R85">
        <v>-1.9697935045415931E-2</v>
      </c>
      <c r="U85" t="s">
        <v>133</v>
      </c>
    </row>
    <row r="86" spans="1:21">
      <c r="A86" s="53">
        <v>43929</v>
      </c>
      <c r="B86">
        <v>3</v>
      </c>
      <c r="C86">
        <v>43941</v>
      </c>
      <c r="D86" t="s">
        <v>336</v>
      </c>
      <c r="E86" t="s">
        <v>337</v>
      </c>
      <c r="F86" t="s">
        <v>212</v>
      </c>
      <c r="G86" t="s">
        <v>338</v>
      </c>
      <c r="H86" s="67">
        <v>14500</v>
      </c>
      <c r="I86" t="s">
        <v>31</v>
      </c>
      <c r="J86" t="s">
        <v>31</v>
      </c>
      <c r="K86">
        <v>137206</v>
      </c>
      <c r="L86">
        <v>-89763</v>
      </c>
      <c r="M86">
        <v>-0.39548572712573082</v>
      </c>
      <c r="N86">
        <v>478556</v>
      </c>
      <c r="O86">
        <v>347851</v>
      </c>
      <c r="P86">
        <v>478556</v>
      </c>
      <c r="Q86">
        <v>-1494</v>
      </c>
      <c r="R86">
        <v>-3.1121758150192687E-3</v>
      </c>
      <c r="U86" t="s">
        <v>133</v>
      </c>
    </row>
    <row r="87" spans="1:21">
      <c r="A87" s="53">
        <v>43930</v>
      </c>
      <c r="B87">
        <v>4</v>
      </c>
      <c r="C87">
        <v>43941</v>
      </c>
      <c r="D87" t="s">
        <v>339</v>
      </c>
      <c r="E87" t="s">
        <v>340</v>
      </c>
      <c r="F87" t="s">
        <v>339</v>
      </c>
      <c r="G87" t="s">
        <v>341</v>
      </c>
      <c r="H87" s="67">
        <v>69799.999999999956</v>
      </c>
      <c r="I87" t="s">
        <v>34</v>
      </c>
      <c r="J87" t="s">
        <v>31</v>
      </c>
      <c r="K87">
        <v>244741</v>
      </c>
      <c r="L87">
        <v>107535</v>
      </c>
      <c r="M87">
        <v>0.78374852411702112</v>
      </c>
      <c r="N87">
        <v>0</v>
      </c>
      <c r="O87">
        <v>0</v>
      </c>
      <c r="P87">
        <v>0</v>
      </c>
      <c r="Q87">
        <v>-478556</v>
      </c>
      <c r="R87">
        <v>-1</v>
      </c>
      <c r="U87" t="s">
        <v>133</v>
      </c>
    </row>
    <row r="88" spans="1:21">
      <c r="A88" s="53"/>
      <c r="H88" s="67"/>
    </row>
    <row r="89" spans="1:21">
      <c r="A89" s="53">
        <v>44004</v>
      </c>
      <c r="B89">
        <v>1</v>
      </c>
      <c r="C89">
        <v>44002</v>
      </c>
      <c r="D89" t="s">
        <v>343</v>
      </c>
      <c r="E89" t="s">
        <v>344</v>
      </c>
      <c r="F89" t="s">
        <v>345</v>
      </c>
      <c r="G89" t="s">
        <v>346</v>
      </c>
      <c r="H89" s="67">
        <v>17099.999999999909</v>
      </c>
      <c r="I89" t="s">
        <v>129</v>
      </c>
      <c r="J89" t="s">
        <v>129</v>
      </c>
      <c r="K89">
        <v>243187</v>
      </c>
      <c r="L89" t="s">
        <v>129</v>
      </c>
      <c r="N89">
        <v>522913</v>
      </c>
      <c r="O89">
        <v>366055</v>
      </c>
      <c r="P89">
        <v>522913</v>
      </c>
      <c r="Q89" t="s">
        <v>129</v>
      </c>
      <c r="R89" t="s">
        <v>129</v>
      </c>
    </row>
    <row r="90" spans="1:21">
      <c r="A90" s="53">
        <v>44005</v>
      </c>
      <c r="B90">
        <v>2</v>
      </c>
      <c r="C90">
        <v>44002</v>
      </c>
      <c r="D90" t="s">
        <v>347</v>
      </c>
      <c r="E90" t="s">
        <v>348</v>
      </c>
      <c r="F90" t="s">
        <v>349</v>
      </c>
      <c r="G90" t="s">
        <v>350</v>
      </c>
      <c r="H90" s="67">
        <v>22099.999999999909</v>
      </c>
      <c r="I90" t="s">
        <v>34</v>
      </c>
      <c r="J90" t="s">
        <v>31</v>
      </c>
      <c r="K90">
        <v>204345</v>
      </c>
      <c r="L90">
        <v>-38842</v>
      </c>
      <c r="M90">
        <v>-0.159720708754991</v>
      </c>
      <c r="N90">
        <v>532101</v>
      </c>
      <c r="O90">
        <v>373961</v>
      </c>
      <c r="P90">
        <v>532101</v>
      </c>
      <c r="Q90">
        <v>9188</v>
      </c>
      <c r="R90">
        <v>1.7570800496449695E-2</v>
      </c>
      <c r="U90" t="s">
        <v>110</v>
      </c>
    </row>
    <row r="91" spans="1:21">
      <c r="A91" s="53">
        <v>44006</v>
      </c>
      <c r="B91">
        <v>3</v>
      </c>
      <c r="C91">
        <v>44002</v>
      </c>
      <c r="D91" t="s">
        <v>351</v>
      </c>
      <c r="E91" t="s">
        <v>352</v>
      </c>
      <c r="F91" t="s">
        <v>353</v>
      </c>
      <c r="G91" t="s">
        <v>354</v>
      </c>
      <c r="H91" s="67">
        <v>18599.999999999909</v>
      </c>
      <c r="I91" t="s">
        <v>34</v>
      </c>
      <c r="J91" t="s">
        <v>31</v>
      </c>
      <c r="K91">
        <v>262052</v>
      </c>
      <c r="L91">
        <v>57707</v>
      </c>
      <c r="M91">
        <v>0.2823998629768284</v>
      </c>
      <c r="N91">
        <v>537260</v>
      </c>
      <c r="O91">
        <v>375797</v>
      </c>
      <c r="P91">
        <v>537260</v>
      </c>
      <c r="Q91">
        <v>5159</v>
      </c>
      <c r="R91">
        <v>9.6955277287582627E-3</v>
      </c>
      <c r="U91" t="s">
        <v>110</v>
      </c>
    </row>
    <row r="92" spans="1:21">
      <c r="A92" s="53">
        <v>44007</v>
      </c>
      <c r="B92">
        <v>4</v>
      </c>
      <c r="C92">
        <v>44002</v>
      </c>
      <c r="D92" t="s">
        <v>355</v>
      </c>
      <c r="E92" t="s">
        <v>356</v>
      </c>
      <c r="F92" t="s">
        <v>357</v>
      </c>
      <c r="G92" t="s">
        <v>358</v>
      </c>
      <c r="H92" s="67">
        <v>5000</v>
      </c>
      <c r="I92" t="s">
        <v>31</v>
      </c>
      <c r="J92" t="s">
        <v>30</v>
      </c>
      <c r="K92">
        <v>165324</v>
      </c>
      <c r="L92">
        <v>-96728</v>
      </c>
      <c r="M92">
        <v>-0.36911757971700271</v>
      </c>
      <c r="N92">
        <v>539287</v>
      </c>
      <c r="O92">
        <v>376338</v>
      </c>
      <c r="P92">
        <v>539287</v>
      </c>
      <c r="Q92">
        <v>2027</v>
      </c>
      <c r="R92">
        <v>3.7728474109369765E-3</v>
      </c>
      <c r="U92" t="s">
        <v>43</v>
      </c>
    </row>
    <row r="93" spans="1:21">
      <c r="A93" s="53">
        <v>44008</v>
      </c>
      <c r="B93">
        <v>5</v>
      </c>
      <c r="C93">
        <v>44002</v>
      </c>
      <c r="D93" t="s">
        <v>359</v>
      </c>
      <c r="E93" t="s">
        <v>359</v>
      </c>
      <c r="F93" t="s">
        <v>360</v>
      </c>
      <c r="G93" t="s">
        <v>361</v>
      </c>
      <c r="H93" s="67">
        <v>1299.9999999999545</v>
      </c>
      <c r="I93" t="s">
        <v>34</v>
      </c>
      <c r="J93" t="s">
        <v>31</v>
      </c>
      <c r="K93">
        <v>212403</v>
      </c>
      <c r="L93">
        <v>47079</v>
      </c>
      <c r="M93">
        <v>0.28476809174711476</v>
      </c>
      <c r="N93" t="s">
        <v>129</v>
      </c>
      <c r="O93" t="s">
        <v>129</v>
      </c>
      <c r="P93" t="s">
        <v>129</v>
      </c>
      <c r="Q93" t="e">
        <v>#VALUE!</v>
      </c>
      <c r="R93" t="e">
        <v>#VALUE!</v>
      </c>
      <c r="U93" t="e">
        <v>#VALUE!</v>
      </c>
    </row>
    <row r="94" spans="1:21">
      <c r="A94" s="53"/>
      <c r="H94" s="67"/>
    </row>
    <row r="95" spans="1:21">
      <c r="A95" s="53">
        <v>44011</v>
      </c>
      <c r="B95">
        <v>1</v>
      </c>
      <c r="C95">
        <v>44063</v>
      </c>
      <c r="D95" t="s">
        <v>362</v>
      </c>
      <c r="E95" t="s">
        <v>363</v>
      </c>
      <c r="F95" t="s">
        <v>364</v>
      </c>
      <c r="G95" t="s">
        <v>365</v>
      </c>
      <c r="H95" s="67">
        <v>13900.000000000091</v>
      </c>
      <c r="I95" t="s">
        <v>129</v>
      </c>
      <c r="J95" t="s">
        <v>129</v>
      </c>
      <c r="K95">
        <v>139660</v>
      </c>
      <c r="L95" t="s">
        <v>129</v>
      </c>
      <c r="N95">
        <v>547785</v>
      </c>
      <c r="O95">
        <v>35377</v>
      </c>
      <c r="P95">
        <v>547785</v>
      </c>
      <c r="Q95" t="s">
        <v>129</v>
      </c>
      <c r="R95" t="s">
        <v>129</v>
      </c>
    </row>
    <row r="96" spans="1:21">
      <c r="A96" s="53">
        <v>44012</v>
      </c>
      <c r="B96">
        <v>2</v>
      </c>
      <c r="C96">
        <v>44063</v>
      </c>
      <c r="D96" t="s">
        <v>366</v>
      </c>
      <c r="E96" t="s">
        <v>367</v>
      </c>
      <c r="F96" t="s">
        <v>368</v>
      </c>
      <c r="G96" t="s">
        <v>369</v>
      </c>
      <c r="H96" s="67">
        <v>29200.000000000044</v>
      </c>
      <c r="I96" t="s">
        <v>34</v>
      </c>
      <c r="J96" t="s">
        <v>30</v>
      </c>
      <c r="K96">
        <v>217382</v>
      </c>
      <c r="L96">
        <v>77722</v>
      </c>
      <c r="M96">
        <v>0.5565086638980381</v>
      </c>
      <c r="N96">
        <v>561628</v>
      </c>
      <c r="O96">
        <v>36163</v>
      </c>
      <c r="P96">
        <v>561628</v>
      </c>
      <c r="Q96">
        <v>13843</v>
      </c>
      <c r="R96">
        <v>2.527086356873591E-2</v>
      </c>
      <c r="U96">
        <v>0</v>
      </c>
    </row>
    <row r="97" spans="1:21">
      <c r="A97" s="53">
        <v>44013</v>
      </c>
      <c r="B97">
        <v>3</v>
      </c>
      <c r="C97">
        <v>44063</v>
      </c>
      <c r="D97" t="s">
        <v>370</v>
      </c>
      <c r="E97" t="s">
        <v>371</v>
      </c>
      <c r="F97" t="s">
        <v>372</v>
      </c>
      <c r="G97" t="s">
        <v>373</v>
      </c>
      <c r="H97" s="67">
        <v>39799.999999999956</v>
      </c>
      <c r="I97" t="s">
        <v>34</v>
      </c>
      <c r="J97" t="s">
        <v>30</v>
      </c>
      <c r="K97">
        <v>289353</v>
      </c>
      <c r="L97">
        <v>71971</v>
      </c>
      <c r="M97">
        <v>0.33108077025696697</v>
      </c>
      <c r="N97">
        <v>554173</v>
      </c>
      <c r="O97">
        <v>35934</v>
      </c>
      <c r="P97">
        <v>554173</v>
      </c>
      <c r="Q97">
        <v>-7455</v>
      </c>
      <c r="R97">
        <v>-1.3273910844900896E-2</v>
      </c>
      <c r="U97">
        <v>0</v>
      </c>
    </row>
    <row r="98" spans="1:21">
      <c r="A98" s="53">
        <v>44014</v>
      </c>
      <c r="B98">
        <v>4</v>
      </c>
      <c r="C98">
        <v>44063</v>
      </c>
      <c r="D98" t="s">
        <v>374</v>
      </c>
      <c r="E98" t="s">
        <v>375</v>
      </c>
      <c r="F98" t="s">
        <v>376</v>
      </c>
      <c r="G98" t="s">
        <v>377</v>
      </c>
      <c r="H98" s="67">
        <v>25400.000000000091</v>
      </c>
      <c r="I98" t="s">
        <v>31</v>
      </c>
      <c r="J98" t="s">
        <v>30</v>
      </c>
      <c r="K98">
        <v>207554</v>
      </c>
      <c r="L98">
        <v>-81799</v>
      </c>
      <c r="M98">
        <v>-0.28269622226139007</v>
      </c>
      <c r="N98">
        <v>556748</v>
      </c>
      <c r="O98">
        <v>36469</v>
      </c>
      <c r="P98">
        <v>556748</v>
      </c>
      <c r="Q98">
        <v>2575</v>
      </c>
      <c r="R98">
        <v>4.6465634377712379E-3</v>
      </c>
      <c r="U98" t="s">
        <v>43</v>
      </c>
    </row>
    <row r="99" spans="1:21">
      <c r="A99" s="53">
        <v>44018</v>
      </c>
      <c r="B99">
        <v>1</v>
      </c>
      <c r="C99">
        <v>44063</v>
      </c>
      <c r="D99" t="s">
        <v>378</v>
      </c>
      <c r="E99" t="s">
        <v>379</v>
      </c>
      <c r="F99" t="s">
        <v>380</v>
      </c>
      <c r="G99" t="s">
        <v>381</v>
      </c>
      <c r="H99" s="67">
        <v>19799.999999999956</v>
      </c>
      <c r="I99" t="s">
        <v>34</v>
      </c>
      <c r="J99" t="s">
        <v>31</v>
      </c>
      <c r="K99">
        <v>155608</v>
      </c>
      <c r="L99">
        <v>-51946</v>
      </c>
      <c r="M99">
        <v>-0.25027703633753146</v>
      </c>
      <c r="N99">
        <v>559370</v>
      </c>
      <c r="O99">
        <v>37274</v>
      </c>
      <c r="P99">
        <v>559370</v>
      </c>
      <c r="Q99">
        <v>2622</v>
      </c>
      <c r="R99">
        <v>4.7094915473427836E-3</v>
      </c>
      <c r="U99" t="s">
        <v>110</v>
      </c>
    </row>
    <row r="100" spans="1:21">
      <c r="A100" s="53">
        <v>44019</v>
      </c>
      <c r="B100">
        <v>2</v>
      </c>
      <c r="C100">
        <v>44063</v>
      </c>
      <c r="D100" t="s">
        <v>385</v>
      </c>
      <c r="E100" t="s">
        <v>386</v>
      </c>
      <c r="F100" t="s">
        <v>387</v>
      </c>
      <c r="G100" t="s">
        <v>388</v>
      </c>
      <c r="H100" s="67">
        <v>29599.999999999909</v>
      </c>
      <c r="I100" t="s">
        <v>34</v>
      </c>
      <c r="J100" t="s">
        <v>31</v>
      </c>
      <c r="K100">
        <v>232086</v>
      </c>
      <c r="L100">
        <v>76478</v>
      </c>
      <c r="M100">
        <v>0.4914785872191661</v>
      </c>
      <c r="N100" t="s">
        <v>129</v>
      </c>
      <c r="O100" t="s">
        <v>129</v>
      </c>
      <c r="P100" t="s">
        <v>129</v>
      </c>
      <c r="Q100" t="e">
        <v>#VALUE!</v>
      </c>
      <c r="R100" t="e">
        <v>#VALUE!</v>
      </c>
      <c r="U100" t="e">
        <v>#VALUE!</v>
      </c>
    </row>
    <row r="101" spans="1:21">
      <c r="A101" s="53"/>
      <c r="H101" s="67"/>
    </row>
    <row r="102" spans="1:21">
      <c r="A102" s="53"/>
      <c r="H102" s="67"/>
    </row>
    <row r="103" spans="1:21">
      <c r="A103" s="53"/>
      <c r="H103" s="67"/>
    </row>
    <row r="104" spans="1:21">
      <c r="A104" s="53"/>
      <c r="H104" s="6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5</vt:i4>
      </vt:variant>
    </vt:vector>
  </HeadingPairs>
  <TitlesOfParts>
    <vt:vector size="16" baseType="lpstr">
      <vt:lpstr>CME_W1</vt:lpstr>
      <vt:lpstr>CME_W2</vt:lpstr>
      <vt:lpstr>CME_W3</vt:lpstr>
      <vt:lpstr>CME_W4</vt:lpstr>
      <vt:lpstr>CME_W5</vt:lpstr>
      <vt:lpstr>OD歷史</vt:lpstr>
      <vt:lpstr>OD暫存</vt:lpstr>
      <vt:lpstr>OD計算暫存</vt:lpstr>
      <vt:lpstr>結果NEW</vt:lpstr>
      <vt:lpstr>計算暫存檔(不使用)</vt:lpstr>
      <vt:lpstr>操作說明</vt:lpstr>
      <vt:lpstr>CME_W1!_20190812_D003_取得CME交易所資訊_盤後_每日市場成交資訊</vt:lpstr>
      <vt:lpstr>CME_W3!_20190814_D003_取得CME交易所資訊_盤後_每日市場成交資訊</vt:lpstr>
      <vt:lpstr>CME_W2!_20190819_D003_取得CME交易所資訊_盤後_每日市場成交資訊</vt:lpstr>
      <vt:lpstr>CME_W4!_20191205_D003_取得CME交易所資訊_盤後_每日市場成交資訊</vt:lpstr>
      <vt:lpstr>CME_W5!_20191206_D003_取得CME交易所資訊_盤後_每日市場成交資訊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2020-07-07T21:11:57Z</dcterms:modified>
</cp:coreProperties>
</file>