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talogue" sheetId="1" state="visible" r:id="rId2"/>
    <sheet name="Conditions de vente" sheetId="2" state="visible" r:id="rId3"/>
    <sheet name="modèle facture particulier" sheetId="3" state="visible" r:id="rId4"/>
  </sheets>
  <externalReferences>
    <externalReference r:id="rId5"/>
  </externalReferences>
  <definedNames>
    <definedName function="false" hidden="false" localSheetId="2" name="_xlnm.Print_Titles" vbProcedure="false">'modèle facture particulier'!$8:$8</definedName>
    <definedName function="false" hidden="false" name="Catalogue" vbProcedure="false">Catalogue!$B$2:$D$15</definedName>
    <definedName function="false" hidden="false" name="Frais_de_port" vbProcedure="false">'[1]Facture Couzinier'!$G$30</definedName>
    <definedName function="false" hidden="false" name="LigneTitreRégion1..C7" vbProcedure="false">'modèle facture particulier'!$B$4</definedName>
    <definedName function="false" hidden="false" name="LigneTitreRégion2..G5" vbProcedure="false">'modèle facture particulier'!$F$4</definedName>
    <definedName function="false" hidden="false" name="LigneTitreRégion3..G26" vbProcedure="false">'modèle facture particulier'!$F$21</definedName>
    <definedName function="false" hidden="false" name="Liste_ref" vbProcedure="false">Catalogue!$B$3:$B$15</definedName>
    <definedName function="false" hidden="false" name="Montant_HT" vbProcedure="false">'[1]Facture Couzinier'!$G$27</definedName>
    <definedName function="false" hidden="false" name="Net_commercial" vbProcedure="false">'[1]Facture Couzinier'!$G$29</definedName>
    <definedName function="false" hidden="false" name="TitreColonne1" vbProcedure="false">FactureSimple[[#Headers],[Numéro d’article]]</definedName>
    <definedName function="false" hidden="false" name="TVA" vbProcedure="false">'[1]Facture Couzinier'!$G$31</definedName>
    <definedName function="false" hidden="false" localSheetId="0" name="LigneTitreRégion1..C7" vbProcedure="false">#REF!</definedName>
    <definedName function="false" hidden="false" localSheetId="0" name="LigneTitreRégion2..G5" vbProcedure="false">#REF!</definedName>
    <definedName function="false" hidden="false" localSheetId="0" name="LigneTitreRégion3..G26" vbProcedure="false">#REF!</definedName>
    <definedName function="false" hidden="false" localSheetId="0" name="TitreColonne1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<sst xmlns="http://schemas.openxmlformats.org/spreadsheetml/2006/main" count="84" uniqueCount="74">
  <si>
    <r>
      <rPr>
        <b val="true"/>
        <sz val="8.5"/>
        <color rgb="FFFFFFFF"/>
        <rFont val="Tahoma"/>
        <family val="2"/>
        <charset val="1"/>
      </rPr>
      <t xml:space="preserve">R</t>
    </r>
    <r>
      <rPr>
        <b val="true"/>
        <sz val="8.5"/>
        <color rgb="FFFFFFFF"/>
        <rFont val="Calibri"/>
        <family val="2"/>
        <charset val="1"/>
      </rPr>
      <t xml:space="preserve">É</t>
    </r>
    <r>
      <rPr>
        <b val="true"/>
        <sz val="8.5"/>
        <color rgb="FFFFFFFF"/>
        <rFont val="Tahoma"/>
        <family val="2"/>
        <charset val="1"/>
      </rPr>
      <t xml:space="preserve">F</t>
    </r>
    <r>
      <rPr>
        <b val="true"/>
        <sz val="8.5"/>
        <color rgb="FFFFFFFF"/>
        <rFont val="Calibri"/>
        <family val="2"/>
        <charset val="1"/>
      </rPr>
      <t xml:space="preserve">É</t>
    </r>
    <r>
      <rPr>
        <b val="true"/>
        <sz val="8.5"/>
        <color rgb="FFFFFFFF"/>
        <rFont val="Tahoma"/>
        <family val="2"/>
        <charset val="1"/>
      </rPr>
      <t xml:space="preserve">RENCE</t>
    </r>
  </si>
  <si>
    <r>
      <rPr>
        <b val="true"/>
        <sz val="8.5"/>
        <color rgb="FFFFFFFF"/>
        <rFont val="Tahoma"/>
        <family val="2"/>
        <charset val="1"/>
      </rPr>
      <t xml:space="preserve">D</t>
    </r>
    <r>
      <rPr>
        <b val="true"/>
        <sz val="8.5"/>
        <color rgb="FFFFFFFF"/>
        <rFont val="Calibri"/>
        <family val="2"/>
        <charset val="1"/>
      </rPr>
      <t xml:space="preserve">É</t>
    </r>
    <r>
      <rPr>
        <b val="true"/>
        <sz val="8.5"/>
        <color rgb="FFFFFFFF"/>
        <rFont val="Tahoma"/>
        <family val="2"/>
        <charset val="1"/>
      </rPr>
      <t xml:space="preserve">SIGNATION</t>
    </r>
  </si>
  <si>
    <t xml:space="preserve">PRIX</t>
  </si>
  <si>
    <t xml:space="preserve">€ PROMO</t>
  </si>
  <si>
    <t xml:space="preserve">PRIX  PROMO</t>
  </si>
  <si>
    <t xml:space="preserve">804.521</t>
  </si>
  <si>
    <t xml:space="preserve">Banc anglais 2 places en teck</t>
  </si>
  <si>
    <t xml:space="preserve">804.522</t>
  </si>
  <si>
    <t xml:space="preserve">Banc anglais 3 places en teck</t>
  </si>
  <si>
    <t xml:space="preserve">816.739</t>
  </si>
  <si>
    <r>
      <rPr>
        <sz val="10"/>
        <color rgb="FF000000"/>
        <rFont val="Arial"/>
        <family val="2"/>
        <charset val="1"/>
      </rPr>
      <t xml:space="preserve">Parasol rectangulaire 200 x 300 cm 6 baleines, toile en polyester </t>
    </r>
    <r>
      <rPr>
        <sz val="10"/>
        <color rgb="FF000000"/>
        <rFont val="Calibri"/>
        <family val="2"/>
        <charset val="1"/>
      </rPr>
      <t xml:space="preserve">é</t>
    </r>
    <r>
      <rPr>
        <sz val="10"/>
        <color rgb="FF000000"/>
        <rFont val="Arial"/>
        <family val="2"/>
        <charset val="1"/>
      </rPr>
      <t xml:space="preserve">cru trait</t>
    </r>
    <r>
      <rPr>
        <sz val="10"/>
        <color rgb="FF000000"/>
        <rFont val="Calibri"/>
        <family val="2"/>
        <charset val="1"/>
      </rPr>
      <t xml:space="preserve">é</t>
    </r>
    <r>
      <rPr>
        <sz val="10"/>
        <color rgb="FF000000"/>
        <rFont val="Arial"/>
        <family val="2"/>
        <charset val="1"/>
      </rPr>
      <t xml:space="preserve"> T</t>
    </r>
    <r>
      <rPr>
        <sz val="10"/>
        <color rgb="FF000000"/>
        <rFont val="Calibri"/>
        <family val="2"/>
        <charset val="1"/>
      </rPr>
      <t xml:space="preserve">é</t>
    </r>
    <r>
      <rPr>
        <sz val="10"/>
        <color rgb="FF000000"/>
        <rFont val="Arial"/>
        <family val="2"/>
        <charset val="1"/>
      </rPr>
      <t xml:space="preserve">flon, m</t>
    </r>
    <r>
      <rPr>
        <sz val="10"/>
        <color rgb="FF000000"/>
        <rFont val="Calibri"/>
        <family val="2"/>
        <charset val="1"/>
      </rPr>
      <t xml:space="preserve">â</t>
    </r>
    <r>
      <rPr>
        <sz val="10"/>
        <color rgb="FF000000"/>
        <rFont val="Arial"/>
        <family val="2"/>
        <charset val="1"/>
      </rPr>
      <t xml:space="preserve">t en teck</t>
    </r>
  </si>
  <si>
    <t xml:space="preserve">857.325</t>
  </si>
  <si>
    <t xml:space="preserve">Table rectangulaire 125 x 80 cm en teck</t>
  </si>
  <si>
    <t xml:space="preserve">857.326</t>
  </si>
  <si>
    <t xml:space="preserve">Table rectangulaire 210 x 160 cm en teck</t>
  </si>
  <si>
    <t xml:space="preserve">859.382</t>
  </si>
  <si>
    <t xml:space="preserve">Table octogonale 120 x 120 cm en teck</t>
  </si>
  <si>
    <t xml:space="preserve">861.258</t>
  </si>
  <si>
    <t xml:space="preserve">Table ovale 180 x 100 cm en teck</t>
  </si>
  <si>
    <t xml:space="preserve">861.539</t>
  </si>
  <si>
    <t xml:space="preserve">Table ovale 210 x 105 cm en teck</t>
  </si>
  <si>
    <t xml:space="preserve">872.842</t>
  </si>
  <si>
    <r>
      <rPr>
        <sz val="10"/>
        <color rgb="FF000000"/>
        <rFont val="Arial"/>
        <family val="2"/>
        <charset val="1"/>
      </rPr>
      <t xml:space="preserve">Chilienne armature et accoudoirs en teck, toile amovible en polyester </t>
    </r>
    <r>
      <rPr>
        <sz val="10"/>
        <color rgb="FF000000"/>
        <rFont val="Calibri"/>
        <family val="2"/>
        <charset val="1"/>
      </rPr>
      <t xml:space="preserve">é</t>
    </r>
    <r>
      <rPr>
        <sz val="10"/>
        <color rgb="FF000000"/>
        <rFont val="Arial"/>
        <family val="2"/>
        <charset val="1"/>
      </rPr>
      <t xml:space="preserve">cru trait</t>
    </r>
    <r>
      <rPr>
        <sz val="10"/>
        <color rgb="FF000000"/>
        <rFont val="Calibri"/>
        <family val="2"/>
        <charset val="1"/>
      </rPr>
      <t xml:space="preserve">é</t>
    </r>
    <r>
      <rPr>
        <sz val="10"/>
        <color rgb="FF000000"/>
        <rFont val="Arial"/>
        <family val="2"/>
        <charset val="1"/>
      </rPr>
      <t xml:space="preserve"> T</t>
    </r>
    <r>
      <rPr>
        <sz val="10"/>
        <color rgb="FF000000"/>
        <rFont val="Calibri"/>
        <family val="2"/>
        <charset val="1"/>
      </rPr>
      <t xml:space="preserve">é</t>
    </r>
    <r>
      <rPr>
        <sz val="10"/>
        <color rgb="FF000000"/>
        <rFont val="Arial"/>
        <family val="2"/>
        <charset val="1"/>
      </rPr>
      <t xml:space="preserve">flon</t>
    </r>
  </si>
  <si>
    <t xml:space="preserve">928.014</t>
  </si>
  <si>
    <t xml:space="preserve">Fauteuil de pont en teck 5 positions, ferrures en laiton</t>
  </si>
  <si>
    <t xml:space="preserve">930.218</t>
  </si>
  <si>
    <r>
      <rPr>
        <sz val="10"/>
        <color rgb="FF000000"/>
        <rFont val="Arial"/>
        <family val="2"/>
        <charset val="1"/>
      </rPr>
      <t xml:space="preserve">Bain de soleil en teck avec tablette coulissante des 2 c</t>
    </r>
    <r>
      <rPr>
        <sz val="10"/>
        <color rgb="FF000000"/>
        <rFont val="Calibri"/>
        <family val="2"/>
        <charset val="1"/>
      </rPr>
      <t xml:space="preserve">ô</t>
    </r>
    <r>
      <rPr>
        <sz val="10"/>
        <color rgb="FF000000"/>
        <rFont val="Arial"/>
        <family val="2"/>
        <charset val="1"/>
      </rPr>
      <t xml:space="preserve">t</t>
    </r>
    <r>
      <rPr>
        <sz val="10"/>
        <color rgb="FF000000"/>
        <rFont val="Calibri"/>
        <family val="2"/>
        <charset val="1"/>
      </rPr>
      <t xml:space="preserve">é</t>
    </r>
    <r>
      <rPr>
        <sz val="10"/>
        <color rgb="FF000000"/>
        <rFont val="Arial"/>
        <family val="2"/>
        <charset val="1"/>
      </rPr>
      <t xml:space="preserve">s</t>
    </r>
  </si>
  <si>
    <t xml:space="preserve">935.456</t>
  </si>
  <si>
    <t xml:space="preserve">Chaise en teck</t>
  </si>
  <si>
    <t xml:space="preserve">968.213</t>
  </si>
  <si>
    <t xml:space="preserve">Fauteuil en teck</t>
  </si>
  <si>
    <t xml:space="preserve">Particulier</t>
  </si>
  <si>
    <t xml:space="preserve">Revendeur</t>
  </si>
  <si>
    <t xml:space="preserve">Modalités de règlement Revendeur</t>
  </si>
  <si>
    <t xml:space="preserve">Taux de remise</t>
  </si>
  <si>
    <t xml:space="preserve">Pour un montant de </t>
  </si>
  <si>
    <t xml:space="preserve">Taux de remise </t>
  </si>
  <si>
    <t xml:space="preserve">Délais de paiement</t>
  </si>
  <si>
    <t xml:space="preserve">Taux d'escompte</t>
  </si>
  <si>
    <t xml:space="preserve">Comptant</t>
  </si>
  <si>
    <t xml:space="preserve">45 jours</t>
  </si>
  <si>
    <t xml:space="preserve">à crédit</t>
  </si>
  <si>
    <t xml:space="preserve">Taux de TVA</t>
  </si>
  <si>
    <t xml:space="preserve">Frais de port</t>
  </si>
  <si>
    <t xml:space="preserve">&lt;1000€</t>
  </si>
  <si>
    <t xml:space="preserve">&gt;1000€</t>
  </si>
  <si>
    <t xml:space="preserve">Nom société: Les jardins de la teck</t>
  </si>
  <si>
    <t xml:space="preserve">Adresse: Centre cial Beaulieu</t>
  </si>
  <si>
    <t xml:space="preserve">Tél. : 05.46.68.11.18</t>
  </si>
  <si>
    <t xml:space="preserve">E-mail: contact@lesjardinsenteck.fr</t>
  </si>
  <si>
    <t xml:space="preserve">Code postal, Ville: 17138 Puilboreau</t>
  </si>
  <si>
    <t xml:space="preserve">Fax : N*01220987</t>
  </si>
  <si>
    <t xml:space="preserve">Site web: http://www.lesjardinsenteck.fr</t>
  </si>
  <si>
    <t xml:space="preserve">Facturer à :</t>
  </si>
  <si>
    <t xml:space="preserve">ARSAN</t>
  </si>
  <si>
    <t xml:space="preserve">N° Facture :</t>
  </si>
  <si>
    <t xml:space="preserve">Adresse :</t>
  </si>
  <si>
    <t xml:space="preserve">Date de facturation : </t>
  </si>
  <si>
    <t xml:space="preserve">Numéro d’article</t>
  </si>
  <si>
    <t xml:space="preserve">Description</t>
  </si>
  <si>
    <t xml:space="preserve">Qté</t>
  </si>
  <si>
    <t xml:space="preserve">Prix unitaire</t>
  </si>
  <si>
    <t xml:space="preserve">Remise</t>
  </si>
  <si>
    <t xml:space="preserve">Prix</t>
  </si>
  <si>
    <t xml:space="preserve">Total HT</t>
  </si>
  <si>
    <t xml:space="preserve">Remise commerciale</t>
  </si>
  <si>
    <t xml:space="preserve">NET commercial</t>
  </si>
  <si>
    <t xml:space="preserve">Total 2 HT</t>
  </si>
  <si>
    <t xml:space="preserve">Escompte</t>
  </si>
  <si>
    <t xml:space="preserve">Montant total dû dans &lt;#&gt; jours. Les paiements en souffrance sont soumis à des frais de service de &lt;#&gt;% par mois.</t>
  </si>
  <si>
    <t xml:space="preserve">Net financier</t>
  </si>
  <si>
    <t xml:space="preserve">TVA</t>
  </si>
  <si>
    <t xml:space="preserve">Taxe de vente</t>
  </si>
  <si>
    <t xml:space="preserve">TOTAL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</si>
</sst>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dd/mm/yyyy"/>
    <numFmt numFmtId="166" formatCode="_-* #,##0.00\ _€_-;\-* #,##0.00\ _€_-;_-* \-??\ _€_-;_-@_-"/>
    <numFmt numFmtId="167" formatCode="_-* #,##0.00&quot; €&quot;_-;\-* #,##0.00&quot; €&quot;_-;_-* \-??&quot; €&quot;_-;_-@_-"/>
    <numFmt numFmtId="168" formatCode="0.00\ %"/>
    <numFmt numFmtId="169" formatCode="#_)"/>
    <numFmt numFmtId="170" formatCode="0#\ ##\ ##\ ##\ ##"/>
    <numFmt numFmtId="171" formatCode="#,##0&quot; €&quot;;[RED]\-#,##0&quot; €&quot;"/>
    <numFmt numFmtId="172" formatCode="#,##0.00&quot; €&quot;;[RED]\-#,##0.00&quot; €&quot;"/>
    <numFmt numFmtId="173" formatCode="0\ %"/>
    <numFmt numFmtId="174" formatCode="_ * #,##0.00_)&quot; €&quot;_ ;_ * \(#,##0.00&quot;) €&quot;_ ;_ * \-??_)&quot; €&quot;_ ;_ @_ "/>
    <numFmt numFmtId="175" formatCode="General"/>
    <numFmt numFmtId="176" formatCode="_-* #,##0.00\ [$€-40C]_-;\-* #,##0.00\ [$€-40C]_-;_-* \-??\ [$€-40C]_-;_-@_-"/>
    <numFmt numFmtId="177" formatCode="@&quot;  &quot;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1F4E79"/>
      <name val="Calibri"/>
      <family val="2"/>
      <charset val="1"/>
    </font>
    <font>
      <sz val="11"/>
      <color rgb="FF181717"/>
      <name val="Calibri"/>
      <family val="2"/>
      <charset val="1"/>
    </font>
    <font>
      <sz val="11"/>
      <color rgb="FF3B3838"/>
      <name val="Calibri"/>
      <family val="2"/>
      <charset val="1"/>
    </font>
    <font>
      <sz val="11"/>
      <color rgb="FF44546A"/>
      <name val="Calibri"/>
      <family val="2"/>
      <charset val="1"/>
    </font>
    <font>
      <sz val="11"/>
      <color rgb="FF1F4E79"/>
      <name val="Calibri Light"/>
      <family val="2"/>
      <charset val="1"/>
    </font>
    <font>
      <sz val="14"/>
      <color rgb="FF2E75B6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8.5"/>
      <color rgb="FFFFFFFF"/>
      <name val="Tahoma"/>
      <family val="2"/>
      <charset val="1"/>
    </font>
    <font>
      <b val="true"/>
      <sz val="8.5"/>
      <color rgb="FFFFFFFF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name val="Calibri"/>
      <family val="2"/>
      <charset val="1"/>
    </font>
    <font>
      <sz val="9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EEBF7"/>
        <bgColor rgb="FFE7E6E6"/>
      </patternFill>
    </fill>
    <fill>
      <patternFill patternType="solid">
        <fgColor rgb="FF9DC3E6"/>
        <bgColor rgb="FFBDD7EE"/>
      </patternFill>
    </fill>
    <fill>
      <patternFill patternType="solid">
        <fgColor rgb="FF000000"/>
        <bgColor rgb="FF181717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E7E6E6"/>
      </patternFill>
    </fill>
    <fill>
      <patternFill patternType="solid">
        <fgColor rgb="FFFFFFFF"/>
        <bgColor rgb="FFDEEBF7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>
        <color rgb="FF5B9BD5"/>
      </left>
      <right style="thin">
        <color rgb="FF5B9BD5"/>
      </right>
      <top style="thin">
        <color rgb="FF5B9BD5"/>
      </top>
      <bottom style="thin">
        <color rgb="FF5B9BD5"/>
      </bottom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thick">
        <color rgb="FFBDD7EE"/>
      </top>
      <bottom/>
      <diagonal/>
    </border>
    <border diagonalUp="false" diagonalDown="false">
      <left/>
      <right/>
      <top style="thick">
        <color rgb="FFE7E6E6"/>
      </top>
      <bottom/>
      <diagonal/>
    </border>
    <border diagonalUp="false" diagonalDown="false">
      <left/>
      <right/>
      <top/>
      <bottom style="thin">
        <color rgb="FF5B9BD5"/>
      </bottom>
      <diagonal/>
    </border>
    <border diagonalUp="false" diagonalDown="false">
      <left/>
      <right style="thin">
        <color rgb="FF767171"/>
      </right>
      <top/>
      <bottom/>
      <diagonal/>
    </border>
    <border diagonalUp="false" diagonalDown="false">
      <left/>
      <right style="thin">
        <color rgb="FF5B9BD5"/>
      </right>
      <top/>
      <bottom/>
      <diagonal/>
    </border>
  </borders>
  <cellStyleXfs count="3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left" vertical="top" textRotation="0" wrapText="true" indent="1" shrinkToFit="false"/>
    </xf>
    <xf numFmtId="164" fontId="5" fillId="3" borderId="0" applyFont="true" applyBorder="false" applyAlignment="true" applyProtection="false">
      <alignment horizontal="general" vertical="center" textRotation="0" wrapText="tru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right" vertical="center" textRotation="0" wrapText="false" indent="0" shrinkToFit="false"/>
    </xf>
    <xf numFmtId="164" fontId="6" fillId="0" borderId="0" applyFont="true" applyBorder="false" applyAlignment="true" applyProtection="true">
      <alignment horizontal="left" vertical="center" textRotation="0" wrapText="true" indent="1" shrinkToFit="false"/>
      <protection locked="true" hidden="false"/>
    </xf>
    <xf numFmtId="168" fontId="7" fillId="0" borderId="0" applyFont="true" applyBorder="false" applyAlignment="true" applyProtection="false">
      <alignment horizontal="right" vertical="center" textRotation="0" wrapText="false" indent="0" shrinkToFit="false"/>
    </xf>
    <xf numFmtId="169" fontId="0" fillId="0" border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left" vertical="center" textRotation="0" wrapText="false" indent="1" shrinkToFit="false"/>
    </xf>
    <xf numFmtId="164" fontId="10" fillId="0" borderId="1" applyFont="true" applyBorder="true" applyAlignment="true" applyProtection="false">
      <alignment horizontal="right" vertical="center" textRotation="0" wrapText="false" indent="1" shrinkToFit="false"/>
    </xf>
    <xf numFmtId="164" fontId="5" fillId="2" borderId="0" applyFont="true" applyBorder="false" applyAlignment="true" applyProtection="false">
      <alignment horizontal="left" vertical="bottom" textRotation="0" wrapText="false" indent="1" shrinkToFit="false"/>
    </xf>
    <xf numFmtId="164" fontId="11" fillId="0" borderId="1" applyFont="true" applyBorder="tru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5" applyFont="false" applyBorder="true" applyAlignment="true" applyProtection="true">
      <alignment horizontal="left" vertical="center" textRotation="0" wrapText="true" indent="1" shrinkToFit="false"/>
      <protection locked="true" hidden="false"/>
    </xf>
    <xf numFmtId="164" fontId="12" fillId="4" borderId="2" xfId="25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2" fillId="4" borderId="2" xfId="25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64" fontId="12" fillId="4" borderId="3" xfId="25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64" fontId="14" fillId="0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2" xfId="25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71" fontId="14" fillId="0" borderId="4" xfId="25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72" fontId="6" fillId="5" borderId="5" xfId="25" applyFont="false" applyBorder="true" applyAlignment="true" applyProtection="true">
      <alignment horizontal="left" vertical="center" textRotation="0" wrapText="true" indent="1" shrinkToFit="false"/>
      <protection locked="true" hidden="false"/>
    </xf>
    <xf numFmtId="164" fontId="6" fillId="0" borderId="6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7" xfId="25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25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8" xfId="25" applyFont="false" applyBorder="true" applyAlignment="true" applyProtection="true">
      <alignment horizontal="left" vertical="center" textRotation="0" wrapText="true" indent="1" shrinkToFit="false"/>
      <protection locked="true" hidden="false"/>
    </xf>
    <xf numFmtId="164" fontId="6" fillId="6" borderId="9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0" xfId="25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6" fillId="0" borderId="3" xfId="25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6" fillId="0" borderId="11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7" fillId="5" borderId="12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0" fillId="5" borderId="2" xfId="1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6" fillId="5" borderId="12" xfId="19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6" fillId="5" borderId="4" xfId="25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73" fontId="6" fillId="5" borderId="2" xfId="19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6" fillId="0" borderId="13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26" applyFont="fals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24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14" xfId="25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73" fontId="6" fillId="5" borderId="15" xfId="19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6" fillId="0" borderId="6" xfId="2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8" xfId="2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5" borderId="7" xfId="24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12" xfId="25" applyFont="false" applyBorder="true" applyAlignment="true" applyProtection="true">
      <alignment horizontal="left" vertical="center" textRotation="0" wrapText="true" indent="1" shrinkToFit="false"/>
      <protection locked="true" hidden="false"/>
    </xf>
    <xf numFmtId="164" fontId="6" fillId="0" borderId="4" xfId="2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4" fontId="6" fillId="5" borderId="2" xfId="17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6" fillId="7" borderId="0" xfId="25" applyFont="false" applyBorder="true" applyAlignment="true" applyProtection="true">
      <alignment horizontal="left" vertical="center" textRotation="0" wrapText="true" indent="1" shrinkToFit="false"/>
      <protection locked="true" hidden="false"/>
    </xf>
    <xf numFmtId="164" fontId="16" fillId="0" borderId="0" xfId="34" applyFont="true" applyBorder="true" applyAlignment="true" applyProtection="true">
      <alignment horizontal="left" vertical="center" textRotation="0" wrapText="false" indent="2" shrinkToFit="false"/>
      <protection locked="true" hidden="false"/>
    </xf>
    <xf numFmtId="164" fontId="16" fillId="0" borderId="0" xfId="34" applyFont="false" applyBorder="false" applyAlignment="true" applyProtection="true">
      <alignment horizontal="left" vertical="center" textRotation="0" wrapText="false" indent="2" shrinkToFit="false"/>
      <protection locked="true" hidden="false"/>
    </xf>
    <xf numFmtId="164" fontId="16" fillId="0" borderId="0" xfId="34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xfId="34" applyFont="false" applyBorder="false" applyAlignment="true" applyProtection="true">
      <alignment horizontal="general" vertical="top" textRotation="0" wrapText="true" indent="0" shrinkToFit="false"/>
      <protection locked="true" hidden="false"/>
    </xf>
    <xf numFmtId="164" fontId="5" fillId="3" borderId="16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0" fontId="5" fillId="3" borderId="17" xfId="3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17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0" xfId="21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5" fillId="3" borderId="0" xfId="3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0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0" xfId="28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8" fillId="0" borderId="0" xfId="28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2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5" fontId="6" fillId="0" borderId="0" xfId="25" applyFont="false" applyBorder="true" applyAlignment="true" applyProtection="true">
      <alignment horizontal="left" vertical="center" textRotation="0" wrapText="true" indent="1" shrinkToFit="false"/>
      <protection locked="true" hidden="false"/>
    </xf>
    <xf numFmtId="164" fontId="8" fillId="0" borderId="0" xfId="28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0" xfId="22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17" fillId="0" borderId="0" xfId="2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28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5" fontId="8" fillId="0" borderId="0" xfId="28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2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0" xfId="2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5" fontId="8" fillId="0" borderId="18" xfId="28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8" xfId="25" applyFont="false" applyBorder="true" applyAlignment="true" applyProtection="true">
      <alignment horizontal="left" vertical="center" textRotation="0" wrapText="true" indent="1" shrinkToFit="false"/>
      <protection locked="true" hidden="false"/>
    </xf>
    <xf numFmtId="164" fontId="17" fillId="0" borderId="0" xfId="25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9" fillId="0" borderId="0" xfId="29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9" fontId="9" fillId="0" borderId="0" xfId="29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7" fontId="9" fillId="0" borderId="0" xfId="29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17" fillId="0" borderId="0" xfId="2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25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9" fontId="0" fillId="0" borderId="0" xfId="2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0" fillId="0" borderId="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24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0" borderId="1" xfId="30" applyFont="true" applyBorder="false" applyAlignment="true" applyProtection="true">
      <alignment horizontal="right" vertical="center" textRotation="0" wrapText="false" indent="1" shrinkToFit="false"/>
      <protection locked="true" hidden="false"/>
    </xf>
    <xf numFmtId="167" fontId="7" fillId="0" borderId="1" xfId="24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5" fillId="2" borderId="19" xfId="31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4" fontId="4" fillId="2" borderId="20" xfId="20" applyFont="true" applyBorder="true" applyAlignment="true" applyProtection="true">
      <alignment horizontal="left" vertical="top" textRotation="0" wrapText="true" indent="1" shrinkToFit="false"/>
      <protection locked="true" hidden="false"/>
    </xf>
    <xf numFmtId="168" fontId="7" fillId="0" borderId="1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6" fontId="7" fillId="0" borderId="1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7" fontId="11" fillId="3" borderId="1" xfId="32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7" fillId="3" borderId="1" xfId="24" applyFont="true" applyBorder="true" applyAlignment="true" applyProtection="true">
      <alignment horizontal="right" vertical="center" textRotation="0" wrapText="false" indent="0" shrinkToFit="false"/>
      <protection locked="true" hidden="false"/>
    </xf>
  </cellXfs>
  <cellStyles count="2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 % - Accent1 2" xfId="20"/>
    <cellStyle name="60 % - Accent1 2" xfId="21"/>
    <cellStyle name="Date" xfId="22"/>
    <cellStyle name="Milliers 2" xfId="23"/>
    <cellStyle name="Monétaire 2" xfId="24"/>
    <cellStyle name="Normal 2" xfId="25"/>
    <cellStyle name="Pourcentage 2" xfId="26"/>
    <cellStyle name="Quantité" xfId="27"/>
    <cellStyle name="Titre 1 2" xfId="28"/>
    <cellStyle name="Titre 2 2" xfId="29"/>
    <cellStyle name="Titre 3 2" xfId="30"/>
    <cellStyle name="Titre 4 2" xfId="31"/>
    <cellStyle name="Total 2" xfId="32"/>
    <cellStyle name="Téléphone" xfId="33"/>
    <cellStyle name="Titre 2" xfId="34"/>
  </cellStyles>
  <dxfs count="15">
    <dxf>
      <fill>
        <patternFill patternType="solid">
          <fgColor rgb="FF000000"/>
          <b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3B3838"/>
        </patternFill>
      </fill>
    </dxf>
    <dxf>
      <fill>
        <patternFill patternType="solid">
          <fgColor rgb="FFDEEBF7"/>
        </patternFill>
      </fill>
    </dxf>
    <dxf>
      <fill>
        <patternFill patternType="solid">
          <fgColor rgb="FF181717"/>
        </patternFill>
      </fill>
    </dxf>
    <dxf>
      <fill>
        <patternFill patternType="solid">
          <fgColor rgb="FF1F4E79"/>
        </patternFill>
      </fill>
    </dxf>
    <dxf>
      <fill>
        <patternFill patternType="solid">
          <fgColor rgb="FF2E75B6"/>
        </patternFill>
      </fill>
    </dxf>
    <dxf>
      <fill>
        <patternFill patternType="solid">
          <fgColor rgb="FF9DC3E6"/>
        </patternFill>
      </fill>
    </dxf>
    <dxf>
      <fill>
        <patternFill patternType="solid">
          <fgColor rgb="FFBDD7EE"/>
        </patternFill>
      </fill>
    </dxf>
    <dxf>
      <fill>
        <patternFill patternType="solid">
          <fgColor rgb="FF44546A"/>
        </patternFill>
      </fill>
    </dxf>
    <dxf>
      <fill>
        <patternFill>
          <bgColor rgb="FFDEEBF7"/>
        </patternFill>
      </fill>
    </dxf>
    <dxf>
      <fill>
        <patternFill>
          <bgColor rgb="FFBDD7EE"/>
        </patternFill>
      </fill>
    </dxf>
    <dxf>
      <fill>
        <patternFill>
          <bgColor rgb="FF9DC3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767171"/>
      <rgbColor rgb="FF5B9BD5"/>
      <rgbColor rgb="FF993366"/>
      <rgbColor rgb="FFE7E6E6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181717"/>
      <rgbColor rgb="FF333300"/>
      <rgbColor rgb="FF993300"/>
      <rgbColor rgb="FF993366"/>
      <rgbColor rgb="FF1F4E79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C:/Users/jpcam/OneDrive/Documents/NDRC/Ressources/TP%20informatiques/Evaluations/Evaluation3/Les%20jardins%20en%20teck%20-%20prof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jet"/>
      <sheetName val="Catalogue"/>
      <sheetName val="Conditions de vente"/>
      <sheetName val="Modèle Facture"/>
      <sheetName val="Facture Couzinier"/>
      <sheetName val="Facture jardinerie Cosmos"/>
      <sheetName val="Facture Bourgeoi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id="1" name="FactureSimple" displayName="FactureSimple" ref="B8:G27" headerRowCount="1" totalsRowCount="0" totalsRowShown="0">
  <autoFilter ref="B8:G27"/>
  <tableColumns count="6">
    <tableColumn id="1" name="Numéro d’article"/>
    <tableColumn id="2" name="Description"/>
    <tableColumn id="3" name="Qté"/>
    <tableColumn id="4" name="Prix unitaire"/>
    <tableColumn id="5" name="Remise"/>
    <tableColumn id="6" name="Prix"/>
  </tableColumns>
</table>
</file>

<file path=xl/tables/table2.xml><?xml version="1.0" encoding="utf-8"?>
<table xmlns="http://schemas.openxmlformats.org/spreadsheetml/2006/main" id="2" name="Tableau2" displayName="Tableau2" ref="B2:F15" headerRowCount="1" totalsRowCount="0" totalsRowShown="0">
  <autoFilter ref="B2:F15"/>
  <tableColumns count="5">
    <tableColumn id="1" name="RÉFÉRENCE"/>
    <tableColumn id="2" name="DÉSIGNATION"/>
    <tableColumn id="3" name="PRIX"/>
    <tableColumn id="4" name="€ PROMO"/>
    <tableColumn id="5" name="PRIX  PROMO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F15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E7" activeCellId="0" sqref="E7"/>
    </sheetView>
  </sheetViews>
  <sheetFormatPr defaultColWidth="11.5078125" defaultRowHeight="15" zeroHeight="false" outlineLevelRow="0" outlineLevelCol="0"/>
  <cols>
    <col collapsed="false" customWidth="false" hidden="false" outlineLevel="0" max="1" min="1" style="1" width="11.5"/>
    <col collapsed="false" customWidth="true" hidden="false" outlineLevel="0" max="2" min="2" style="1" width="23.5"/>
    <col collapsed="false" customWidth="true" hidden="false" outlineLevel="0" max="3" min="3" style="1" width="40.16"/>
    <col collapsed="false" customWidth="true" hidden="false" outlineLevel="0" max="4" min="4" style="1" width="12.67"/>
    <col collapsed="false" customWidth="true" hidden="false" outlineLevel="0" max="5" min="5" style="1" width="11.83"/>
    <col collapsed="false" customWidth="true" hidden="false" outlineLevel="0" max="6" min="6" style="1" width="14.33"/>
    <col collapsed="false" customWidth="false" hidden="false" outlineLevel="0" max="16384" min="7" style="1" width="11.5"/>
  </cols>
  <sheetData>
    <row r="2" customFormat="false" ht="15.75" hidden="false" customHeight="false" outlineLevel="0" collapsed="false">
      <c r="B2" s="2" t="s">
        <v>0</v>
      </c>
      <c r="C2" s="2" t="s">
        <v>1</v>
      </c>
      <c r="D2" s="3" t="s">
        <v>2</v>
      </c>
      <c r="E2" s="4" t="s">
        <v>3</v>
      </c>
      <c r="F2" s="4" t="s">
        <v>4</v>
      </c>
    </row>
    <row r="3" customFormat="false" ht="30" hidden="false" customHeight="true" outlineLevel="0" collapsed="false">
      <c r="B3" s="5" t="s">
        <v>5</v>
      </c>
      <c r="C3" s="6" t="s">
        <v>6</v>
      </c>
      <c r="D3" s="7" t="n">
        <v>350</v>
      </c>
      <c r="E3" s="8" t="n">
        <f aca="false">D3*0</f>
        <v>0</v>
      </c>
      <c r="F3" s="8" t="n">
        <f aca="false">D3-E3</f>
        <v>350</v>
      </c>
    </row>
    <row r="4" customFormat="false" ht="30" hidden="false" customHeight="true" outlineLevel="0" collapsed="false">
      <c r="B4" s="5" t="s">
        <v>7</v>
      </c>
      <c r="C4" s="6" t="s">
        <v>8</v>
      </c>
      <c r="D4" s="7" t="n">
        <v>470</v>
      </c>
      <c r="E4" s="8" t="n">
        <f aca="false">D4*0</f>
        <v>0</v>
      </c>
      <c r="F4" s="8" t="n">
        <f aca="false">D4-E4</f>
        <v>470</v>
      </c>
    </row>
    <row r="5" customFormat="false" ht="30" hidden="false" customHeight="true" outlineLevel="0" collapsed="false">
      <c r="B5" s="5" t="s">
        <v>9</v>
      </c>
      <c r="C5" s="6" t="s">
        <v>10</v>
      </c>
      <c r="D5" s="7" t="n">
        <v>375</v>
      </c>
      <c r="E5" s="8" t="n">
        <f aca="false">D5*0</f>
        <v>0</v>
      </c>
      <c r="F5" s="8" t="n">
        <f aca="false">D5-E5</f>
        <v>375</v>
      </c>
    </row>
    <row r="6" customFormat="false" ht="30" hidden="false" customHeight="true" outlineLevel="0" collapsed="false">
      <c r="B6" s="5" t="s">
        <v>11</v>
      </c>
      <c r="C6" s="6" t="s">
        <v>12</v>
      </c>
      <c r="D6" s="7" t="n">
        <v>450</v>
      </c>
      <c r="E6" s="8" t="n">
        <f aca="false">D6*0.1</f>
        <v>45</v>
      </c>
      <c r="F6" s="8" t="n">
        <f aca="false">D6-E6</f>
        <v>405</v>
      </c>
    </row>
    <row r="7" customFormat="false" ht="30" hidden="false" customHeight="true" outlineLevel="0" collapsed="false">
      <c r="B7" s="5" t="s">
        <v>13</v>
      </c>
      <c r="C7" s="6" t="s">
        <v>14</v>
      </c>
      <c r="D7" s="7" t="n">
        <v>695</v>
      </c>
      <c r="E7" s="8" t="n">
        <f aca="false">D7*0.1</f>
        <v>69.5</v>
      </c>
      <c r="F7" s="8" t="n">
        <f aca="false">D7-E7</f>
        <v>625.5</v>
      </c>
    </row>
    <row r="8" customFormat="false" ht="30" hidden="false" customHeight="true" outlineLevel="0" collapsed="false">
      <c r="B8" s="5" t="s">
        <v>15</v>
      </c>
      <c r="C8" s="6" t="s">
        <v>16</v>
      </c>
      <c r="D8" s="7" t="n">
        <v>490</v>
      </c>
      <c r="E8" s="8" t="n">
        <f aca="false">D8*0.1</f>
        <v>49</v>
      </c>
      <c r="F8" s="8" t="n">
        <f aca="false">D8-E8</f>
        <v>441</v>
      </c>
    </row>
    <row r="9" customFormat="false" ht="30" hidden="false" customHeight="true" outlineLevel="0" collapsed="false">
      <c r="B9" s="5" t="s">
        <v>17</v>
      </c>
      <c r="C9" s="6" t="s">
        <v>18</v>
      </c>
      <c r="D9" s="7" t="n">
        <v>510</v>
      </c>
      <c r="E9" s="8" t="n">
        <f aca="false">D9*0.1</f>
        <v>51</v>
      </c>
      <c r="F9" s="8" t="n">
        <f aca="false">D9-E9</f>
        <v>459</v>
      </c>
    </row>
    <row r="10" customFormat="false" ht="30" hidden="false" customHeight="true" outlineLevel="0" collapsed="false">
      <c r="B10" s="5" t="s">
        <v>19</v>
      </c>
      <c r="C10" s="6" t="s">
        <v>20</v>
      </c>
      <c r="D10" s="7" t="n">
        <v>675</v>
      </c>
      <c r="E10" s="8" t="n">
        <f aca="false">D10*0.1</f>
        <v>67.5</v>
      </c>
      <c r="F10" s="8" t="n">
        <f aca="false">D10-E10</f>
        <v>607.5</v>
      </c>
    </row>
    <row r="11" customFormat="false" ht="30" hidden="false" customHeight="true" outlineLevel="0" collapsed="false">
      <c r="B11" s="5" t="s">
        <v>21</v>
      </c>
      <c r="C11" s="6" t="s">
        <v>22</v>
      </c>
      <c r="D11" s="7" t="n">
        <v>125</v>
      </c>
      <c r="E11" s="8" t="n">
        <f aca="false">D11*0</f>
        <v>0</v>
      </c>
      <c r="F11" s="8" t="n">
        <f aca="false">D11-E11</f>
        <v>125</v>
      </c>
    </row>
    <row r="12" customFormat="false" ht="30" hidden="false" customHeight="true" outlineLevel="0" collapsed="false">
      <c r="B12" s="5" t="s">
        <v>23</v>
      </c>
      <c r="C12" s="6" t="s">
        <v>24</v>
      </c>
      <c r="D12" s="7" t="n">
        <v>490</v>
      </c>
      <c r="E12" s="8" t="n">
        <f aca="false">D12*0</f>
        <v>0</v>
      </c>
      <c r="F12" s="8" t="n">
        <f aca="false">D12-E12</f>
        <v>490</v>
      </c>
    </row>
    <row r="13" customFormat="false" ht="30" hidden="false" customHeight="true" outlineLevel="0" collapsed="false">
      <c r="B13" s="5" t="s">
        <v>25</v>
      </c>
      <c r="C13" s="6" t="s">
        <v>26</v>
      </c>
      <c r="D13" s="7" t="n">
        <v>520</v>
      </c>
      <c r="E13" s="8" t="n">
        <f aca="false">D13*0</f>
        <v>0</v>
      </c>
      <c r="F13" s="8" t="n">
        <f aca="false">D13-E13</f>
        <v>520</v>
      </c>
    </row>
    <row r="14" customFormat="false" ht="30" hidden="false" customHeight="true" outlineLevel="0" collapsed="false">
      <c r="B14" s="5" t="s">
        <v>27</v>
      </c>
      <c r="C14" s="6" t="s">
        <v>28</v>
      </c>
      <c r="D14" s="7" t="n">
        <v>120</v>
      </c>
      <c r="E14" s="8" t="n">
        <f aca="false">D14*0.15</f>
        <v>18</v>
      </c>
      <c r="F14" s="8" t="n">
        <f aca="false">D14-E14</f>
        <v>102</v>
      </c>
    </row>
    <row r="15" customFormat="false" ht="30" hidden="false" customHeight="true" outlineLevel="0" collapsed="false">
      <c r="B15" s="5" t="s">
        <v>29</v>
      </c>
      <c r="C15" s="6" t="s">
        <v>30</v>
      </c>
      <c r="D15" s="7" t="n">
        <v>290</v>
      </c>
      <c r="E15" s="8" t="n">
        <f aca="false">D15*0</f>
        <v>0</v>
      </c>
      <c r="F15" s="8" t="n">
        <f aca="false">D15-E15</f>
        <v>290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1.5078125" defaultRowHeight="15" zeroHeight="false" outlineLevelRow="0" outlineLevelCol="0"/>
  <cols>
    <col collapsed="false" customWidth="true" hidden="false" outlineLevel="0" max="1" min="1" style="1" width="11.83"/>
    <col collapsed="false" customWidth="false" hidden="false" outlineLevel="0" max="2" min="2" style="1" width="11.5"/>
    <col collapsed="false" customWidth="true" hidden="false" outlineLevel="0" max="3" min="3" style="1" width="13.5"/>
    <col collapsed="false" customWidth="true" hidden="false" outlineLevel="0" max="4" min="4" style="1" width="12.83"/>
    <col collapsed="false" customWidth="false" hidden="false" outlineLevel="0" max="7" min="5" style="1" width="11.5"/>
    <col collapsed="false" customWidth="true" hidden="false" outlineLevel="0" max="8" min="8" style="1" width="21.5"/>
    <col collapsed="false" customWidth="false" hidden="false" outlineLevel="0" max="16384" min="9" style="1" width="11.5"/>
  </cols>
  <sheetData>
    <row r="1" customFormat="false" ht="30" hidden="false" customHeight="true" outlineLevel="0" collapsed="false">
      <c r="A1" s="9" t="s">
        <v>31</v>
      </c>
      <c r="B1" s="10"/>
      <c r="C1" s="11"/>
      <c r="D1" s="9" t="s">
        <v>32</v>
      </c>
      <c r="E1" s="12"/>
      <c r="F1" s="10"/>
      <c r="H1" s="13" t="s">
        <v>33</v>
      </c>
    </row>
    <row r="2" customFormat="false" ht="31.5" hidden="false" customHeight="false" outlineLevel="0" collapsed="false">
      <c r="A2" s="14" t="s">
        <v>34</v>
      </c>
      <c r="B2" s="15" t="s">
        <v>35</v>
      </c>
      <c r="D2" s="14" t="s">
        <v>36</v>
      </c>
      <c r="E2" s="1" t="s">
        <v>37</v>
      </c>
      <c r="F2" s="15" t="s">
        <v>38</v>
      </c>
      <c r="H2" s="16" t="s">
        <v>39</v>
      </c>
    </row>
    <row r="3" customFormat="false" ht="30" hidden="false" customHeight="true" outlineLevel="0" collapsed="false">
      <c r="A3" s="17" t="n">
        <f aca="false">0.05</f>
        <v>0.05</v>
      </c>
      <c r="B3" s="18" t="n">
        <f aca="false">1500</f>
        <v>1500</v>
      </c>
      <c r="D3" s="19" t="n">
        <f aca="false">0.3</f>
        <v>0.3</v>
      </c>
      <c r="E3" s="20" t="s">
        <v>40</v>
      </c>
      <c r="F3" s="21" t="n">
        <f aca="false">0.02</f>
        <v>0.02</v>
      </c>
      <c r="H3" s="22" t="s">
        <v>41</v>
      </c>
    </row>
    <row r="4" customFormat="false" ht="15.75" hidden="false" customHeight="false" outlineLevel="0" collapsed="false">
      <c r="A4" s="23"/>
      <c r="B4" s="24"/>
    </row>
    <row r="5" customFormat="false" ht="16.5" hidden="false" customHeight="false" outlineLevel="0" collapsed="false">
      <c r="A5" s="25" t="s">
        <v>42</v>
      </c>
      <c r="B5" s="26" t="n">
        <f aca="false">0.2</f>
        <v>0.2</v>
      </c>
    </row>
    <row r="6" customFormat="false" ht="15.75" hidden="false" customHeight="false" outlineLevel="0" collapsed="false"/>
    <row r="7" customFormat="false" ht="29.25" hidden="false" customHeight="true" outlineLevel="0" collapsed="false">
      <c r="A7" s="27" t="s">
        <v>43</v>
      </c>
      <c r="B7" s="28" t="s">
        <v>44</v>
      </c>
      <c r="C7" s="29" t="n">
        <f aca="false">50</f>
        <v>50</v>
      </c>
    </row>
    <row r="8" customFormat="false" ht="24" hidden="false" customHeight="true" outlineLevel="0" collapsed="false">
      <c r="A8" s="30"/>
      <c r="B8" s="31" t="s">
        <v>45</v>
      </c>
      <c r="C8" s="32" t="n">
        <f aca="false">0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1F4E79"/>
    <pageSetUpPr fitToPage="true"/>
  </sheetPr>
  <dimension ref="A1:H3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7" activeCellId="0" sqref="M17"/>
    </sheetView>
  </sheetViews>
  <sheetFormatPr defaultColWidth="9.00390625" defaultRowHeight="33.75" zeroHeight="false" outlineLevelRow="0" outlineLevelCol="0"/>
  <cols>
    <col collapsed="false" customWidth="true" hidden="false" outlineLevel="0" max="1" min="1" style="1" width="2.67"/>
    <col collapsed="false" customWidth="true" hidden="false" outlineLevel="0" max="2" min="2" style="1" width="19.51"/>
    <col collapsed="false" customWidth="true" hidden="false" outlineLevel="0" max="3" min="3" style="1" width="30.67"/>
    <col collapsed="false" customWidth="true" hidden="false" outlineLevel="0" max="5" min="4" style="1" width="19.67"/>
    <col collapsed="false" customWidth="true" hidden="false" outlineLevel="0" max="6" min="6" style="1" width="22.67"/>
    <col collapsed="false" customWidth="true" hidden="false" outlineLevel="0" max="7" min="7" style="1" width="19.67"/>
    <col collapsed="false" customWidth="true" hidden="false" outlineLevel="0" max="8" min="8" style="1" width="6.33"/>
    <col collapsed="false" customWidth="true" hidden="false" outlineLevel="0" max="9" min="9" style="1" width="11.33"/>
    <col collapsed="false" customWidth="false" hidden="false" outlineLevel="0" max="16384" min="10" style="1" width="9"/>
  </cols>
  <sheetData>
    <row r="1" customFormat="false" ht="57.75" hidden="false" customHeight="true" outlineLevel="0" collapsed="false">
      <c r="A1" s="33"/>
      <c r="B1" s="34" t="s">
        <v>46</v>
      </c>
      <c r="C1" s="34"/>
      <c r="D1" s="34"/>
      <c r="E1" s="35"/>
      <c r="F1" s="36"/>
      <c r="G1" s="37"/>
      <c r="H1" s="37"/>
    </row>
    <row r="2" customFormat="false" ht="30" hidden="false" customHeight="true" outlineLevel="0" collapsed="false">
      <c r="B2" s="38" t="s">
        <v>47</v>
      </c>
      <c r="C2" s="38"/>
      <c r="D2" s="39" t="s">
        <v>48</v>
      </c>
      <c r="E2" s="39"/>
      <c r="F2" s="40" t="s">
        <v>49</v>
      </c>
      <c r="G2" s="40"/>
      <c r="H2" s="41"/>
    </row>
    <row r="3" customFormat="false" ht="30" hidden="false" customHeight="true" outlineLevel="0" collapsed="false">
      <c r="B3" s="42" t="s">
        <v>50</v>
      </c>
      <c r="C3" s="42"/>
      <c r="D3" s="43" t="s">
        <v>51</v>
      </c>
      <c r="E3" s="43"/>
      <c r="F3" s="44" t="s">
        <v>52</v>
      </c>
      <c r="G3" s="44"/>
      <c r="H3" s="41"/>
    </row>
    <row r="4" customFormat="false" ht="24" hidden="false" customHeight="true" outlineLevel="0" collapsed="false">
      <c r="B4" s="45" t="s">
        <v>53</v>
      </c>
      <c r="C4" s="45" t="s">
        <v>54</v>
      </c>
      <c r="D4" s="46" t="str">
        <f aca="false">"Téléphone:   "</f>
        <v>Téléphone:   </v>
      </c>
      <c r="E4" s="46"/>
      <c r="F4" s="47" t="s">
        <v>55</v>
      </c>
      <c r="G4" s="48" t="str">
        <f aca="false">LEFT(C4,3)&amp;DAY(G5)&amp;MONTH(G5)&amp;YEAR(G5)</f>
        <v>ARS422023</v>
      </c>
      <c r="H4" s="48"/>
    </row>
    <row r="5" customFormat="false" ht="19.5" hidden="false" customHeight="true" outlineLevel="0" collapsed="false">
      <c r="B5" s="49" t="s">
        <v>56</v>
      </c>
      <c r="C5" s="49"/>
      <c r="D5" s="46" t="str">
        <f aca="false">"Télécopie:    "</f>
        <v>Télécopie:    </v>
      </c>
      <c r="E5" s="46"/>
      <c r="F5" s="47" t="s">
        <v>57</v>
      </c>
      <c r="G5" s="50" t="n">
        <v>44961</v>
      </c>
      <c r="H5" s="51"/>
    </row>
    <row r="6" customFormat="false" ht="19.5" hidden="false" customHeight="true" outlineLevel="0" collapsed="false">
      <c r="B6" s="52"/>
      <c r="C6" s="52"/>
      <c r="D6" s="53" t="str">
        <f aca="false">"E-mail:   "</f>
        <v>E-mail:   </v>
      </c>
      <c r="E6" s="53"/>
      <c r="F6" s="54"/>
      <c r="G6" s="55"/>
      <c r="H6" s="51"/>
    </row>
    <row r="7" customFormat="false" ht="43.5" hidden="false" customHeight="true" outlineLevel="0" collapsed="false">
      <c r="B7" s="56" t="str">
        <f aca="false">"Objet de la facture: "</f>
        <v>Objet de la facture: </v>
      </c>
      <c r="C7" s="57"/>
      <c r="D7" s="57"/>
      <c r="E7" s="57"/>
      <c r="F7" s="57"/>
      <c r="G7" s="57"/>
      <c r="H7" s="58"/>
    </row>
    <row r="8" customFormat="false" ht="33.75" hidden="false" customHeight="true" outlineLevel="0" collapsed="false">
      <c r="B8" s="59" t="s">
        <v>58</v>
      </c>
      <c r="C8" s="59" t="s">
        <v>59</v>
      </c>
      <c r="D8" s="60" t="s">
        <v>60</v>
      </c>
      <c r="E8" s="61" t="s">
        <v>61</v>
      </c>
      <c r="F8" s="61" t="s">
        <v>62</v>
      </c>
      <c r="G8" s="61" t="s">
        <v>63</v>
      </c>
      <c r="H8" s="62"/>
    </row>
    <row r="9" customFormat="false" ht="33.75" hidden="false" customHeight="true" outlineLevel="0" collapsed="false">
      <c r="B9" s="63" t="s">
        <v>17</v>
      </c>
      <c r="C9" s="1" t="str">
        <f aca="false">IF(ISBLANK(FactureSimple[[#This Row],[Numéro d’article]])," ",VLOOKUP(FactureSimple[[#This Row],[Numéro d’article]],Tableau2[],2,FALSE()))</f>
        <v>Table ovale 180 x 100 cm en teck</v>
      </c>
      <c r="D9" s="64" t="n">
        <v>1</v>
      </c>
      <c r="E9" s="65" t="n">
        <f aca="false">IF(ISBLANK(FactureSimple[[#This Row],[Numéro d’article]])," ",VLOOKUP(FactureSimple[[#This Row],[Numéro d’article]],Tableau2[],3,))</f>
        <v>510</v>
      </c>
      <c r="F9" s="65" t="n">
        <f aca="false">IF(ISBLANK(FactureSimple[[#This Row],[Numéro d’article]])," ",VLOOKUP(FactureSimple[[#This Row],[Numéro d’article]],Tableau2[],4,FALSE()))</f>
        <v>51</v>
      </c>
      <c r="G9" s="66" t="n">
        <f aca="false">IFERROR((D9*E9)-(D9*F9),"")</f>
        <v>459</v>
      </c>
      <c r="H9" s="62"/>
    </row>
    <row r="10" customFormat="false" ht="33.75" hidden="false" customHeight="true" outlineLevel="0" collapsed="false">
      <c r="B10" s="63" t="s">
        <v>5</v>
      </c>
      <c r="C10" s="1" t="str">
        <f aca="false">IF(ISBLANK(FactureSimple[[#This Row],[Numéro d’article]])," ",VLOOKUP(FactureSimple[[#This Row],[Numéro d’article]],Tableau2[],2,FALSE()))</f>
        <v>Banc anglais 2 places en teck</v>
      </c>
      <c r="D10" s="64" t="n">
        <v>0</v>
      </c>
      <c r="E10" s="65" t="n">
        <f aca="false">IF(ISBLANK(FactureSimple[[#This Row],[Numéro d’article]])," ",VLOOKUP(FactureSimple[[#This Row],[Numéro d’article]],Tableau2[],3,))</f>
        <v>350</v>
      </c>
      <c r="F10" s="65" t="n">
        <f aca="false">IF(ISBLANK(FactureSimple[[#This Row],[Numéro d’article]])," ",VLOOKUP(FactureSimple[[#This Row],[Numéro d’article]],Tableau2[],4,FALSE()))</f>
        <v>0</v>
      </c>
      <c r="G10" s="66" t="n">
        <f aca="false">IFERROR((D10*E10)-(D10*F10),"")</f>
        <v>0</v>
      </c>
      <c r="H10" s="62"/>
    </row>
    <row r="11" customFormat="false" ht="33.75" hidden="false" customHeight="true" outlineLevel="0" collapsed="false">
      <c r="B11" s="63" t="s">
        <v>7</v>
      </c>
      <c r="C11" s="1" t="str">
        <f aca="false">IF(ISBLANK(FactureSimple[[#This Row],[Numéro d’article]])," ",VLOOKUP(FactureSimple[[#This Row],[Numéro d’article]],Tableau2[],2,FALSE()))</f>
        <v>Banc anglais 3 places en teck</v>
      </c>
      <c r="D11" s="64" t="n">
        <v>0</v>
      </c>
      <c r="E11" s="65" t="n">
        <f aca="false">IF(ISBLANK(FactureSimple[[#This Row],[Numéro d’article]])," ",VLOOKUP(FactureSimple[[#This Row],[Numéro d’article]],Tableau2[],3,))</f>
        <v>470</v>
      </c>
      <c r="F11" s="65" t="n">
        <f aca="false">IF(ISBLANK(FactureSimple[[#This Row],[Numéro d’article]])," ",VLOOKUP(FactureSimple[[#This Row],[Numéro d’article]],Tableau2[],4,FALSE()))</f>
        <v>0</v>
      </c>
      <c r="G11" s="66" t="n">
        <f aca="false">IFERROR((D11*E11)-(D11*F11),"")</f>
        <v>0</v>
      </c>
      <c r="H11" s="62"/>
    </row>
    <row r="12" customFormat="false" ht="33.75" hidden="false" customHeight="true" outlineLevel="0" collapsed="false">
      <c r="B12" s="63" t="s">
        <v>19</v>
      </c>
      <c r="C12" s="1" t="str">
        <f aca="false">IF(ISBLANK(FactureSimple[[#This Row],[Numéro d’article]])," ",VLOOKUP(FactureSimple[[#This Row],[Numéro d’article]],Tableau2[],2,FALSE()))</f>
        <v>Table ovale 210 x 105 cm en teck</v>
      </c>
      <c r="D12" s="64" t="n">
        <v>0</v>
      </c>
      <c r="E12" s="65" t="n">
        <f aca="false">IF(ISBLANK(FactureSimple[[#This Row],[Numéro d’article]])," ",VLOOKUP(FactureSimple[[#This Row],[Numéro d’article]],Tableau2[],3,))</f>
        <v>675</v>
      </c>
      <c r="F12" s="65" t="n">
        <f aca="false">IF(ISBLANK(FactureSimple[[#This Row],[Numéro d’article]])," ",VLOOKUP(FactureSimple[[#This Row],[Numéro d’article]],Tableau2[],4,FALSE()))</f>
        <v>67.5</v>
      </c>
      <c r="G12" s="66" t="n">
        <f aca="false">IFERROR((D12*E12)-(D12*F12),"")</f>
        <v>0</v>
      </c>
      <c r="H12" s="62"/>
    </row>
    <row r="13" customFormat="false" ht="33.75" hidden="false" customHeight="true" outlineLevel="0" collapsed="false">
      <c r="B13" s="63" t="s">
        <v>23</v>
      </c>
      <c r="C13" s="1" t="str">
        <f aca="false">IF(ISBLANK(FactureSimple[[#This Row],[Numéro d’article]])," ",VLOOKUP(FactureSimple[[#This Row],[Numéro d’article]],Tableau2[],2,FALSE()))</f>
        <v>Fauteuil de pont en teck 5 positions, ferrures en laiton</v>
      </c>
      <c r="D13" s="64" t="n">
        <v>0</v>
      </c>
      <c r="E13" s="65" t="n">
        <f aca="false">IF(ISBLANK(FactureSimple[[#This Row],[Numéro d’article]])," ",VLOOKUP(FactureSimple[[#This Row],[Numéro d’article]],Tableau2[],3,))</f>
        <v>490</v>
      </c>
      <c r="F13" s="65" t="n">
        <f aca="false">IF(ISBLANK(FactureSimple[[#This Row],[Numéro d’article]])," ",VLOOKUP(FactureSimple[[#This Row],[Numéro d’article]],Tableau2[],4,FALSE()))</f>
        <v>0</v>
      </c>
      <c r="G13" s="66" t="n">
        <f aca="false">IFERROR((D13*E13)-(D13*F13),"")</f>
        <v>0</v>
      </c>
      <c r="H13" s="62"/>
    </row>
    <row r="14" customFormat="false" ht="33.75" hidden="false" customHeight="true" outlineLevel="0" collapsed="false">
      <c r="B14" s="63" t="s">
        <v>13</v>
      </c>
      <c r="C14" s="1" t="str">
        <f aca="false">IF(ISBLANK(FactureSimple[[#This Row],[Numéro d’article]])," ",VLOOKUP(FactureSimple[[#This Row],[Numéro d’article]],Tableau2[],2,FALSE()))</f>
        <v>Table rectangulaire 210 x 160 cm en teck</v>
      </c>
      <c r="D14" s="64" t="n">
        <v>0</v>
      </c>
      <c r="E14" s="65" t="n">
        <f aca="false">IF(ISBLANK(FactureSimple[[#This Row],[Numéro d’article]])," ",VLOOKUP(FactureSimple[[#This Row],[Numéro d’article]],Tableau2[],3,))</f>
        <v>695</v>
      </c>
      <c r="F14" s="65" t="n">
        <f aca="false">IF(ISBLANK(FactureSimple[[#This Row],[Numéro d’article]])," ",VLOOKUP(FactureSimple[[#This Row],[Numéro d’article]],Tableau2[],4,FALSE()))</f>
        <v>69.5</v>
      </c>
      <c r="G14" s="66" t="n">
        <f aca="false">IFERROR((D14*E14)-(D14*F14),"")</f>
        <v>0</v>
      </c>
      <c r="H14" s="62"/>
    </row>
    <row r="15" customFormat="false" ht="33.75" hidden="false" customHeight="true" outlineLevel="0" collapsed="false">
      <c r="B15" s="63" t="s">
        <v>7</v>
      </c>
      <c r="C15" s="1" t="str">
        <f aca="false">IF(ISBLANK(FactureSimple[[#This Row],[Numéro d’article]])," ",VLOOKUP(FactureSimple[[#This Row],[Numéro d’article]],Tableau2[],2,FALSE()))</f>
        <v>Banc anglais 3 places en teck</v>
      </c>
      <c r="D15" s="64" t="n">
        <v>0</v>
      </c>
      <c r="E15" s="65" t="n">
        <f aca="false">IF(ISBLANK(FactureSimple[[#This Row],[Numéro d’article]])," ",VLOOKUP(FactureSimple[[#This Row],[Numéro d’article]],Tableau2[],3,))</f>
        <v>470</v>
      </c>
      <c r="F15" s="65" t="n">
        <f aca="false">IF(ISBLANK(FactureSimple[[#This Row],[Numéro d’article]])," ",VLOOKUP(FactureSimple[[#This Row],[Numéro d’article]],Tableau2[],4,FALSE()))</f>
        <v>0</v>
      </c>
      <c r="G15" s="66" t="n">
        <f aca="false">IFERROR((D15*E15)-(D15*F15),"")</f>
        <v>0</v>
      </c>
      <c r="H15" s="62"/>
    </row>
    <row r="16" customFormat="false" ht="33.75" hidden="false" customHeight="true" outlineLevel="0" collapsed="false">
      <c r="B16" s="63" t="s">
        <v>13</v>
      </c>
      <c r="C16" s="1" t="str">
        <f aca="false">IF(ISBLANK(FactureSimple[[#This Row],[Numéro d’article]])," ",VLOOKUP(FactureSimple[[#This Row],[Numéro d’article]],Tableau2[],2,FALSE()))</f>
        <v>Table rectangulaire 210 x 160 cm en teck</v>
      </c>
      <c r="D16" s="64" t="n">
        <v>0</v>
      </c>
      <c r="E16" s="65" t="n">
        <f aca="false">IF(ISBLANK(FactureSimple[[#This Row],[Numéro d’article]])," ",VLOOKUP(FactureSimple[[#This Row],[Numéro d’article]],Tableau2[],3,))</f>
        <v>695</v>
      </c>
      <c r="F16" s="65" t="n">
        <f aca="false">IF(ISBLANK(FactureSimple[[#This Row],[Numéro d’article]])," ",VLOOKUP(FactureSimple[[#This Row],[Numéro d’article]],Tableau2[],4,FALSE()))</f>
        <v>69.5</v>
      </c>
      <c r="G16" s="66" t="n">
        <f aca="false">IFERROR((D16*E16)-(D16*F16),"")</f>
        <v>0</v>
      </c>
      <c r="H16" s="62"/>
    </row>
    <row r="17" customFormat="false" ht="33.75" hidden="false" customHeight="true" outlineLevel="0" collapsed="false">
      <c r="B17" s="63" t="s">
        <v>5</v>
      </c>
      <c r="C17" s="1" t="str">
        <f aca="false">IF(ISBLANK(FactureSimple[[#This Row],[Numéro d’article]])," ",VLOOKUP(FactureSimple[[#This Row],[Numéro d’article]],Tableau2[],2,FALSE()))</f>
        <v>Banc anglais 2 places en teck</v>
      </c>
      <c r="D17" s="64"/>
      <c r="E17" s="65" t="n">
        <f aca="false">IF(ISBLANK(FactureSimple[[#This Row],[Numéro d’article]])," ",VLOOKUP(FactureSimple[[#This Row],[Numéro d’article]],Tableau2[],3,))</f>
        <v>350</v>
      </c>
      <c r="F17" s="65" t="n">
        <f aca="false">IF(ISBLANK(FactureSimple[[#This Row],[Numéro d’article]])," ",VLOOKUP(FactureSimple[[#This Row],[Numéro d’article]],Tableau2[],4,FALSE()))</f>
        <v>0</v>
      </c>
      <c r="G17" s="66" t="n">
        <f aca="false">IFERROR((D17*E17)-(D17*F17),"")</f>
        <v>0</v>
      </c>
      <c r="H17" s="62"/>
    </row>
    <row r="18" customFormat="false" ht="33.75" hidden="false" customHeight="true" outlineLevel="0" collapsed="false">
      <c r="C18" s="1" t="str">
        <f aca="false">IF(ISBLANK(FactureSimple[[#This Row],[Numéro d’article]])," ",VLOOKUP(FactureSimple[[#This Row],[Numéro d’article]],Tableau2[],2,FALSE()))</f>
        <v> </v>
      </c>
      <c r="D18" s="64" t="n">
        <v>0</v>
      </c>
      <c r="E18" s="65" t="str">
        <f aca="false">IF(ISBLANK(FactureSimple[[#This Row],[Numéro d’article]])," ",VLOOKUP(FactureSimple[[#This Row],[Numéro d’article]],Tableau2[],3,))</f>
        <v> </v>
      </c>
      <c r="F18" s="65" t="str">
        <f aca="false">IF(ISBLANK(FactureSimple[[#This Row],[Numéro d’article]])," ",VLOOKUP(FactureSimple[[#This Row],[Numéro d’article]],Tableau2[],4,FALSE()))</f>
        <v> </v>
      </c>
      <c r="G18" s="66" t="str">
        <f aca="false">IFERROR((D18*E18)-(D18*F18),"")</f>
        <v/>
      </c>
      <c r="H18" s="62"/>
    </row>
    <row r="19" customFormat="false" ht="33.75" hidden="false" customHeight="true" outlineLevel="0" collapsed="false">
      <c r="B19" s="63"/>
      <c r="C19" s="1" t="str">
        <f aca="false">IF(ISBLANK(FactureSimple[[#This Row],[Numéro d’article]])," ",VLOOKUP(FactureSimple[[#This Row],[Numéro d’article]],Tableau2[],2,FALSE()))</f>
        <v> </v>
      </c>
      <c r="D19" s="64" t="n">
        <v>0</v>
      </c>
      <c r="E19" s="65" t="str">
        <f aca="false">IF(ISBLANK(FactureSimple[[#This Row],[Numéro d’article]])," ",VLOOKUP(FactureSimple[[#This Row],[Numéro d’article]],Tableau2[],3,))</f>
        <v> </v>
      </c>
      <c r="F19" s="65" t="str">
        <f aca="false">IF(ISBLANK(FactureSimple[[#This Row],[Numéro d’article]])," ",VLOOKUP(FactureSimple[[#This Row],[Numéro d’article]],Tableau2[],4,FALSE()))</f>
        <v> </v>
      </c>
      <c r="G19" s="66" t="str">
        <f aca="false">IFERROR((D19*E19)-(D19*F19),"")</f>
        <v/>
      </c>
      <c r="H19" s="62"/>
    </row>
    <row r="20" customFormat="false" ht="33.75" hidden="false" customHeight="true" outlineLevel="0" collapsed="false">
      <c r="B20" s="63"/>
      <c r="C20" s="1" t="str">
        <f aca="false">IF(ISBLANK(FactureSimple[[#This Row],[Numéro d’article]])," ",VLOOKUP(FactureSimple[[#This Row],[Numéro d’article]],Tableau2[],2,FALSE()))</f>
        <v> </v>
      </c>
      <c r="D20" s="64" t="n">
        <v>0</v>
      </c>
      <c r="E20" s="65" t="str">
        <f aca="false">IF(ISBLANK(FactureSimple[[#This Row],[Numéro d’article]])," ",VLOOKUP(FactureSimple[[#This Row],[Numéro d’article]],Tableau2[],3,))</f>
        <v> </v>
      </c>
      <c r="F20" s="65" t="str">
        <f aca="false">IF(ISBLANK(FactureSimple[[#This Row],[Numéro d’article]])," ",VLOOKUP(FactureSimple[[#This Row],[Numéro d’article]],Tableau2[],4,FALSE()))</f>
        <v> </v>
      </c>
      <c r="G20" s="66" t="str">
        <f aca="false">IFERROR((D20*E20)-(D20*F20),"")</f>
        <v/>
      </c>
      <c r="H20" s="62"/>
    </row>
    <row r="21" customFormat="false" ht="33.75" hidden="false" customHeight="true" outlineLevel="0" collapsed="false">
      <c r="F21" s="67" t="s">
        <v>64</v>
      </c>
      <c r="G21" s="68" t="n">
        <f aca="false">SUM(FactureSimple[Prix])</f>
        <v>459</v>
      </c>
      <c r="H21" s="62"/>
    </row>
    <row r="22" customFormat="false" ht="33.75" hidden="false" customHeight="true" outlineLevel="0" collapsed="false">
      <c r="F22" s="67" t="s">
        <v>65</v>
      </c>
      <c r="G22" s="68" t="n">
        <f aca="false">IF(G21&gt;=1500,G21*0.05,G21*0)</f>
        <v>0</v>
      </c>
      <c r="H22" s="62"/>
    </row>
    <row r="23" customFormat="false" ht="33.75" hidden="false" customHeight="true" outlineLevel="0" collapsed="false">
      <c r="F23" s="67" t="s">
        <v>66</v>
      </c>
      <c r="G23" s="68" t="n">
        <f aca="false">G21-G22</f>
        <v>459</v>
      </c>
      <c r="H23" s="62"/>
    </row>
    <row r="24" customFormat="false" ht="33.75" hidden="false" customHeight="true" outlineLevel="0" collapsed="false">
      <c r="F24" s="67" t="s">
        <v>43</v>
      </c>
      <c r="G24" s="68" t="n">
        <f aca="false">IF(G23&gt;=1000, ,50)</f>
        <v>50</v>
      </c>
      <c r="H24" s="62"/>
    </row>
    <row r="25" customFormat="false" ht="33.75" hidden="false" customHeight="true" outlineLevel="0" collapsed="false">
      <c r="F25" s="67" t="s">
        <v>67</v>
      </c>
      <c r="G25" s="68" t="n">
        <f aca="false">G23+G24</f>
        <v>509</v>
      </c>
      <c r="H25" s="62"/>
    </row>
    <row r="26" customFormat="false" ht="33.75" hidden="false" customHeight="true" outlineLevel="0" collapsed="false">
      <c r="B26" s="69" t="str">
        <f aca="false">"Veuillez libeller tous les chèques à l’ordre de "&amp;nom_société&amp;"."</f>
        <v>Veuillez libeller tous les chèques à l’ordre de Nom société.</v>
      </c>
      <c r="C26" s="69"/>
      <c r="D26" s="69"/>
      <c r="E26" s="69"/>
      <c r="F26" s="67" t="s">
        <v>68</v>
      </c>
      <c r="G26" s="68" t="n">
        <f aca="false">G25*0.02</f>
        <v>10.18</v>
      </c>
      <c r="H26" s="58"/>
    </row>
    <row r="27" customFormat="false" ht="33.75" hidden="false" customHeight="true" outlineLevel="0" collapsed="false">
      <c r="B27" s="70" t="s">
        <v>69</v>
      </c>
      <c r="C27" s="70"/>
      <c r="D27" s="70"/>
      <c r="E27" s="70"/>
      <c r="F27" s="67" t="s">
        <v>70</v>
      </c>
      <c r="G27" s="68" t="n">
        <f aca="false">IF(ISBLANK(G26),G25,G25-G26)</f>
        <v>498.82</v>
      </c>
    </row>
    <row r="28" customFormat="false" ht="33.75" hidden="false" customHeight="true" outlineLevel="0" collapsed="false">
      <c r="F28" s="67" t="s">
        <v>71</v>
      </c>
      <c r="G28" s="71" t="n">
        <f aca="false">0.2</f>
        <v>0.2</v>
      </c>
    </row>
    <row r="29" customFormat="false" ht="33.75" hidden="false" customHeight="true" outlineLevel="0" collapsed="false">
      <c r="F29" s="67" t="s">
        <v>72</v>
      </c>
      <c r="G29" s="72" t="n">
        <f aca="false">G27*G28</f>
        <v>99.764</v>
      </c>
    </row>
    <row r="30" customFormat="false" ht="33.75" hidden="false" customHeight="true" outlineLevel="0" collapsed="false">
      <c r="F30" s="73" t="s">
        <v>73</v>
      </c>
      <c r="G30" s="74" t="n">
        <f aca="false">G27+G29</f>
        <v>598.584</v>
      </c>
    </row>
  </sheetData>
  <mergeCells count="14">
    <mergeCell ref="B1:D1"/>
    <mergeCell ref="B2:C2"/>
    <mergeCell ref="D2:E2"/>
    <mergeCell ref="F2:G2"/>
    <mergeCell ref="B3:C3"/>
    <mergeCell ref="D3:E3"/>
    <mergeCell ref="F3:G3"/>
    <mergeCell ref="D4:E4"/>
    <mergeCell ref="G4:H4"/>
    <mergeCell ref="B5:C5"/>
    <mergeCell ref="D5:E5"/>
    <mergeCell ref="D6:E6"/>
    <mergeCell ref="B26:E26"/>
    <mergeCell ref="B27:E27"/>
  </mergeCells>
  <conditionalFormatting sqref="F21:F29">
    <cfRule type="expression" priority="2" aboveAverage="0" equalAverage="0" bottom="0" percent="0" rank="0" text="" dxfId="12">
      <formula>MOD(ROW(),2)=0</formula>
    </cfRule>
  </conditionalFormatting>
  <conditionalFormatting sqref="G9:G29">
    <cfRule type="expression" priority="3" aboveAverage="0" equalAverage="0" bottom="0" percent="0" rank="0" text="" dxfId="13">
      <formula>MOD(ROW(),2)=1</formula>
    </cfRule>
  </conditionalFormatting>
  <conditionalFormatting sqref="G9:G29">
    <cfRule type="expression" priority="4" aboveAverage="0" equalAverage="0" bottom="0" percent="0" rank="0" text="" dxfId="14">
      <formula>MOD(ROW(),2)=0</formula>
    </cfRule>
  </conditionalFormatting>
  <dataValidations count="30">
    <dataValidation allowBlank="true" errorStyle="stop" operator="between" prompt="Modifiez le nom de la société dans cette cellule. Entrez l’adresse, le numéro de téléphone, le numéro de télécopie, l’adresse d’e-mail et le site web de la société dans les cellules B2 à G3. Entrez les détails de facturation dans les cellules B4 à G7" showDropDown="false" showErrorMessage="true" showInputMessage="true" sqref="B1" type="none">
      <formula1>0</formula1>
      <formula2>0</formula2>
    </dataValidation>
    <dataValidation allowBlank="true" errorStyle="stop" operator="between" prompt="Entrez le nombre de jours à l’issue desquels le montant total sera dû à l’emplacement du premier &lt;#&gt; dans cette cellule, et le pourcentage de pénalité de retard dans le deuxième &lt;#&gt;" showDropDown="false" showErrorMessage="true" showInputMessage="true" sqref="B27:E27" type="none">
      <formula1>0</formula1>
      <formula2>0</formula2>
    </dataValidation>
    <dataValidation allowBlank="true" errorStyle="stop" operator="between" prompt="Entrez l’objet de la facture dans cette cellule" showDropDown="false" showErrorMessage="true" showInputMessage="true" sqref="C7" type="none">
      <formula1>0</formula1>
      <formula2>0</formula2>
    </dataValidation>
    <dataValidation allowBlank="true" errorStyle="stop" operator="between" prompt="Entrez l’objet de la facture dans la cellule située à droite" showDropDown="false" showErrorMessage="true" showInputMessage="true" sqref="B7" type="none">
      <formula1>0</formula1>
      <formula2>0</formula2>
    </dataValidation>
    <dataValidation allowBlank="true" errorStyle="stop" operator="between" prompt="Entrez l’adresse e-mail de la société dans cette cellule" showDropDown="false" showErrorMessage="true" showInputMessage="true" sqref="F2:G2" type="none">
      <formula1>0</formula1>
      <formula2>0</formula2>
    </dataValidation>
    <dataValidation allowBlank="true" errorStyle="stop" operator="between" prompt="Entrez le numéro de télécopie de la société dans cette cellule" showDropDown="false" showErrorMessage="true" showInputMessage="true" sqref="D3:E3" type="none">
      <formula1>0</formula1>
      <formula2>0</formula2>
    </dataValidation>
    <dataValidation allowBlank="true" errorStyle="stop" operator="between" prompt="Entrez le numéro de téléphone de la société dans cette cellule" showDropDown="false" showErrorMessage="true" showInputMessage="true" sqref="D2:E2" type="none">
      <formula1>0</formula1>
      <formula2>0</formula2>
    </dataValidation>
    <dataValidation allowBlank="true" errorStyle="stop" operator="between" prompt="Entrez l’adresse de courrier dans cette cellule" showDropDown="false" showErrorMessage="true" showInputMessage="true" sqref="D6:E6" type="none">
      <formula1>0</formula1>
      <formula2>0</formula2>
    </dataValidation>
    <dataValidation allowBlank="true" errorStyle="stop" operator="between" prompt="Entrez l’adresse de la société dans cette cellule" showDropDown="false" showErrorMessage="true" showInputMessage="true" sqref="B2" type="none">
      <formula1>0</formula1>
      <formula2>0</formula2>
    </dataValidation>
    <dataValidation allowBlank="true" errorStyle="stop" operator="between" prompt="Créez une facture simple dans cette feuille de calcul" showDropDown="false" showErrorMessage="true" showInputMessage="true" sqref="A1" type="none">
      <formula1>0</formula1>
      <formula2>0</formula2>
    </dataValidation>
    <dataValidation allowBlank="true" errorStyle="stop" operator="between" prompt="Entrez le code postal et la ville de la société dans cette cellule" showDropDown="false" showErrorMessage="true" showInputMessage="true" sqref="B3" type="none">
      <formula1>0</formula1>
      <formula2>0</formula2>
    </dataValidation>
    <dataValidation allowBlank="true" errorStyle="stop" operator="between" prompt="Entrez le numéro de téléphone dans cette cellule" showDropDown="false" showErrorMessage="true" showInputMessage="true" sqref="D4:E4" type="none">
      <formula1>0</formula1>
      <formula2>0</formula2>
    </dataValidation>
    <dataValidation allowBlank="true" errorStyle="stop" operator="between" prompt="Entrez le numéro de télécopie dans cette cellule" showDropDown="false" showErrorMessage="true" showInputMessage="true" sqref="D5:E5" type="none">
      <formula1>0</formula1>
      <formula2>0</formula2>
    </dataValidation>
    <dataValidation allowBlank="true" errorStyle="stop" operator="between" prompt="Entrez le site web de la société dans cette cellule" showDropDown="false" showErrorMessage="true" showInputMessage="true" sqref="F3:G3" type="none">
      <formula1>0</formula1>
      <formula2>0</formula2>
    </dataValidation>
    <dataValidation allowBlank="true" errorStyle="stop" operator="between" prompt="Entrez le destinataire de la facture dans la cellule située à droite" showDropDown="false" showErrorMessage="true" showInputMessage="true" sqref="B4" type="none">
      <formula1>0</formula1>
      <formula2>0</formula2>
    </dataValidation>
    <dataValidation allowBlank="true" errorStyle="stop" operator="between" prompt="Entrez l’adresse de facturation dans la cellule située à droite" showDropDown="false" showErrorMessage="true" showInputMessage="true" sqref="B5" type="none">
      <formula1>0</formula1>
      <formula2>0</formula2>
    </dataValidation>
    <dataValidation allowBlank="true" errorStyle="stop" operator="between" prompt="Entrez le numéro de facture dans cette cellule" showDropDown="false" showErrorMessage="true" showInputMessage="true" sqref="G4" type="none">
      <formula1>0</formula1>
      <formula2>0</formula2>
    </dataValidation>
    <dataValidation allowBlank="true" errorStyle="stop" operator="between" prompt="Entrez le numéro de facture dans la cellule située à droite" showDropDown="false" showErrorMessage="true" showInputMessage="true" sqref="F4" type="none">
      <formula1>0</formula1>
      <formula2>0</formula2>
    </dataValidation>
    <dataValidation allowBlank="true" errorStyle="stop" operator="between" prompt="Entrez la date de la facture dans cette cellule" showDropDown="false" showErrorMessage="true" showInputMessage="true" sqref="G5" type="none">
      <formula1>0</formula1>
      <formula2>0</formula2>
    </dataValidation>
    <dataValidation allowBlank="true" errorStyle="stop" operator="between" prompt="Entrez la date de la facture dans la cellule située à droite" showDropDown="false" showErrorMessage="true" showInputMessage="true" sqref="F5" type="none">
      <formula1>0</formula1>
      <formula2>0</formula2>
    </dataValidation>
    <dataValidation allowBlank="true" errorStyle="stop" operator="between" prompt="Entrez le numéro de l’article dans cette colonne sous ce titre" showDropDown="false" showErrorMessage="true" showInputMessage="true" sqref="B8" type="none">
      <formula1>0</formula1>
      <formula2>0</formula2>
    </dataValidation>
    <dataValidation allowBlank="true" errorStyle="stop" operator="between" prompt="Entrez une description dans cette colonne sous ce titre" showDropDown="false" showErrorMessage="true" showInputMessage="true" sqref="C8" type="none">
      <formula1>0</formula1>
      <formula2>0</formula2>
    </dataValidation>
    <dataValidation allowBlank="true" errorStyle="stop" operator="between" prompt="Entrez la quantité dans cette colonne sous ce titre" showDropDown="false" showErrorMessage="true" showInputMessage="true" sqref="D8" type="none">
      <formula1>0</formula1>
      <formula2>0</formula2>
    </dataValidation>
    <dataValidation allowBlank="true" errorStyle="stop" operator="between" prompt="Entrez le prix unitaire dans cette colonne sous ce titre" showDropDown="false" showErrorMessage="true" showInputMessage="true" sqref="E8" type="none">
      <formula1>0</formula1>
      <formula2>0</formula2>
    </dataValidation>
    <dataValidation allowBlank="true" errorStyle="stop" operator="between" prompt="Entrez la remise dans cette colonne sous ce titre" showDropDown="false" showErrorMessage="true" showInputMessage="true" sqref="F8" type="none">
      <formula1>0</formula1>
      <formula2>0</formula2>
    </dataValidation>
    <dataValidation allowBlank="true" errorStyle="stop" operator="between" prompt="Entrez le prix dans cette colonne sous ce titre" showDropDown="false" showErrorMessage="true" showInputMessage="true" sqref="G8" type="none">
      <formula1>0</formula1>
      <formula2>0</formula2>
    </dataValidation>
    <dataValidation allowBlank="true" errorStyle="stop" operator="between" prompt="Le sous-total est calculé automatiquement dans cette cellule" showDropDown="false" showErrorMessage="true" showInputMessage="true" sqref="G21:G27" type="none">
      <formula1>0</formula1>
      <formula2>0</formula2>
    </dataValidation>
    <dataValidation allowBlank="true" errorStyle="stop" operator="between" prompt="Entrez le taux de TVA dans cette cellule" showDropDown="false" showErrorMessage="true" showInputMessage="true" sqref="G28:G29" type="none">
      <formula1>0</formula1>
      <formula2>0</formula2>
    </dataValidation>
    <dataValidation allowBlank="true" errorStyle="stop" operator="between" prompt="Le montant total est calculé automatiquement dans cette cellule" showDropDown="false" showErrorMessage="true" showInputMessage="true" sqref="G30" type="none">
      <formula1>0</formula1>
      <formula2>0</formula2>
    </dataValidation>
    <dataValidation allowBlank="true" errorStyle="stop" operator="between" showDropDown="false" showErrorMessage="true" showInputMessage="true" sqref="B9:B17 B19:B20" type="list">
      <formula1>Liste_ref</formula1>
      <formula2>0</formula2>
    </dataValidation>
  </dataValidations>
  <printOptions headings="false" gridLines="false" gridLinesSet="true" horizontalCentered="true" verticalCentered="false"/>
  <pageMargins left="0.7" right="0.7" top="1" bottom="0.847222222222222" header="0.511811023622047" footer="0.3"/>
  <pageSetup paperSize="9" scale="100" fitToWidth="1" fitToHeight="0" pageOrder="downThenOver" orientation="portrait" blackAndWhite="false" draft="false" cellComments="none" horizontalDpi="300" verticalDpi="300" copies="1"/>
  <headerFooter differentFirst="true" differentOddEven="false">
    <oddHeader/>
    <oddFooter>&amp;CPage &amp;P of &amp;N</oddFooter>
    <firstHeader/>
    <first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2016-09-14T12:13:51Z</dcterms:created>
  <dc:creator>Steph</dc:creator>
  <dc:description/>
  <dc:language>fr-FR</dc:language>
  <cp:lastModifiedBy/>
  <dcterms:modified xsi:type="dcterms:W3CDTF">2023-02-09T10:29:54Z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