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rsha\Desktop\offertverktyg2\"/>
    </mc:Choice>
  </mc:AlternateContent>
  <xr:revisionPtr revIDLastSave="0" documentId="13_ncr:1_{7C90EAA6-B994-4058-8AD0-CB4415E2C4F5}" xr6:coauthVersionLast="47" xr6:coauthVersionMax="47" xr10:uidLastSave="{00000000-0000-0000-0000-000000000000}"/>
  <bookViews>
    <workbookView xWindow="2865" yWindow="345" windowWidth="22575" windowHeight="14835" activeTab="1" xr2:uid="{00000000-000D-0000-FFFF-FFFF00000000}"/>
  </bookViews>
  <sheets>
    <sheet name="pris" sheetId="1" r:id="rId1"/>
    <sheet name="mask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2" l="1"/>
  <c r="O14" i="2" s="1"/>
  <c r="N9" i="2" a="1"/>
  <c r="N9" i="2" s="1"/>
  <c r="O9" i="2" s="1"/>
  <c r="N8" i="2" a="1"/>
  <c r="N8" i="2" s="1"/>
  <c r="O8" i="2" s="1"/>
  <c r="N7" i="2" a="1"/>
  <c r="N7" i="2" s="1"/>
  <c r="O7" i="2" s="1"/>
  <c r="N6" i="2" a="1"/>
  <c r="N6" i="2" s="1"/>
  <c r="O6" i="2" s="1"/>
  <c r="N5" i="2" a="1"/>
  <c r="N5" i="2" s="1"/>
  <c r="O5" i="2" s="1"/>
  <c r="C18" i="2" s="1" a="1"/>
  <c r="C18" i="2" s="1"/>
  <c r="E67" i="1"/>
  <c r="F67" i="1" s="1"/>
  <c r="E66" i="1"/>
  <c r="F66" i="1" s="1"/>
  <c r="F65" i="1"/>
  <c r="E65" i="1"/>
  <c r="E64" i="1"/>
  <c r="F64" i="1" s="1"/>
  <c r="E63" i="1"/>
  <c r="F63" i="1" s="1"/>
  <c r="F62" i="1"/>
  <c r="E62" i="1"/>
  <c r="E61" i="1"/>
  <c r="F61" i="1" s="1"/>
  <c r="E60" i="1"/>
  <c r="F60" i="1" s="1"/>
  <c r="F59" i="1"/>
  <c r="E59" i="1"/>
  <c r="E58" i="1"/>
  <c r="F58" i="1" s="1"/>
  <c r="E57" i="1"/>
  <c r="F57" i="1" s="1"/>
  <c r="F56" i="1"/>
  <c r="E56" i="1"/>
  <c r="E55" i="1"/>
  <c r="F55" i="1" s="1"/>
  <c r="E54" i="1"/>
  <c r="F54" i="1" s="1"/>
  <c r="F53" i="1"/>
  <c r="E53" i="1"/>
  <c r="E52" i="1"/>
  <c r="F52" i="1" s="1"/>
  <c r="E51" i="1"/>
  <c r="F51" i="1" s="1"/>
  <c r="F50" i="1"/>
  <c r="E50" i="1"/>
  <c r="E49" i="1"/>
  <c r="F49" i="1" s="1"/>
  <c r="E48" i="1"/>
  <c r="F48" i="1" s="1"/>
  <c r="F47" i="1"/>
  <c r="E47" i="1"/>
  <c r="E46" i="1"/>
  <c r="F46" i="1" s="1"/>
  <c r="E45" i="1"/>
  <c r="F45" i="1" s="1"/>
  <c r="F44" i="1"/>
  <c r="E44" i="1"/>
  <c r="E43" i="1"/>
  <c r="F43" i="1" s="1"/>
  <c r="E42" i="1"/>
  <c r="F42" i="1" s="1"/>
  <c r="F41" i="1"/>
  <c r="E41" i="1"/>
  <c r="E40" i="1"/>
  <c r="F40" i="1" s="1"/>
  <c r="E39" i="1"/>
  <c r="F39" i="1" s="1"/>
  <c r="F38" i="1"/>
  <c r="E38" i="1"/>
  <c r="E37" i="1"/>
  <c r="F37" i="1" s="1"/>
  <c r="E36" i="1"/>
  <c r="F36" i="1" s="1"/>
  <c r="F35" i="1"/>
  <c r="E35" i="1"/>
  <c r="E34" i="1"/>
  <c r="F34" i="1" s="1"/>
  <c r="E33" i="1"/>
  <c r="F33" i="1" s="1"/>
  <c r="F32" i="1"/>
  <c r="E32" i="1"/>
  <c r="E31" i="1"/>
  <c r="F31" i="1" s="1"/>
  <c r="E30" i="1"/>
  <c r="F30" i="1" s="1"/>
  <c r="F29" i="1"/>
  <c r="E29" i="1"/>
  <c r="E28" i="1"/>
  <c r="F28" i="1" s="1"/>
  <c r="E27" i="1"/>
  <c r="F27" i="1" s="1"/>
  <c r="F26" i="1"/>
  <c r="E26" i="1"/>
  <c r="E25" i="1"/>
  <c r="F25" i="1" s="1"/>
  <c r="E24" i="1"/>
  <c r="F24" i="1" s="1"/>
  <c r="F23" i="1"/>
  <c r="E23" i="1"/>
  <c r="E22" i="1"/>
  <c r="F22" i="1" s="1"/>
  <c r="E21" i="1"/>
  <c r="F21" i="1" s="1"/>
  <c r="F20" i="1"/>
  <c r="E20" i="1"/>
  <c r="E19" i="1"/>
  <c r="F19" i="1" s="1"/>
  <c r="E18" i="1"/>
  <c r="F18" i="1" s="1"/>
  <c r="F17" i="1"/>
  <c r="E17" i="1"/>
  <c r="E16" i="1"/>
  <c r="F16" i="1" s="1"/>
  <c r="E15" i="1"/>
  <c r="F15" i="1" s="1"/>
  <c r="F14" i="1"/>
  <c r="E14" i="1"/>
  <c r="E13" i="1"/>
  <c r="F13" i="1" s="1"/>
  <c r="E12" i="1"/>
  <c r="F12" i="1" s="1"/>
  <c r="F11" i="1"/>
  <c r="E11" i="1"/>
  <c r="E10" i="1"/>
  <c r="F10" i="1" s="1"/>
  <c r="E9" i="1"/>
  <c r="F9" i="1" s="1"/>
  <c r="F8" i="1"/>
  <c r="E8" i="1"/>
  <c r="E7" i="1"/>
  <c r="F7" i="1" s="1"/>
  <c r="E6" i="1"/>
  <c r="F6" i="1" s="1"/>
  <c r="F5" i="1"/>
  <c r="E5" i="1"/>
  <c r="P4" i="1"/>
  <c r="N13" i="2" s="1"/>
  <c r="O13" i="2" s="1"/>
  <c r="O4" i="1"/>
  <c r="N12" i="2" s="1"/>
  <c r="O12" i="2" s="1"/>
  <c r="N4" i="1"/>
  <c r="N11" i="2" s="1"/>
  <c r="O11" i="2" s="1"/>
  <c r="M4" i="1"/>
  <c r="N10" i="2" s="1"/>
  <c r="O10" i="2" s="1"/>
  <c r="F4" i="1"/>
  <c r="E4" i="1"/>
  <c r="G20" i="2" l="1"/>
  <c r="F20" i="2"/>
  <c r="F21" i="2" s="1"/>
  <c r="E20" i="2"/>
  <c r="E21" i="2" s="1"/>
  <c r="C19" i="2" l="1"/>
  <c r="C23" i="2" l="1"/>
  <c r="C22" i="2"/>
</calcChain>
</file>

<file path=xl/sharedStrings.xml><?xml version="1.0" encoding="utf-8"?>
<sst xmlns="http://schemas.openxmlformats.org/spreadsheetml/2006/main" count="56" uniqueCount="39">
  <si>
    <t>PÅSLAG</t>
  </si>
  <si>
    <t>Growatt</t>
  </si>
  <si>
    <t>Halo 11 Kw</t>
  </si>
  <si>
    <t>Antal paneler</t>
  </si>
  <si>
    <t>Pris till kund</t>
  </si>
  <si>
    <t>Vårt pris ex moms</t>
  </si>
  <si>
    <t>Ink moms</t>
  </si>
  <si>
    <t>Papptak</t>
  </si>
  <si>
    <t>40 grader</t>
  </si>
  <si>
    <t xml:space="preserve">5 Meter </t>
  </si>
  <si>
    <t>Extra byggnad</t>
  </si>
  <si>
    <t>BATTERI 5KW</t>
  </si>
  <si>
    <t>BATTERI 10KW</t>
  </si>
  <si>
    <t>BATTERI 15KW</t>
  </si>
  <si>
    <t>BATTERI 20KW</t>
  </si>
  <si>
    <t>Laddstople</t>
  </si>
  <si>
    <t>PRIS TILL KUND EX MOMS!!</t>
  </si>
  <si>
    <t>Includerat Checkwatt + Hybrid VR</t>
  </si>
  <si>
    <t>Checklista för prissättning</t>
  </si>
  <si>
    <t>Priset</t>
  </si>
  <si>
    <t>Price including VAT</t>
  </si>
  <si>
    <t>Nej</t>
  </si>
  <si>
    <t>40 Grader+</t>
  </si>
  <si>
    <t>5 meter +</t>
  </si>
  <si>
    <t>BATTERI 5KWH</t>
  </si>
  <si>
    <t>BATTERI 10KWH</t>
  </si>
  <si>
    <t>BATTERI 15KWH</t>
  </si>
  <si>
    <t>BATTERI 20KWH</t>
  </si>
  <si>
    <t>Laddstolpe</t>
  </si>
  <si>
    <t>Total systempris inkl MOMS</t>
  </si>
  <si>
    <t>Avdragsfördelning</t>
  </si>
  <si>
    <t>Rabattmodell</t>
  </si>
  <si>
    <t>Totalt möjligt avdrag</t>
  </si>
  <si>
    <t>20% GTA</t>
  </si>
  <si>
    <t>50% GTA</t>
  </si>
  <si>
    <t>Rabatt</t>
  </si>
  <si>
    <t>Netto pris 1 person</t>
  </si>
  <si>
    <t>Netto pris 2 personer</t>
  </si>
  <si>
    <t>Förskjuttning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</si>
</sst>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[$ st]"/>
    <numFmt numFmtId="165" formatCode="#,##0[$kr]"/>
    <numFmt numFmtId="166" formatCode="#,##0.000[$kr]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165" fontId="2" fillId="0" borderId="6" xfId="0" applyNumberFormat="1" applyFont="1" applyBorder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7" xfId="0" applyNumberFormat="1" applyFont="1" applyBorder="1" applyAlignment="1">
      <alignment horizontal="left"/>
    </xf>
    <xf numFmtId="165" fontId="2" fillId="0" borderId="8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9" xfId="0" applyFont="1" applyBorder="1"/>
    <xf numFmtId="166" fontId="2" fillId="0" borderId="0" xfId="0" applyNumberFormat="1" applyFont="1"/>
    <xf numFmtId="10" fontId="2" fillId="0" borderId="0" xfId="0" applyNumberFormat="1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7"/>
  <sheetViews>
    <sheetView workbookViewId="0">
      <selection activeCell="C34" sqref="C34"/>
    </sheetView>
  </sheetViews>
  <sheetFormatPr defaultColWidth="12.5703125" defaultRowHeight="15.75" customHeight="1" x14ac:dyDescent="0.2"/>
  <cols>
    <col min="3" max="3" width="16.42578125" customWidth="1"/>
    <col min="5" max="5" width="14.5703125" customWidth="1"/>
    <col min="10" max="10" width="10.85546875" customWidth="1"/>
    <col min="11" max="11" width="12.5703125" customWidth="1"/>
    <col min="21" max="21" width="29.140625" customWidth="1"/>
  </cols>
  <sheetData>
    <row r="1" spans="1:18" x14ac:dyDescent="0.2">
      <c r="C1" s="1"/>
      <c r="D1" s="2"/>
      <c r="E1" s="2"/>
      <c r="F1" s="3"/>
      <c r="G1" s="3"/>
      <c r="H1" s="3" t="s">
        <v>0</v>
      </c>
      <c r="I1" s="3" t="s">
        <v>0</v>
      </c>
      <c r="J1" s="3" t="s">
        <v>0</v>
      </c>
      <c r="K1" s="3" t="s">
        <v>0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</row>
    <row r="2" spans="1:18" x14ac:dyDescent="0.2">
      <c r="C2" s="1" t="s">
        <v>3</v>
      </c>
      <c r="D2" s="2" t="s">
        <v>4</v>
      </c>
      <c r="E2" s="2" t="s">
        <v>5</v>
      </c>
      <c r="F2" s="3" t="s">
        <v>6</v>
      </c>
      <c r="G2" s="3"/>
      <c r="H2" s="3" t="s">
        <v>7</v>
      </c>
      <c r="I2" s="3" t="s">
        <v>8</v>
      </c>
      <c r="J2" s="3" t="s">
        <v>9</v>
      </c>
      <c r="K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/>
    </row>
    <row r="3" spans="1:18" x14ac:dyDescent="0.2">
      <c r="A3" s="4" t="s">
        <v>16</v>
      </c>
      <c r="D3" s="5"/>
      <c r="E3" s="5"/>
    </row>
    <row r="4" spans="1:18" x14ac:dyDescent="0.2">
      <c r="C4" s="6">
        <v>12</v>
      </c>
      <c r="D4" s="7">
        <v>9191.8666666666668</v>
      </c>
      <c r="E4" s="7">
        <f t="shared" ref="E4:E67" si="0">D4*C4</f>
        <v>110302.39999999999</v>
      </c>
      <c r="F4" s="7">
        <f t="shared" ref="F4:F67" si="1">E4*1.25</f>
        <v>137878</v>
      </c>
      <c r="G4" s="7"/>
      <c r="H4" s="7">
        <v>7200</v>
      </c>
      <c r="I4" s="7">
        <v>5400</v>
      </c>
      <c r="J4" s="7">
        <v>5400</v>
      </c>
      <c r="K4" s="7">
        <v>5400</v>
      </c>
      <c r="M4" s="8">
        <f>(30000*1.4)</f>
        <v>42000</v>
      </c>
      <c r="N4" s="8">
        <f>50000*1.4</f>
        <v>70000</v>
      </c>
      <c r="O4" s="8">
        <f>70000*1.4</f>
        <v>98000</v>
      </c>
      <c r="P4" s="8">
        <f>80000*1.4</f>
        <v>112000</v>
      </c>
      <c r="Q4" s="8">
        <v>12000</v>
      </c>
    </row>
    <row r="5" spans="1:18" x14ac:dyDescent="0.2">
      <c r="C5" s="6">
        <v>13</v>
      </c>
      <c r="D5" s="7">
        <v>8850.2000000000007</v>
      </c>
      <c r="E5" s="7">
        <f t="shared" si="0"/>
        <v>115052.6</v>
      </c>
      <c r="F5" s="7">
        <f t="shared" si="1"/>
        <v>143815.75</v>
      </c>
      <c r="G5" s="7"/>
      <c r="H5" s="7">
        <v>7200</v>
      </c>
      <c r="I5" s="7">
        <v>5400</v>
      </c>
      <c r="J5" s="7">
        <v>5400</v>
      </c>
      <c r="K5" s="7">
        <v>5400</v>
      </c>
      <c r="M5" s="8" t="s">
        <v>17</v>
      </c>
      <c r="N5" s="8"/>
      <c r="O5" s="8"/>
      <c r="P5" s="8"/>
      <c r="Q5" s="8"/>
    </row>
    <row r="6" spans="1:18" x14ac:dyDescent="0.2">
      <c r="C6" s="6">
        <v>14</v>
      </c>
      <c r="D6" s="7">
        <v>8418.0571428571438</v>
      </c>
      <c r="E6" s="7">
        <f t="shared" si="0"/>
        <v>117852.80000000002</v>
      </c>
      <c r="F6" s="7">
        <f t="shared" si="1"/>
        <v>147316.00000000003</v>
      </c>
      <c r="G6" s="7"/>
      <c r="H6" s="7">
        <v>7200</v>
      </c>
      <c r="I6" s="7">
        <v>5400</v>
      </c>
      <c r="J6" s="7">
        <v>5400</v>
      </c>
      <c r="K6" s="7">
        <v>5400</v>
      </c>
      <c r="M6" s="8"/>
      <c r="N6" s="8"/>
      <c r="O6" s="8"/>
      <c r="P6" s="8"/>
      <c r="Q6" s="8"/>
    </row>
    <row r="7" spans="1:18" x14ac:dyDescent="0.2">
      <c r="C7" s="6">
        <v>15</v>
      </c>
      <c r="D7" s="7">
        <v>8043.5333333333328</v>
      </c>
      <c r="E7" s="7">
        <f t="shared" si="0"/>
        <v>120653</v>
      </c>
      <c r="F7" s="7">
        <f t="shared" si="1"/>
        <v>150816.25</v>
      </c>
      <c r="G7" s="7"/>
      <c r="H7" s="7">
        <v>7200</v>
      </c>
      <c r="I7" s="7">
        <v>5400</v>
      </c>
      <c r="J7" s="7">
        <v>5400</v>
      </c>
      <c r="K7" s="7">
        <v>5400</v>
      </c>
      <c r="M7" s="8"/>
      <c r="N7" s="8"/>
      <c r="O7" s="8"/>
      <c r="P7" s="8"/>
      <c r="Q7" s="8"/>
    </row>
    <row r="8" spans="1:18" x14ac:dyDescent="0.2">
      <c r="C8" s="6">
        <v>16</v>
      </c>
      <c r="D8" s="7">
        <v>7715.8249999999998</v>
      </c>
      <c r="E8" s="7">
        <f t="shared" si="0"/>
        <v>123453.2</v>
      </c>
      <c r="F8" s="7">
        <f t="shared" si="1"/>
        <v>154316.5</v>
      </c>
      <c r="G8" s="7"/>
      <c r="H8" s="7">
        <v>7200</v>
      </c>
      <c r="I8" s="7">
        <v>5400</v>
      </c>
      <c r="J8" s="7">
        <v>5400</v>
      </c>
      <c r="K8" s="7">
        <v>5400</v>
      </c>
      <c r="M8" s="8"/>
      <c r="N8" s="8"/>
      <c r="O8" s="8"/>
      <c r="P8" s="8"/>
      <c r="Q8" s="8"/>
    </row>
    <row r="9" spans="1:18" x14ac:dyDescent="0.2">
      <c r="C9" s="6">
        <v>17</v>
      </c>
      <c r="D9" s="7">
        <v>7426.6705882352944</v>
      </c>
      <c r="E9" s="7">
        <f t="shared" si="0"/>
        <v>126253.40000000001</v>
      </c>
      <c r="F9" s="7">
        <f t="shared" si="1"/>
        <v>157816.75</v>
      </c>
      <c r="G9" s="7"/>
      <c r="H9" s="7">
        <v>7200</v>
      </c>
      <c r="I9" s="7">
        <v>5400</v>
      </c>
      <c r="J9" s="7">
        <v>5400</v>
      </c>
      <c r="K9" s="7">
        <v>5400</v>
      </c>
      <c r="M9" s="8"/>
      <c r="N9" s="8"/>
      <c r="O9" s="8"/>
      <c r="P9" s="8"/>
      <c r="Q9" s="8"/>
    </row>
    <row r="10" spans="1:18" x14ac:dyDescent="0.2">
      <c r="C10" s="6">
        <v>18</v>
      </c>
      <c r="D10" s="7">
        <v>7169.6444444444451</v>
      </c>
      <c r="E10" s="7">
        <f t="shared" si="0"/>
        <v>129053.6</v>
      </c>
      <c r="F10" s="7">
        <f t="shared" si="1"/>
        <v>161317</v>
      </c>
      <c r="G10" s="7"/>
      <c r="H10" s="7">
        <v>7200</v>
      </c>
      <c r="I10" s="7">
        <v>5400</v>
      </c>
      <c r="J10" s="7">
        <v>5400</v>
      </c>
      <c r="K10" s="7">
        <v>5400</v>
      </c>
      <c r="M10" s="8"/>
      <c r="N10" s="8"/>
      <c r="O10" s="8"/>
      <c r="P10" s="8"/>
      <c r="Q10" s="8"/>
    </row>
    <row r="11" spans="1:18" x14ac:dyDescent="0.2">
      <c r="C11" s="6">
        <v>19</v>
      </c>
      <c r="D11" s="7">
        <v>7008.0947368421048</v>
      </c>
      <c r="E11" s="7">
        <f t="shared" si="0"/>
        <v>133153.79999999999</v>
      </c>
      <c r="F11" s="7">
        <f t="shared" si="1"/>
        <v>166442.25</v>
      </c>
      <c r="G11" s="7"/>
      <c r="H11" s="7">
        <v>7600</v>
      </c>
      <c r="I11" s="7">
        <v>5700</v>
      </c>
      <c r="J11" s="7">
        <v>5700</v>
      </c>
      <c r="K11" s="7">
        <v>6700</v>
      </c>
      <c r="M11" s="8"/>
      <c r="N11" s="8"/>
      <c r="O11" s="8"/>
      <c r="P11" s="8"/>
      <c r="Q11" s="8"/>
    </row>
    <row r="12" spans="1:18" x14ac:dyDescent="0.2">
      <c r="C12" s="6">
        <v>20</v>
      </c>
      <c r="D12" s="7">
        <v>6895.2</v>
      </c>
      <c r="E12" s="7">
        <f t="shared" si="0"/>
        <v>137904</v>
      </c>
      <c r="F12" s="7">
        <f t="shared" si="1"/>
        <v>172380</v>
      </c>
      <c r="G12" s="7"/>
      <c r="H12" s="7">
        <v>8000</v>
      </c>
      <c r="I12" s="7">
        <v>6000</v>
      </c>
      <c r="J12" s="7">
        <v>6000</v>
      </c>
      <c r="K12" s="7">
        <v>7000</v>
      </c>
      <c r="M12" s="8"/>
      <c r="N12" s="8"/>
      <c r="O12" s="8"/>
      <c r="P12" s="8"/>
      <c r="Q12" s="8"/>
    </row>
    <row r="13" spans="1:18" x14ac:dyDescent="0.2">
      <c r="C13" s="6">
        <v>21</v>
      </c>
      <c r="D13" s="7">
        <v>6762.1047619047622</v>
      </c>
      <c r="E13" s="7">
        <f t="shared" si="0"/>
        <v>142004.20000000001</v>
      </c>
      <c r="F13" s="7">
        <f t="shared" si="1"/>
        <v>177505.25</v>
      </c>
      <c r="G13" s="7"/>
      <c r="H13" s="7">
        <v>8399.9999999999964</v>
      </c>
      <c r="I13" s="7">
        <v>6300</v>
      </c>
      <c r="J13" s="7">
        <v>6300</v>
      </c>
      <c r="K13" s="7">
        <v>7300</v>
      </c>
      <c r="M13" s="8"/>
      <c r="N13" s="8"/>
      <c r="O13" s="8"/>
      <c r="P13" s="8"/>
      <c r="Q13" s="8"/>
    </row>
    <row r="14" spans="1:18" x14ac:dyDescent="0.2">
      <c r="C14" s="6">
        <v>22</v>
      </c>
      <c r="D14" s="7">
        <v>6641.1090909090917</v>
      </c>
      <c r="E14" s="7">
        <f t="shared" si="0"/>
        <v>146104.40000000002</v>
      </c>
      <c r="F14" s="7">
        <f t="shared" si="1"/>
        <v>182630.50000000003</v>
      </c>
      <c r="G14" s="7"/>
      <c r="H14" s="7">
        <v>8799.9999999999964</v>
      </c>
      <c r="I14" s="7">
        <v>6600</v>
      </c>
      <c r="J14" s="7">
        <v>6600</v>
      </c>
      <c r="K14" s="7">
        <v>7600</v>
      </c>
      <c r="M14" s="8"/>
      <c r="N14" s="8"/>
      <c r="O14" s="8"/>
      <c r="P14" s="8"/>
      <c r="Q14" s="8"/>
    </row>
    <row r="15" spans="1:18" x14ac:dyDescent="0.2">
      <c r="C15" s="6">
        <v>23</v>
      </c>
      <c r="D15" s="7">
        <v>6530.6347826086958</v>
      </c>
      <c r="E15" s="7">
        <f t="shared" si="0"/>
        <v>150204.6</v>
      </c>
      <c r="F15" s="7">
        <f t="shared" si="1"/>
        <v>187755.75</v>
      </c>
      <c r="G15" s="7"/>
      <c r="H15" s="7">
        <v>9199.9999999999964</v>
      </c>
      <c r="I15" s="7">
        <v>6900</v>
      </c>
      <c r="J15" s="7">
        <v>6900</v>
      </c>
      <c r="K15" s="7">
        <v>7900</v>
      </c>
      <c r="M15" s="8"/>
      <c r="N15" s="8"/>
      <c r="O15" s="8"/>
      <c r="P15" s="8"/>
      <c r="Q15" s="8"/>
    </row>
    <row r="16" spans="1:18" x14ac:dyDescent="0.2">
      <c r="C16" s="9">
        <v>24</v>
      </c>
      <c r="D16" s="7">
        <v>6429.3666666666677</v>
      </c>
      <c r="E16" s="7">
        <f t="shared" si="0"/>
        <v>154304.80000000002</v>
      </c>
      <c r="F16" s="7">
        <f t="shared" si="1"/>
        <v>192881.00000000003</v>
      </c>
      <c r="G16" s="7"/>
      <c r="H16" s="7">
        <v>9600</v>
      </c>
      <c r="I16" s="7">
        <v>7200</v>
      </c>
      <c r="J16" s="7">
        <v>7200</v>
      </c>
      <c r="K16" s="7">
        <v>8200</v>
      </c>
      <c r="M16" s="8"/>
      <c r="N16" s="8"/>
      <c r="O16" s="8"/>
      <c r="P16" s="8"/>
      <c r="Q16" s="8"/>
    </row>
    <row r="17" spans="3:17" x14ac:dyDescent="0.2">
      <c r="C17" s="6">
        <v>25</v>
      </c>
      <c r="D17" s="7">
        <v>6336.2</v>
      </c>
      <c r="E17" s="7">
        <f t="shared" si="0"/>
        <v>158405</v>
      </c>
      <c r="F17" s="7">
        <f t="shared" si="1"/>
        <v>198006.25</v>
      </c>
      <c r="G17" s="7"/>
      <c r="H17" s="7">
        <v>10000</v>
      </c>
      <c r="I17" s="7">
        <v>7500</v>
      </c>
      <c r="J17" s="7">
        <v>7500</v>
      </c>
      <c r="K17" s="7">
        <v>8500</v>
      </c>
      <c r="M17" s="8"/>
      <c r="N17" s="8"/>
      <c r="O17" s="8"/>
      <c r="P17" s="8"/>
      <c r="Q17" s="8"/>
    </row>
    <row r="18" spans="3:17" x14ac:dyDescent="0.2">
      <c r="C18" s="6">
        <v>26</v>
      </c>
      <c r="D18" s="7">
        <v>6275.2</v>
      </c>
      <c r="E18" s="7">
        <f t="shared" si="0"/>
        <v>163155.19999999998</v>
      </c>
      <c r="F18" s="7">
        <f t="shared" si="1"/>
        <v>203943.99999999997</v>
      </c>
      <c r="G18" s="7"/>
      <c r="H18" s="7">
        <v>10400</v>
      </c>
      <c r="I18" s="7">
        <v>7800</v>
      </c>
      <c r="J18" s="7">
        <v>7800</v>
      </c>
      <c r="K18" s="7">
        <v>8800</v>
      </c>
      <c r="M18" s="8"/>
      <c r="N18" s="8"/>
      <c r="O18" s="8"/>
      <c r="P18" s="8"/>
      <c r="Q18" s="8"/>
    </row>
    <row r="19" spans="3:17" x14ac:dyDescent="0.2">
      <c r="C19" s="6">
        <v>27</v>
      </c>
      <c r="D19" s="7">
        <v>6194.6444444444451</v>
      </c>
      <c r="E19" s="7">
        <f t="shared" si="0"/>
        <v>167255.40000000002</v>
      </c>
      <c r="F19" s="7">
        <f t="shared" si="1"/>
        <v>209069.25000000003</v>
      </c>
      <c r="G19" s="7"/>
      <c r="H19" s="7">
        <v>10800</v>
      </c>
      <c r="I19" s="7">
        <v>8100</v>
      </c>
      <c r="J19" s="7">
        <v>8100</v>
      </c>
      <c r="K19" s="7">
        <v>9100</v>
      </c>
      <c r="M19" s="8"/>
      <c r="N19" s="8"/>
      <c r="O19" s="8"/>
      <c r="P19" s="8"/>
      <c r="Q19" s="8"/>
    </row>
    <row r="20" spans="3:17" x14ac:dyDescent="0.2">
      <c r="C20" s="6">
        <v>28</v>
      </c>
      <c r="D20" s="7">
        <v>6119.8428571428576</v>
      </c>
      <c r="E20" s="7">
        <f t="shared" si="0"/>
        <v>171355.6</v>
      </c>
      <c r="F20" s="7">
        <f t="shared" si="1"/>
        <v>214194.5</v>
      </c>
      <c r="G20" s="7"/>
      <c r="H20" s="7">
        <v>11200</v>
      </c>
      <c r="I20" s="7">
        <v>8400</v>
      </c>
      <c r="J20" s="7">
        <v>8400</v>
      </c>
      <c r="K20" s="7">
        <v>9400</v>
      </c>
      <c r="M20" s="8"/>
      <c r="N20" s="8"/>
      <c r="O20" s="8"/>
      <c r="P20" s="8"/>
      <c r="Q20" s="8"/>
    </row>
    <row r="21" spans="3:17" x14ac:dyDescent="0.2">
      <c r="C21" s="10">
        <v>29</v>
      </c>
      <c r="D21" s="7">
        <v>6050.2</v>
      </c>
      <c r="E21" s="7">
        <f t="shared" si="0"/>
        <v>175455.8</v>
      </c>
      <c r="F21" s="7">
        <f t="shared" si="1"/>
        <v>219319.75</v>
      </c>
      <c r="G21" s="7"/>
      <c r="H21" s="7">
        <v>11600</v>
      </c>
      <c r="I21" s="7">
        <v>8700</v>
      </c>
      <c r="J21" s="7">
        <v>8700</v>
      </c>
      <c r="K21" s="7">
        <v>9700</v>
      </c>
      <c r="M21" s="8"/>
      <c r="N21" s="8"/>
      <c r="O21" s="8"/>
      <c r="P21" s="8"/>
      <c r="Q21" s="8"/>
    </row>
    <row r="22" spans="3:17" x14ac:dyDescent="0.2">
      <c r="C22" s="6">
        <v>30</v>
      </c>
      <c r="D22" s="7">
        <v>5985.2</v>
      </c>
      <c r="E22" s="7">
        <f t="shared" si="0"/>
        <v>179556</v>
      </c>
      <c r="F22" s="7">
        <f t="shared" si="1"/>
        <v>224445</v>
      </c>
      <c r="G22" s="7"/>
      <c r="H22" s="7">
        <v>12000</v>
      </c>
      <c r="I22" s="7">
        <v>9000</v>
      </c>
      <c r="J22" s="7">
        <v>9000</v>
      </c>
      <c r="K22" s="7">
        <v>10000</v>
      </c>
      <c r="M22" s="8"/>
      <c r="N22" s="8"/>
      <c r="O22" s="8"/>
      <c r="P22" s="8"/>
      <c r="Q22" s="8"/>
    </row>
    <row r="23" spans="3:17" x14ac:dyDescent="0.2">
      <c r="C23" s="6">
        <v>31</v>
      </c>
      <c r="D23" s="7">
        <v>5945.3612903225803</v>
      </c>
      <c r="E23" s="7">
        <f t="shared" si="0"/>
        <v>184306.19999999998</v>
      </c>
      <c r="F23" s="7">
        <f t="shared" si="1"/>
        <v>230382.74999999997</v>
      </c>
      <c r="G23" s="7"/>
      <c r="H23" s="7">
        <v>12400</v>
      </c>
      <c r="I23" s="7">
        <v>9300</v>
      </c>
      <c r="J23" s="7">
        <v>9300</v>
      </c>
      <c r="K23" s="7">
        <v>10300</v>
      </c>
      <c r="M23" s="8"/>
      <c r="N23" s="8"/>
      <c r="O23" s="8"/>
      <c r="P23" s="8"/>
      <c r="Q23" s="8"/>
    </row>
    <row r="24" spans="3:17" x14ac:dyDescent="0.2">
      <c r="C24" s="6">
        <v>32</v>
      </c>
      <c r="D24" s="7">
        <v>5887.7</v>
      </c>
      <c r="E24" s="7">
        <f t="shared" si="0"/>
        <v>188406.39999999999</v>
      </c>
      <c r="F24" s="7">
        <f t="shared" si="1"/>
        <v>235508</v>
      </c>
      <c r="G24" s="7"/>
      <c r="H24" s="7">
        <v>12800</v>
      </c>
      <c r="I24" s="7">
        <v>9600</v>
      </c>
      <c r="J24" s="7">
        <v>9600</v>
      </c>
      <c r="K24" s="7">
        <v>10600</v>
      </c>
      <c r="M24" s="8"/>
      <c r="N24" s="8"/>
      <c r="O24" s="8"/>
      <c r="P24" s="8"/>
      <c r="Q24" s="8"/>
    </row>
    <row r="25" spans="3:17" x14ac:dyDescent="0.2">
      <c r="C25" s="6">
        <v>33</v>
      </c>
      <c r="D25" s="7">
        <v>5833.5333333333328</v>
      </c>
      <c r="E25" s="7">
        <f t="shared" si="0"/>
        <v>192506.59999999998</v>
      </c>
      <c r="F25" s="7">
        <f t="shared" si="1"/>
        <v>240633.24999999997</v>
      </c>
      <c r="G25" s="7"/>
      <c r="H25" s="7">
        <v>13200</v>
      </c>
      <c r="I25" s="7">
        <v>9900</v>
      </c>
      <c r="J25" s="7">
        <v>9900</v>
      </c>
      <c r="K25" s="7">
        <v>10900</v>
      </c>
      <c r="M25" s="8"/>
      <c r="N25" s="8"/>
      <c r="O25" s="8"/>
      <c r="P25" s="8"/>
      <c r="Q25" s="8"/>
    </row>
    <row r="26" spans="3:17" x14ac:dyDescent="0.2">
      <c r="C26" s="6">
        <v>34</v>
      </c>
      <c r="D26" s="7">
        <v>5782.552941176471</v>
      </c>
      <c r="E26" s="7">
        <f t="shared" si="0"/>
        <v>196606.80000000002</v>
      </c>
      <c r="F26" s="7">
        <f t="shared" si="1"/>
        <v>245758.50000000003</v>
      </c>
      <c r="G26" s="7"/>
      <c r="H26" s="7">
        <v>13600</v>
      </c>
      <c r="I26" s="7">
        <v>10200</v>
      </c>
      <c r="J26" s="7">
        <v>10200</v>
      </c>
      <c r="K26" s="7">
        <v>11200</v>
      </c>
      <c r="M26" s="8"/>
      <c r="N26" s="8"/>
      <c r="O26" s="8"/>
      <c r="P26" s="8"/>
      <c r="Q26" s="8"/>
    </row>
    <row r="27" spans="3:17" x14ac:dyDescent="0.2">
      <c r="C27" s="6">
        <v>35</v>
      </c>
      <c r="D27" s="7">
        <v>5734.4857142857145</v>
      </c>
      <c r="E27" s="7">
        <f t="shared" si="0"/>
        <v>200707</v>
      </c>
      <c r="F27" s="7">
        <f t="shared" si="1"/>
        <v>250883.75</v>
      </c>
      <c r="G27" s="7"/>
      <c r="H27" s="7">
        <v>14000</v>
      </c>
      <c r="I27" s="7">
        <v>10500</v>
      </c>
      <c r="J27" s="7">
        <v>10500</v>
      </c>
      <c r="K27" s="7">
        <v>11500</v>
      </c>
      <c r="M27" s="8"/>
      <c r="N27" s="8"/>
      <c r="O27" s="8"/>
      <c r="P27" s="8"/>
      <c r="Q27" s="8"/>
    </row>
    <row r="28" spans="3:17" x14ac:dyDescent="0.2">
      <c r="C28" s="6">
        <v>36</v>
      </c>
      <c r="D28" s="7">
        <v>5707.1444444444451</v>
      </c>
      <c r="E28" s="7">
        <f t="shared" si="0"/>
        <v>205457.2</v>
      </c>
      <c r="F28" s="7">
        <f t="shared" si="1"/>
        <v>256821.5</v>
      </c>
      <c r="G28" s="7"/>
      <c r="H28" s="7">
        <v>14400</v>
      </c>
      <c r="I28" s="7">
        <v>10800</v>
      </c>
      <c r="J28" s="7">
        <v>10800</v>
      </c>
      <c r="K28" s="7">
        <v>11800</v>
      </c>
      <c r="M28" s="8"/>
      <c r="N28" s="8"/>
      <c r="O28" s="8"/>
      <c r="P28" s="8"/>
      <c r="Q28" s="8"/>
    </row>
    <row r="29" spans="3:17" x14ac:dyDescent="0.2">
      <c r="C29" s="6">
        <v>37</v>
      </c>
      <c r="D29" s="7">
        <v>5663.7135135135131</v>
      </c>
      <c r="E29" s="7">
        <f t="shared" si="0"/>
        <v>209557.4</v>
      </c>
      <c r="F29" s="7">
        <f t="shared" si="1"/>
        <v>261946.75</v>
      </c>
      <c r="G29" s="7"/>
      <c r="H29" s="7">
        <v>14800</v>
      </c>
      <c r="I29" s="7">
        <v>11100</v>
      </c>
      <c r="J29" s="7">
        <v>11100</v>
      </c>
      <c r="K29" s="7">
        <v>12100</v>
      </c>
      <c r="M29" s="8"/>
      <c r="N29" s="8"/>
      <c r="O29" s="8"/>
      <c r="P29" s="8"/>
      <c r="Q29" s="8"/>
    </row>
    <row r="30" spans="3:17" x14ac:dyDescent="0.2">
      <c r="C30" s="6">
        <v>38</v>
      </c>
      <c r="D30" s="7">
        <v>5622.5684210526324</v>
      </c>
      <c r="E30" s="7">
        <f t="shared" si="0"/>
        <v>213657.60000000003</v>
      </c>
      <c r="F30" s="7">
        <f t="shared" si="1"/>
        <v>267072.00000000006</v>
      </c>
      <c r="G30" s="7"/>
      <c r="H30" s="7">
        <v>15200</v>
      </c>
      <c r="I30" s="7">
        <v>11400</v>
      </c>
      <c r="J30" s="7">
        <v>11400</v>
      </c>
      <c r="K30" s="7">
        <v>12400</v>
      </c>
      <c r="M30" s="8"/>
      <c r="N30" s="8"/>
      <c r="O30" s="8"/>
      <c r="P30" s="8"/>
      <c r="Q30" s="8"/>
    </row>
    <row r="31" spans="3:17" x14ac:dyDescent="0.2">
      <c r="C31" s="6">
        <v>39</v>
      </c>
      <c r="D31" s="7">
        <v>5583.5333333333328</v>
      </c>
      <c r="E31" s="7">
        <f t="shared" si="0"/>
        <v>217757.8</v>
      </c>
      <c r="F31" s="7">
        <f t="shared" si="1"/>
        <v>272197.25</v>
      </c>
      <c r="G31" s="7"/>
      <c r="H31" s="7">
        <v>15600</v>
      </c>
      <c r="I31" s="7">
        <v>11700</v>
      </c>
      <c r="J31" s="7">
        <v>11700</v>
      </c>
      <c r="K31" s="7">
        <v>12700</v>
      </c>
      <c r="M31" s="8"/>
      <c r="N31" s="8"/>
      <c r="O31" s="8"/>
      <c r="P31" s="8"/>
      <c r="Q31" s="8"/>
    </row>
    <row r="32" spans="3:17" x14ac:dyDescent="0.2">
      <c r="C32" s="6">
        <v>40</v>
      </c>
      <c r="D32" s="7">
        <v>5546.45</v>
      </c>
      <c r="E32" s="7">
        <f t="shared" si="0"/>
        <v>221858</v>
      </c>
      <c r="F32" s="7">
        <f t="shared" si="1"/>
        <v>277322.5</v>
      </c>
      <c r="G32" s="7"/>
      <c r="H32" s="7">
        <v>16000</v>
      </c>
      <c r="I32" s="7">
        <v>12000</v>
      </c>
      <c r="J32" s="7">
        <v>12000</v>
      </c>
      <c r="K32" s="7">
        <v>13000</v>
      </c>
      <c r="M32" s="8"/>
      <c r="N32" s="8"/>
      <c r="O32" s="8"/>
      <c r="P32" s="8"/>
      <c r="Q32" s="8"/>
    </row>
    <row r="33" spans="3:17" x14ac:dyDescent="0.2">
      <c r="C33" s="6">
        <v>41</v>
      </c>
      <c r="D33" s="7">
        <v>5527.0292682926838</v>
      </c>
      <c r="E33" s="7">
        <f t="shared" si="0"/>
        <v>226608.20000000004</v>
      </c>
      <c r="F33" s="7">
        <f t="shared" si="1"/>
        <v>283260.25000000006</v>
      </c>
      <c r="G33" s="7"/>
      <c r="H33" s="7">
        <v>16399.999999999993</v>
      </c>
      <c r="I33" s="7">
        <v>12300</v>
      </c>
      <c r="J33" s="7">
        <v>12300</v>
      </c>
      <c r="K33" s="7">
        <v>13300</v>
      </c>
      <c r="M33" s="8"/>
      <c r="N33" s="8"/>
      <c r="O33" s="8"/>
      <c r="P33" s="8"/>
      <c r="Q33" s="8"/>
    </row>
    <row r="34" spans="3:17" x14ac:dyDescent="0.2">
      <c r="C34" s="6">
        <v>42</v>
      </c>
      <c r="D34" s="7">
        <v>5493.0571428571429</v>
      </c>
      <c r="E34" s="7">
        <f t="shared" si="0"/>
        <v>230708.4</v>
      </c>
      <c r="F34" s="7">
        <f t="shared" si="1"/>
        <v>288385.5</v>
      </c>
      <c r="G34" s="7"/>
      <c r="H34" s="7">
        <v>16799.999999999993</v>
      </c>
      <c r="I34" s="7">
        <v>12600</v>
      </c>
      <c r="J34" s="7">
        <v>12600</v>
      </c>
      <c r="K34" s="7">
        <v>13600</v>
      </c>
      <c r="M34" s="8"/>
      <c r="N34" s="8"/>
      <c r="O34" s="8"/>
      <c r="P34" s="8"/>
      <c r="Q34" s="8"/>
    </row>
    <row r="35" spans="3:17" x14ac:dyDescent="0.2">
      <c r="C35" s="6">
        <v>43</v>
      </c>
      <c r="D35" s="7">
        <v>5460.6651162790704</v>
      </c>
      <c r="E35" s="7">
        <f t="shared" si="0"/>
        <v>234808.60000000003</v>
      </c>
      <c r="F35" s="7">
        <f t="shared" si="1"/>
        <v>293510.75000000006</v>
      </c>
      <c r="G35" s="7"/>
      <c r="H35" s="7">
        <v>17199.999999999993</v>
      </c>
      <c r="I35" s="7">
        <v>12900</v>
      </c>
      <c r="J35" s="7">
        <v>12900</v>
      </c>
      <c r="K35" s="7">
        <v>13900</v>
      </c>
      <c r="M35" s="8"/>
      <c r="N35" s="8"/>
      <c r="O35" s="8"/>
      <c r="P35" s="8"/>
      <c r="Q35" s="8"/>
    </row>
    <row r="36" spans="3:17" x14ac:dyDescent="0.2">
      <c r="C36" s="6">
        <v>44</v>
      </c>
      <c r="D36" s="7">
        <v>5429.7454545454548</v>
      </c>
      <c r="E36" s="7">
        <f t="shared" si="0"/>
        <v>238908.80000000002</v>
      </c>
      <c r="F36" s="7">
        <f t="shared" si="1"/>
        <v>298636</v>
      </c>
      <c r="G36" s="7"/>
      <c r="H36" s="7">
        <v>17599.999999999993</v>
      </c>
      <c r="I36" s="7">
        <v>13200</v>
      </c>
      <c r="J36" s="7">
        <v>13200</v>
      </c>
      <c r="K36" s="7">
        <v>14200</v>
      </c>
      <c r="M36" s="8"/>
      <c r="N36" s="8"/>
      <c r="O36" s="8"/>
      <c r="P36" s="8"/>
      <c r="Q36" s="8"/>
    </row>
    <row r="37" spans="3:17" x14ac:dyDescent="0.2">
      <c r="C37" s="6">
        <v>45</v>
      </c>
      <c r="D37" s="7">
        <v>5400.2</v>
      </c>
      <c r="E37" s="7">
        <f t="shared" si="0"/>
        <v>243009</v>
      </c>
      <c r="F37" s="7">
        <f t="shared" si="1"/>
        <v>303761.25</v>
      </c>
      <c r="G37" s="7"/>
      <c r="H37" s="7">
        <v>17999.999999999993</v>
      </c>
      <c r="I37" s="7">
        <v>13500</v>
      </c>
      <c r="J37" s="7">
        <v>13500</v>
      </c>
      <c r="K37" s="7">
        <v>14500</v>
      </c>
      <c r="M37" s="8"/>
      <c r="N37" s="8"/>
      <c r="O37" s="8"/>
      <c r="P37" s="8"/>
      <c r="Q37" s="8"/>
    </row>
    <row r="38" spans="3:17" x14ac:dyDescent="0.2">
      <c r="C38" s="6">
        <v>46</v>
      </c>
      <c r="D38" s="7">
        <v>5371.9391304347828</v>
      </c>
      <c r="E38" s="7">
        <f t="shared" si="0"/>
        <v>247109.2</v>
      </c>
      <c r="F38" s="7">
        <f t="shared" si="1"/>
        <v>308886.5</v>
      </c>
      <c r="G38" s="7"/>
      <c r="H38" s="7">
        <v>18399.999999999993</v>
      </c>
      <c r="I38" s="7">
        <v>13800</v>
      </c>
      <c r="J38" s="7">
        <v>13800</v>
      </c>
      <c r="K38" s="7">
        <v>14800</v>
      </c>
      <c r="M38" s="8"/>
      <c r="N38" s="8"/>
      <c r="O38" s="8"/>
      <c r="P38" s="8"/>
      <c r="Q38" s="8"/>
    </row>
    <row r="39" spans="3:17" x14ac:dyDescent="0.2">
      <c r="C39" s="6">
        <v>47</v>
      </c>
      <c r="D39" s="7">
        <v>5344.8808510638301</v>
      </c>
      <c r="E39" s="7">
        <f t="shared" si="0"/>
        <v>251209.40000000002</v>
      </c>
      <c r="F39" s="7">
        <f t="shared" si="1"/>
        <v>314011.75</v>
      </c>
      <c r="G39" s="7"/>
      <c r="H39" s="7">
        <v>18800</v>
      </c>
      <c r="I39" s="7">
        <v>14100</v>
      </c>
      <c r="J39" s="7">
        <v>14100</v>
      </c>
      <c r="K39" s="7">
        <v>15100</v>
      </c>
      <c r="M39" s="8"/>
      <c r="N39" s="8"/>
      <c r="O39" s="8"/>
      <c r="P39" s="8"/>
      <c r="Q39" s="8"/>
    </row>
    <row r="40" spans="3:17" x14ac:dyDescent="0.2">
      <c r="C40" s="6">
        <v>48</v>
      </c>
      <c r="D40" s="7">
        <v>5318.95</v>
      </c>
      <c r="E40" s="7">
        <f t="shared" si="0"/>
        <v>255309.59999999998</v>
      </c>
      <c r="F40" s="7">
        <f t="shared" si="1"/>
        <v>319137</v>
      </c>
      <c r="G40" s="7"/>
      <c r="H40" s="7">
        <v>19200</v>
      </c>
      <c r="I40" s="7">
        <v>14400</v>
      </c>
      <c r="J40" s="7">
        <v>14400</v>
      </c>
      <c r="K40" s="7">
        <v>15400</v>
      </c>
      <c r="M40" s="8"/>
      <c r="N40" s="8"/>
      <c r="O40" s="8"/>
      <c r="P40" s="8"/>
      <c r="Q40" s="8"/>
    </row>
    <row r="41" spans="3:17" x14ac:dyDescent="0.2">
      <c r="C41" s="6">
        <v>49</v>
      </c>
      <c r="D41" s="7">
        <v>5294.0775510204085</v>
      </c>
      <c r="E41" s="7">
        <f t="shared" si="0"/>
        <v>259409.80000000002</v>
      </c>
      <c r="F41" s="7">
        <f t="shared" si="1"/>
        <v>324262.25</v>
      </c>
      <c r="G41" s="7"/>
      <c r="H41" s="7">
        <v>19600</v>
      </c>
      <c r="I41" s="7">
        <v>14700</v>
      </c>
      <c r="J41" s="7">
        <v>14700</v>
      </c>
      <c r="K41" s="7">
        <v>15700</v>
      </c>
      <c r="M41" s="8"/>
      <c r="N41" s="8"/>
      <c r="O41" s="8"/>
      <c r="P41" s="8"/>
      <c r="Q41" s="8"/>
    </row>
    <row r="42" spans="3:17" x14ac:dyDescent="0.2">
      <c r="C42" s="6">
        <v>50</v>
      </c>
      <c r="D42" s="7">
        <v>5270.2</v>
      </c>
      <c r="E42" s="7">
        <f t="shared" si="0"/>
        <v>263510</v>
      </c>
      <c r="F42" s="7">
        <f t="shared" si="1"/>
        <v>329387.5</v>
      </c>
      <c r="G42" s="7"/>
      <c r="H42" s="7">
        <v>20000</v>
      </c>
      <c r="I42" s="7">
        <v>15000</v>
      </c>
      <c r="J42" s="7">
        <v>15000</v>
      </c>
      <c r="K42" s="7">
        <v>16000</v>
      </c>
      <c r="M42" s="8"/>
      <c r="N42" s="8"/>
      <c r="O42" s="8"/>
      <c r="P42" s="8"/>
      <c r="Q42" s="8"/>
    </row>
    <row r="43" spans="3:17" x14ac:dyDescent="0.2">
      <c r="C43" s="6">
        <v>51</v>
      </c>
      <c r="D43" s="7">
        <v>5247.2588235294124</v>
      </c>
      <c r="E43" s="7">
        <f t="shared" si="0"/>
        <v>267610.2</v>
      </c>
      <c r="F43" s="7">
        <f t="shared" si="1"/>
        <v>334512.75</v>
      </c>
      <c r="G43" s="7"/>
      <c r="H43" s="7">
        <v>20400</v>
      </c>
      <c r="I43" s="7">
        <v>15300</v>
      </c>
      <c r="J43" s="7">
        <v>15300</v>
      </c>
      <c r="K43" s="7">
        <v>16300</v>
      </c>
      <c r="M43" s="8"/>
      <c r="N43" s="8"/>
      <c r="O43" s="8"/>
      <c r="P43" s="8"/>
      <c r="Q43" s="8"/>
    </row>
    <row r="44" spans="3:17" x14ac:dyDescent="0.2">
      <c r="C44" s="6">
        <v>52</v>
      </c>
      <c r="D44" s="7">
        <v>5225.2</v>
      </c>
      <c r="E44" s="7">
        <f t="shared" si="0"/>
        <v>271710.39999999997</v>
      </c>
      <c r="F44" s="7">
        <f t="shared" si="1"/>
        <v>339637.99999999994</v>
      </c>
      <c r="G44" s="7"/>
      <c r="H44" s="7">
        <v>20800</v>
      </c>
      <c r="I44" s="7">
        <v>15600</v>
      </c>
      <c r="J44" s="7">
        <v>15600</v>
      </c>
      <c r="K44" s="7">
        <v>16600</v>
      </c>
      <c r="M44" s="8"/>
      <c r="N44" s="8"/>
      <c r="O44" s="8"/>
      <c r="P44" s="8"/>
      <c r="Q44" s="8"/>
    </row>
    <row r="45" spans="3:17" x14ac:dyDescent="0.2">
      <c r="C45" s="6">
        <v>53</v>
      </c>
      <c r="D45" s="7">
        <v>5203.9735849056606</v>
      </c>
      <c r="E45" s="7">
        <f t="shared" si="0"/>
        <v>275810.60000000003</v>
      </c>
      <c r="F45" s="7">
        <f t="shared" si="1"/>
        <v>344763.25000000006</v>
      </c>
      <c r="G45" s="7"/>
      <c r="H45" s="7">
        <v>21200</v>
      </c>
      <c r="I45" s="7">
        <v>15900</v>
      </c>
      <c r="J45" s="7">
        <v>15900</v>
      </c>
      <c r="K45" s="7">
        <v>16900</v>
      </c>
      <c r="M45" s="8"/>
      <c r="N45" s="8"/>
      <c r="O45" s="8"/>
      <c r="P45" s="8"/>
      <c r="Q45" s="8"/>
    </row>
    <row r="46" spans="3:17" x14ac:dyDescent="0.2">
      <c r="C46" s="6">
        <v>54</v>
      </c>
      <c r="D46" s="7">
        <v>5183.5333333333338</v>
      </c>
      <c r="E46" s="7">
        <f t="shared" si="0"/>
        <v>279910.80000000005</v>
      </c>
      <c r="F46" s="7">
        <f t="shared" si="1"/>
        <v>349888.50000000006</v>
      </c>
      <c r="G46" s="7"/>
      <c r="H46" s="7">
        <v>21600</v>
      </c>
      <c r="I46" s="7">
        <v>16200</v>
      </c>
      <c r="J46" s="7">
        <v>16200</v>
      </c>
      <c r="K46" s="7">
        <v>17200</v>
      </c>
      <c r="M46" s="8"/>
      <c r="N46" s="8"/>
      <c r="O46" s="8"/>
      <c r="P46" s="8"/>
      <c r="Q46" s="8"/>
    </row>
    <row r="47" spans="3:17" x14ac:dyDescent="0.2">
      <c r="C47" s="6">
        <v>55</v>
      </c>
      <c r="D47" s="7">
        <v>5163.8363636363638</v>
      </c>
      <c r="E47" s="7">
        <f t="shared" si="0"/>
        <v>284011</v>
      </c>
      <c r="F47" s="7">
        <f t="shared" si="1"/>
        <v>355013.75</v>
      </c>
      <c r="G47" s="7"/>
      <c r="H47" s="7">
        <v>22000</v>
      </c>
      <c r="I47" s="7">
        <v>16500</v>
      </c>
      <c r="J47" s="7">
        <v>16500</v>
      </c>
      <c r="K47" s="7">
        <v>17500</v>
      </c>
      <c r="M47" s="8"/>
      <c r="N47" s="8"/>
      <c r="O47" s="8"/>
      <c r="P47" s="8"/>
      <c r="Q47" s="8"/>
    </row>
    <row r="48" spans="3:17" x14ac:dyDescent="0.2">
      <c r="C48" s="6">
        <v>56</v>
      </c>
      <c r="D48" s="7">
        <v>5144.8428571428567</v>
      </c>
      <c r="E48" s="7">
        <f t="shared" si="0"/>
        <v>288111.19999999995</v>
      </c>
      <c r="F48" s="7">
        <f t="shared" si="1"/>
        <v>360138.99999999994</v>
      </c>
      <c r="G48" s="7"/>
      <c r="H48" s="7">
        <v>22400</v>
      </c>
      <c r="I48" s="7">
        <v>16800</v>
      </c>
      <c r="J48" s="7">
        <v>16800</v>
      </c>
      <c r="K48" s="7">
        <v>17800</v>
      </c>
      <c r="M48" s="8"/>
      <c r="N48" s="8"/>
      <c r="O48" s="8"/>
      <c r="P48" s="8"/>
      <c r="Q48" s="8"/>
    </row>
    <row r="49" spans="3:17" x14ac:dyDescent="0.2">
      <c r="C49" s="6">
        <v>57</v>
      </c>
      <c r="D49" s="7">
        <v>5126.515789473684</v>
      </c>
      <c r="E49" s="7">
        <f t="shared" si="0"/>
        <v>292211.39999999997</v>
      </c>
      <c r="F49" s="7">
        <f t="shared" si="1"/>
        <v>365264.24999999994</v>
      </c>
      <c r="G49" s="7"/>
      <c r="H49" s="7">
        <v>22800</v>
      </c>
      <c r="I49" s="7">
        <v>17100</v>
      </c>
      <c r="J49" s="7">
        <v>17100</v>
      </c>
      <c r="K49" s="7">
        <v>18100</v>
      </c>
      <c r="M49" s="8"/>
      <c r="N49" s="8"/>
      <c r="O49" s="8"/>
      <c r="P49" s="8"/>
      <c r="Q49" s="8"/>
    </row>
    <row r="50" spans="3:17" x14ac:dyDescent="0.2">
      <c r="C50" s="6">
        <v>58</v>
      </c>
      <c r="D50" s="7">
        <v>5108.8206896551728</v>
      </c>
      <c r="E50" s="7">
        <f t="shared" si="0"/>
        <v>296311.60000000003</v>
      </c>
      <c r="F50" s="7">
        <f t="shared" si="1"/>
        <v>370389.50000000006</v>
      </c>
      <c r="G50" s="7"/>
      <c r="H50" s="7">
        <v>23200</v>
      </c>
      <c r="I50" s="7">
        <v>17400</v>
      </c>
      <c r="J50" s="7">
        <v>17400</v>
      </c>
      <c r="K50" s="7">
        <v>18400</v>
      </c>
      <c r="M50" s="8"/>
      <c r="N50" s="8"/>
      <c r="O50" s="8"/>
      <c r="P50" s="8"/>
      <c r="Q50" s="8"/>
    </row>
    <row r="51" spans="3:17" x14ac:dyDescent="0.2">
      <c r="C51" s="6">
        <v>59</v>
      </c>
      <c r="D51" s="7">
        <v>5091.7254237288134</v>
      </c>
      <c r="E51" s="7">
        <f t="shared" si="0"/>
        <v>300411.8</v>
      </c>
      <c r="F51" s="7">
        <f t="shared" si="1"/>
        <v>375514.75</v>
      </c>
      <c r="G51" s="7"/>
      <c r="H51" s="7">
        <v>23600</v>
      </c>
      <c r="I51" s="7">
        <v>17700</v>
      </c>
      <c r="J51" s="7">
        <v>17700</v>
      </c>
      <c r="K51" s="7">
        <v>18700</v>
      </c>
      <c r="M51" s="8"/>
      <c r="N51" s="8"/>
      <c r="O51" s="8"/>
      <c r="P51" s="8"/>
      <c r="Q51" s="8"/>
    </row>
    <row r="52" spans="3:17" x14ac:dyDescent="0.2">
      <c r="C52" s="6">
        <v>60</v>
      </c>
      <c r="D52" s="7">
        <v>5074.2302685410295</v>
      </c>
      <c r="E52" s="7">
        <f t="shared" si="0"/>
        <v>304453.81611246179</v>
      </c>
      <c r="F52" s="7">
        <f t="shared" si="1"/>
        <v>380567.27014057722</v>
      </c>
      <c r="G52" s="7"/>
      <c r="H52" s="7">
        <v>24000</v>
      </c>
      <c r="I52" s="7">
        <v>18000</v>
      </c>
      <c r="J52" s="7">
        <v>18000</v>
      </c>
      <c r="K52" s="7">
        <v>19000</v>
      </c>
      <c r="M52" s="8"/>
      <c r="N52" s="8"/>
      <c r="O52" s="8"/>
      <c r="P52" s="8"/>
      <c r="Q52" s="8"/>
    </row>
    <row r="53" spans="3:17" x14ac:dyDescent="0.2">
      <c r="C53" s="6">
        <v>61</v>
      </c>
      <c r="D53" s="7">
        <v>5056.8350856685902</v>
      </c>
      <c r="E53" s="7">
        <f t="shared" si="0"/>
        <v>308466.94022578403</v>
      </c>
      <c r="F53" s="7">
        <f t="shared" si="1"/>
        <v>385583.67528223002</v>
      </c>
      <c r="H53" s="7">
        <v>24400</v>
      </c>
      <c r="I53" s="7">
        <v>18300</v>
      </c>
      <c r="J53" s="7">
        <v>18300</v>
      </c>
      <c r="K53" s="7">
        <v>19300</v>
      </c>
      <c r="M53" s="8"/>
      <c r="N53" s="8"/>
      <c r="O53" s="8"/>
      <c r="P53" s="8"/>
      <c r="Q53" s="8"/>
    </row>
    <row r="54" spans="3:17" x14ac:dyDescent="0.2">
      <c r="C54" s="6">
        <v>62</v>
      </c>
      <c r="D54" s="7">
        <v>5039.4399027961599</v>
      </c>
      <c r="E54" s="7">
        <f t="shared" si="0"/>
        <v>312445.27397336194</v>
      </c>
      <c r="F54" s="7">
        <f t="shared" si="1"/>
        <v>390556.59246670245</v>
      </c>
      <c r="H54" s="7">
        <v>24800</v>
      </c>
      <c r="I54" s="7">
        <v>18600</v>
      </c>
      <c r="J54" s="7">
        <v>18600</v>
      </c>
      <c r="K54" s="7">
        <v>19600</v>
      </c>
      <c r="M54" s="8"/>
      <c r="N54" s="8"/>
      <c r="O54" s="8"/>
      <c r="P54" s="8"/>
      <c r="Q54" s="8"/>
    </row>
    <row r="55" spans="3:17" x14ac:dyDescent="0.2">
      <c r="C55" s="6">
        <v>63</v>
      </c>
      <c r="D55" s="7">
        <v>5022.0447199237196</v>
      </c>
      <c r="E55" s="7">
        <f t="shared" si="0"/>
        <v>316388.81735519436</v>
      </c>
      <c r="F55" s="7">
        <f t="shared" si="1"/>
        <v>395486.02169399295</v>
      </c>
      <c r="H55" s="7">
        <v>25200</v>
      </c>
      <c r="I55" s="7">
        <v>18900</v>
      </c>
      <c r="J55" s="7">
        <v>18900</v>
      </c>
      <c r="K55" s="7">
        <v>19900</v>
      </c>
      <c r="M55" s="8"/>
      <c r="N55" s="8"/>
      <c r="O55" s="8"/>
      <c r="P55" s="8"/>
      <c r="Q55" s="8"/>
    </row>
    <row r="56" spans="3:17" x14ac:dyDescent="0.2">
      <c r="C56" s="6">
        <v>64</v>
      </c>
      <c r="D56" s="7">
        <v>5004.6495370512903</v>
      </c>
      <c r="E56" s="7">
        <f t="shared" si="0"/>
        <v>320297.57037128258</v>
      </c>
      <c r="F56" s="7">
        <f t="shared" si="1"/>
        <v>400371.96296410321</v>
      </c>
      <c r="H56" s="7">
        <v>25600</v>
      </c>
      <c r="I56" s="7">
        <v>19200</v>
      </c>
      <c r="J56" s="7">
        <v>19200</v>
      </c>
      <c r="K56" s="7">
        <v>20200</v>
      </c>
      <c r="M56" s="8"/>
      <c r="N56" s="8"/>
      <c r="O56" s="8"/>
      <c r="P56" s="8"/>
      <c r="Q56" s="8"/>
    </row>
    <row r="57" spans="3:17" x14ac:dyDescent="0.2">
      <c r="C57" s="6">
        <v>65</v>
      </c>
      <c r="D57" s="7">
        <v>4987.25435417885</v>
      </c>
      <c r="E57" s="7">
        <f t="shared" si="0"/>
        <v>324171.53302162525</v>
      </c>
      <c r="F57" s="7">
        <f t="shared" si="1"/>
        <v>405214.41627703153</v>
      </c>
      <c r="H57" s="7">
        <v>26000</v>
      </c>
      <c r="I57" s="7">
        <v>19500</v>
      </c>
      <c r="J57" s="7">
        <v>19500</v>
      </c>
      <c r="K57" s="7">
        <v>20500</v>
      </c>
      <c r="M57" s="8"/>
      <c r="N57" s="8"/>
      <c r="O57" s="8"/>
      <c r="P57" s="8"/>
      <c r="Q57" s="8"/>
    </row>
    <row r="58" spans="3:17" x14ac:dyDescent="0.2">
      <c r="C58" s="6">
        <v>66</v>
      </c>
      <c r="D58" s="7">
        <v>4969.8591713064197</v>
      </c>
      <c r="E58" s="7">
        <f t="shared" si="0"/>
        <v>328010.70530622371</v>
      </c>
      <c r="F58" s="7">
        <f t="shared" si="1"/>
        <v>410013.38163277961</v>
      </c>
      <c r="H58" s="7">
        <v>26400</v>
      </c>
      <c r="I58" s="7">
        <v>19800</v>
      </c>
      <c r="J58" s="7">
        <v>19800</v>
      </c>
      <c r="K58" s="7">
        <v>20800</v>
      </c>
      <c r="M58" s="8"/>
      <c r="N58" s="8"/>
      <c r="O58" s="8"/>
      <c r="P58" s="8"/>
      <c r="Q58" s="8"/>
    </row>
    <row r="59" spans="3:17" x14ac:dyDescent="0.2">
      <c r="C59" s="6">
        <v>67</v>
      </c>
      <c r="D59" s="7">
        <v>4952.4639884339804</v>
      </c>
      <c r="E59" s="7">
        <f t="shared" si="0"/>
        <v>331815.08722507668</v>
      </c>
      <c r="F59" s="7">
        <f t="shared" si="1"/>
        <v>414768.85903134587</v>
      </c>
      <c r="H59" s="7">
        <v>26800</v>
      </c>
      <c r="I59" s="7">
        <v>20100</v>
      </c>
      <c r="J59" s="7">
        <v>20100</v>
      </c>
      <c r="K59" s="7">
        <v>21100</v>
      </c>
      <c r="M59" s="8"/>
      <c r="N59" s="8"/>
      <c r="O59" s="8"/>
      <c r="P59" s="8"/>
      <c r="Q59" s="8"/>
    </row>
    <row r="60" spans="3:17" x14ac:dyDescent="0.2">
      <c r="C60" s="6">
        <v>68</v>
      </c>
      <c r="D60" s="7">
        <v>4935.0688055615501</v>
      </c>
      <c r="E60" s="7">
        <f t="shared" si="0"/>
        <v>335584.67877818539</v>
      </c>
      <c r="F60" s="7">
        <f t="shared" si="1"/>
        <v>419480.84847273177</v>
      </c>
      <c r="H60" s="7">
        <v>27200</v>
      </c>
      <c r="I60" s="7">
        <v>20400</v>
      </c>
      <c r="J60" s="7">
        <v>20400</v>
      </c>
      <c r="K60" s="7">
        <v>21400</v>
      </c>
      <c r="M60" s="8"/>
      <c r="N60" s="8"/>
      <c r="O60" s="8"/>
      <c r="P60" s="8"/>
      <c r="Q60" s="8"/>
    </row>
    <row r="61" spans="3:17" x14ac:dyDescent="0.2">
      <c r="C61" s="6">
        <v>69</v>
      </c>
      <c r="D61" s="7">
        <v>4917.6736226891098</v>
      </c>
      <c r="E61" s="7">
        <f t="shared" si="0"/>
        <v>339319.47996554855</v>
      </c>
      <c r="F61" s="7">
        <f t="shared" si="1"/>
        <v>424149.34995693568</v>
      </c>
      <c r="H61" s="7">
        <v>27600</v>
      </c>
      <c r="I61" s="7">
        <v>20700</v>
      </c>
      <c r="J61" s="7">
        <v>20700</v>
      </c>
      <c r="K61" s="7">
        <v>21700</v>
      </c>
      <c r="M61" s="8"/>
      <c r="N61" s="8"/>
      <c r="O61" s="8"/>
      <c r="P61" s="8"/>
      <c r="Q61" s="8"/>
    </row>
    <row r="62" spans="3:17" x14ac:dyDescent="0.2">
      <c r="C62" s="6">
        <v>70</v>
      </c>
      <c r="D62" s="7">
        <v>4900.2784398166796</v>
      </c>
      <c r="E62" s="7">
        <f t="shared" si="0"/>
        <v>343019.49078716757</v>
      </c>
      <c r="F62" s="7">
        <f t="shared" si="1"/>
        <v>428774.36348395946</v>
      </c>
      <c r="H62" s="7">
        <v>28000</v>
      </c>
      <c r="I62" s="7">
        <v>21000</v>
      </c>
      <c r="J62" s="7">
        <v>21000</v>
      </c>
      <c r="K62" s="7">
        <v>22000</v>
      </c>
      <c r="M62" s="8"/>
      <c r="N62" s="8"/>
      <c r="O62" s="8"/>
      <c r="P62" s="8"/>
      <c r="Q62" s="8"/>
    </row>
    <row r="63" spans="3:17" x14ac:dyDescent="0.2">
      <c r="C63" s="6">
        <v>71</v>
      </c>
      <c r="D63" s="7">
        <v>4882.8832569442402</v>
      </c>
      <c r="E63" s="7">
        <f t="shared" si="0"/>
        <v>346684.71124304103</v>
      </c>
      <c r="F63" s="7">
        <f t="shared" si="1"/>
        <v>433355.88905380131</v>
      </c>
      <c r="H63" s="7">
        <v>28400</v>
      </c>
      <c r="I63" s="7">
        <v>21300</v>
      </c>
      <c r="J63" s="7">
        <v>21300</v>
      </c>
      <c r="K63" s="7">
        <v>22300</v>
      </c>
      <c r="M63" s="8"/>
      <c r="N63" s="8"/>
      <c r="O63" s="8"/>
      <c r="P63" s="8"/>
      <c r="Q63" s="8"/>
    </row>
    <row r="64" spans="3:17" x14ac:dyDescent="0.2">
      <c r="C64" s="6">
        <v>72</v>
      </c>
      <c r="D64" s="7">
        <v>4865.4880740718099</v>
      </c>
      <c r="E64" s="7">
        <f t="shared" si="0"/>
        <v>350315.14133317029</v>
      </c>
      <c r="F64" s="7">
        <f t="shared" si="1"/>
        <v>437893.92666646285</v>
      </c>
      <c r="H64" s="7">
        <v>28800</v>
      </c>
      <c r="I64" s="7">
        <v>21600</v>
      </c>
      <c r="J64" s="7">
        <v>21600</v>
      </c>
      <c r="K64" s="7">
        <v>22600</v>
      </c>
      <c r="M64" s="8"/>
      <c r="N64" s="8"/>
      <c r="O64" s="8"/>
      <c r="P64" s="8"/>
      <c r="Q64" s="8"/>
    </row>
    <row r="65" spans="3:17" x14ac:dyDescent="0.2">
      <c r="C65" s="6">
        <v>73</v>
      </c>
      <c r="D65" s="7">
        <v>4848.0928911993697</v>
      </c>
      <c r="E65" s="7">
        <f t="shared" si="0"/>
        <v>353910.78105755401</v>
      </c>
      <c r="F65" s="7">
        <f t="shared" si="1"/>
        <v>442388.47632194252</v>
      </c>
      <c r="H65" s="7">
        <v>29200</v>
      </c>
      <c r="I65" s="7">
        <v>21900</v>
      </c>
      <c r="J65" s="7">
        <v>21900</v>
      </c>
      <c r="K65" s="7">
        <v>22900</v>
      </c>
      <c r="M65" s="8"/>
      <c r="N65" s="8"/>
      <c r="O65" s="8"/>
      <c r="P65" s="8"/>
      <c r="Q65" s="8"/>
    </row>
    <row r="66" spans="3:17" x14ac:dyDescent="0.2">
      <c r="C66" s="6">
        <v>74</v>
      </c>
      <c r="D66" s="7">
        <v>4830.6977083269403</v>
      </c>
      <c r="E66" s="7">
        <f t="shared" si="0"/>
        <v>357471.63041619357</v>
      </c>
      <c r="F66" s="7">
        <f t="shared" si="1"/>
        <v>446839.53802024195</v>
      </c>
      <c r="H66" s="7">
        <v>29600</v>
      </c>
      <c r="I66" s="7">
        <v>22200</v>
      </c>
      <c r="J66" s="7">
        <v>22200</v>
      </c>
      <c r="K66" s="7">
        <v>23200</v>
      </c>
      <c r="M66" s="8"/>
      <c r="N66" s="8"/>
      <c r="O66" s="8"/>
      <c r="P66" s="8"/>
      <c r="Q66" s="8"/>
    </row>
    <row r="67" spans="3:17" x14ac:dyDescent="0.2">
      <c r="C67" s="6">
        <v>75</v>
      </c>
      <c r="D67" s="7">
        <v>4813.3025254545</v>
      </c>
      <c r="E67" s="7">
        <f t="shared" si="0"/>
        <v>360997.68940908753</v>
      </c>
      <c r="F67" s="7">
        <f t="shared" si="1"/>
        <v>451247.11176135938</v>
      </c>
      <c r="H67" s="7">
        <v>30000</v>
      </c>
      <c r="I67" s="7">
        <v>22500</v>
      </c>
      <c r="J67" s="7">
        <v>22500</v>
      </c>
      <c r="K67" s="7">
        <v>23500</v>
      </c>
      <c r="M67" s="8"/>
      <c r="N67" s="8"/>
      <c r="O67" s="8"/>
      <c r="P67" s="8"/>
      <c r="Q67" s="8"/>
    </row>
    <row r="68" spans="3:17" x14ac:dyDescent="0.2">
      <c r="C68" s="6"/>
      <c r="H68" s="7"/>
      <c r="I68" s="7"/>
      <c r="J68" s="7"/>
      <c r="K68" s="7"/>
      <c r="M68" s="8"/>
      <c r="N68" s="8"/>
      <c r="O68" s="8"/>
      <c r="P68" s="8"/>
      <c r="Q68" s="8"/>
    </row>
    <row r="69" spans="3:17" x14ac:dyDescent="0.2">
      <c r="H69" s="7"/>
      <c r="I69" s="7"/>
      <c r="J69" s="7"/>
      <c r="K69" s="7"/>
      <c r="M69" s="8"/>
      <c r="N69" s="8"/>
      <c r="O69" s="8"/>
      <c r="P69" s="8"/>
      <c r="Q69" s="8"/>
    </row>
    <row r="70" spans="3:17" x14ac:dyDescent="0.2">
      <c r="H70" s="7"/>
      <c r="I70" s="7"/>
      <c r="J70" s="7"/>
      <c r="K70" s="7"/>
      <c r="M70" s="8"/>
      <c r="N70" s="8"/>
      <c r="O70" s="8"/>
      <c r="P70" s="8"/>
      <c r="Q70" s="8"/>
    </row>
    <row r="71" spans="3:17" x14ac:dyDescent="0.2">
      <c r="H71" s="7"/>
      <c r="I71" s="7"/>
      <c r="J71" s="7"/>
      <c r="K71" s="7"/>
      <c r="M71" s="8"/>
      <c r="N71" s="8"/>
      <c r="O71" s="8"/>
      <c r="P71" s="8"/>
      <c r="Q71" s="8"/>
    </row>
    <row r="72" spans="3:17" x14ac:dyDescent="0.2">
      <c r="H72" s="7"/>
      <c r="I72" s="7"/>
      <c r="J72" s="7"/>
      <c r="K72" s="7"/>
      <c r="M72" s="8"/>
      <c r="N72" s="8"/>
      <c r="O72" s="8"/>
      <c r="P72" s="8"/>
      <c r="Q72" s="8"/>
    </row>
    <row r="73" spans="3:17" x14ac:dyDescent="0.2">
      <c r="H73" s="7"/>
      <c r="I73" s="7"/>
      <c r="J73" s="7"/>
      <c r="K73" s="7"/>
      <c r="M73" s="8"/>
      <c r="N73" s="8"/>
      <c r="O73" s="8"/>
      <c r="P73" s="8"/>
      <c r="Q73" s="8"/>
    </row>
    <row r="74" spans="3:17" x14ac:dyDescent="0.2">
      <c r="H74" s="7"/>
      <c r="I74" s="7"/>
      <c r="J74" s="7"/>
      <c r="K74" s="7"/>
      <c r="M74" s="8"/>
      <c r="N74" s="8"/>
      <c r="O74" s="8"/>
      <c r="P74" s="8"/>
      <c r="Q74" s="8"/>
    </row>
    <row r="75" spans="3:17" x14ac:dyDescent="0.2">
      <c r="H75" s="7"/>
      <c r="I75" s="7"/>
      <c r="J75" s="7"/>
      <c r="K75" s="7"/>
      <c r="M75" s="8"/>
      <c r="N75" s="8"/>
      <c r="O75" s="8"/>
      <c r="P75" s="8"/>
      <c r="Q75" s="8"/>
    </row>
    <row r="76" spans="3:17" x14ac:dyDescent="0.2">
      <c r="H76" s="7"/>
      <c r="I76" s="7"/>
      <c r="J76" s="7"/>
      <c r="K76" s="7"/>
      <c r="M76" s="8"/>
      <c r="N76" s="8"/>
      <c r="O76" s="8"/>
      <c r="P76" s="8"/>
      <c r="Q76" s="8"/>
    </row>
    <row r="77" spans="3:17" x14ac:dyDescent="0.2">
      <c r="H77" s="7"/>
      <c r="I77" s="7"/>
      <c r="J77" s="7"/>
      <c r="K77" s="7"/>
      <c r="M77" s="8"/>
      <c r="N77" s="8"/>
      <c r="O77" s="8"/>
      <c r="P77" s="8"/>
      <c r="Q77" s="8"/>
    </row>
    <row r="78" spans="3:17" x14ac:dyDescent="0.2">
      <c r="H78" s="7"/>
      <c r="I78" s="7"/>
      <c r="J78" s="7"/>
      <c r="K78" s="7"/>
      <c r="M78" s="8"/>
      <c r="N78" s="8"/>
      <c r="O78" s="8"/>
      <c r="P78" s="8"/>
      <c r="Q78" s="8"/>
    </row>
    <row r="79" spans="3:17" x14ac:dyDescent="0.2">
      <c r="H79" s="7"/>
      <c r="I79" s="7"/>
      <c r="J79" s="7"/>
      <c r="K79" s="7"/>
      <c r="M79" s="8"/>
      <c r="N79" s="8"/>
      <c r="O79" s="8"/>
      <c r="P79" s="8"/>
      <c r="Q79" s="8"/>
    </row>
    <row r="80" spans="3:17" x14ac:dyDescent="0.2">
      <c r="H80" s="7"/>
      <c r="I80" s="7"/>
      <c r="J80" s="7"/>
      <c r="K80" s="7"/>
      <c r="M80" s="8"/>
      <c r="N80" s="8"/>
      <c r="O80" s="8"/>
      <c r="P80" s="8"/>
      <c r="Q80" s="8"/>
    </row>
    <row r="81" spans="8:17" x14ac:dyDescent="0.2">
      <c r="H81" s="7"/>
      <c r="I81" s="7"/>
      <c r="J81" s="7"/>
      <c r="K81" s="7"/>
      <c r="M81" s="8"/>
      <c r="N81" s="8"/>
      <c r="O81" s="8"/>
      <c r="P81" s="8"/>
      <c r="Q81" s="8"/>
    </row>
    <row r="82" spans="8:17" x14ac:dyDescent="0.2">
      <c r="H82" s="7"/>
      <c r="I82" s="7"/>
      <c r="J82" s="7"/>
      <c r="K82" s="7"/>
      <c r="M82" s="8"/>
      <c r="N82" s="8"/>
      <c r="O82" s="8"/>
      <c r="P82" s="8"/>
      <c r="Q82" s="8"/>
    </row>
    <row r="83" spans="8:17" x14ac:dyDescent="0.2">
      <c r="H83" s="7"/>
      <c r="I83" s="7"/>
      <c r="J83" s="7"/>
      <c r="K83" s="7"/>
      <c r="M83" s="8"/>
      <c r="N83" s="8"/>
      <c r="O83" s="8"/>
      <c r="P83" s="8"/>
      <c r="Q83" s="8"/>
    </row>
    <row r="84" spans="8:17" x14ac:dyDescent="0.2">
      <c r="H84" s="7"/>
      <c r="I84" s="7"/>
      <c r="J84" s="7"/>
      <c r="K84" s="7"/>
      <c r="M84" s="8"/>
      <c r="N84" s="8"/>
      <c r="O84" s="8"/>
      <c r="P84" s="8"/>
      <c r="Q84" s="8"/>
    </row>
    <row r="85" spans="8:17" x14ac:dyDescent="0.2">
      <c r="H85" s="7"/>
      <c r="I85" s="7"/>
      <c r="J85" s="7"/>
      <c r="K85" s="7"/>
      <c r="M85" s="8"/>
      <c r="N85" s="8"/>
      <c r="O85" s="8"/>
      <c r="P85" s="8"/>
      <c r="Q85" s="8"/>
    </row>
    <row r="86" spans="8:17" x14ac:dyDescent="0.2">
      <c r="H86" s="7"/>
      <c r="I86" s="7"/>
      <c r="J86" s="7"/>
      <c r="K86" s="7"/>
      <c r="M86" s="8"/>
      <c r="N86" s="8"/>
      <c r="O86" s="8"/>
      <c r="P86" s="8"/>
      <c r="Q86" s="8"/>
    </row>
    <row r="87" spans="8:17" x14ac:dyDescent="0.2">
      <c r="M87" s="8"/>
      <c r="N87" s="8"/>
      <c r="O87" s="8"/>
      <c r="P87" s="8"/>
      <c r="Q8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O27"/>
  <sheetViews>
    <sheetView showGridLines="0" tabSelected="1" workbookViewId="0"/>
  </sheetViews>
  <sheetFormatPr defaultColWidth="12.5703125" defaultRowHeight="15.75" customHeight="1" x14ac:dyDescent="0.2"/>
  <cols>
    <col min="2" max="2" width="23.42578125" customWidth="1"/>
  </cols>
  <sheetData>
    <row r="3" spans="2:15" x14ac:dyDescent="0.2">
      <c r="B3" s="1" t="s">
        <v>18</v>
      </c>
    </row>
    <row r="4" spans="2:15" x14ac:dyDescent="0.2">
      <c r="N4" s="4" t="s">
        <v>19</v>
      </c>
      <c r="O4" s="4" t="s">
        <v>20</v>
      </c>
    </row>
    <row r="5" spans="2:15" x14ac:dyDescent="0.2">
      <c r="B5" s="4" t="s">
        <v>3</v>
      </c>
      <c r="C5" s="3">
        <v>75</v>
      </c>
      <c r="F5" s="11"/>
      <c r="N5" s="8">
        <f t="array" ref="N5">INDEX(pris!E2:E195,MATCH($C$5,pris!$C$2:$C$97,0))</f>
        <v>360997.68940908753</v>
      </c>
      <c r="O5" s="8">
        <f t="shared" ref="O5:O14" si="0">N5*1.25</f>
        <v>451247.11176135938</v>
      </c>
    </row>
    <row r="6" spans="2:15" x14ac:dyDescent="0.2">
      <c r="B6" s="12" t="s">
        <v>7</v>
      </c>
      <c r="C6" s="12" t="s">
        <v>21</v>
      </c>
      <c r="N6" s="8">
        <f t="array" ref="N6">INDEX(pris!H2:H97,MATCH($C$5,pris!$C$2:$C$97,0))</f>
        <v>30000</v>
      </c>
      <c r="O6" s="8">
        <f t="shared" si="0"/>
        <v>37500</v>
      </c>
    </row>
    <row r="7" spans="2:15" x14ac:dyDescent="0.2">
      <c r="B7" s="13" t="s">
        <v>22</v>
      </c>
      <c r="C7" s="13" t="s">
        <v>21</v>
      </c>
      <c r="N7" s="8">
        <f t="array" ref="N7">INDEX(pris!I2:I97,MATCH($C$5,pris!$C$2:$C$97,0))</f>
        <v>22500</v>
      </c>
      <c r="O7" s="8">
        <f t="shared" si="0"/>
        <v>28125</v>
      </c>
    </row>
    <row r="8" spans="2:15" x14ac:dyDescent="0.2">
      <c r="B8" s="13" t="s">
        <v>23</v>
      </c>
      <c r="C8" s="13" t="s">
        <v>21</v>
      </c>
      <c r="N8" s="8">
        <f t="array" ref="N8">INDEX(pris!J2:J97,MATCH($C$5,pris!$C$2:$C$97,0))</f>
        <v>22500</v>
      </c>
      <c r="O8" s="8">
        <f t="shared" si="0"/>
        <v>28125</v>
      </c>
    </row>
    <row r="9" spans="2:15" x14ac:dyDescent="0.2">
      <c r="B9" s="13" t="s">
        <v>10</v>
      </c>
      <c r="C9" s="13" t="s">
        <v>21</v>
      </c>
      <c r="N9" s="8">
        <f t="array" ref="N9">INDEX(pris!K2:K97,MATCH($C$5,pris!$C$2:$C$97,0))</f>
        <v>23500</v>
      </c>
      <c r="O9" s="8">
        <f t="shared" si="0"/>
        <v>29375</v>
      </c>
    </row>
    <row r="10" spans="2:15" x14ac:dyDescent="0.2">
      <c r="B10" s="13" t="s">
        <v>24</v>
      </c>
      <c r="C10" s="13" t="s">
        <v>21</v>
      </c>
      <c r="N10" s="8">
        <f>pris!M4</f>
        <v>42000</v>
      </c>
      <c r="O10" s="8">
        <f t="shared" si="0"/>
        <v>52500</v>
      </c>
    </row>
    <row r="11" spans="2:15" x14ac:dyDescent="0.2">
      <c r="B11" s="13" t="s">
        <v>25</v>
      </c>
      <c r="C11" s="13" t="s">
        <v>21</v>
      </c>
      <c r="N11" s="8">
        <f>pris!N4</f>
        <v>70000</v>
      </c>
      <c r="O11" s="8">
        <f t="shared" si="0"/>
        <v>87500</v>
      </c>
    </row>
    <row r="12" spans="2:15" x14ac:dyDescent="0.2">
      <c r="B12" s="13" t="s">
        <v>26</v>
      </c>
      <c r="C12" s="13" t="s">
        <v>21</v>
      </c>
      <c r="N12" s="8">
        <f>pris!O4</f>
        <v>98000</v>
      </c>
      <c r="O12" s="8">
        <f t="shared" si="0"/>
        <v>122500</v>
      </c>
    </row>
    <row r="13" spans="2:15" x14ac:dyDescent="0.2">
      <c r="B13" s="13" t="s">
        <v>27</v>
      </c>
      <c r="C13" s="13" t="s">
        <v>21</v>
      </c>
      <c r="N13" s="8">
        <f>pris!P4</f>
        <v>112000</v>
      </c>
      <c r="O13" s="8">
        <f t="shared" si="0"/>
        <v>140000</v>
      </c>
    </row>
    <row r="14" spans="2:15" x14ac:dyDescent="0.2">
      <c r="B14" s="13" t="s">
        <v>28</v>
      </c>
      <c r="C14" s="13" t="s">
        <v>21</v>
      </c>
      <c r="N14" s="8">
        <f>pris!Q4</f>
        <v>12000</v>
      </c>
      <c r="O14" s="8">
        <f t="shared" si="0"/>
        <v>15000</v>
      </c>
    </row>
    <row r="18" spans="2:9" x14ac:dyDescent="0.2">
      <c r="B18" s="1" t="s">
        <v>29</v>
      </c>
      <c r="C18" s="8">
        <f t="array" ref="C18">O5 + SUM(IF(C6:C15 = "JA", O6:O15, 0))-C20</f>
        <v>441247.11176135938</v>
      </c>
      <c r="E18" s="14" t="s">
        <v>30</v>
      </c>
      <c r="F18" s="15"/>
      <c r="G18" s="16"/>
      <c r="I18" s="1" t="s">
        <v>31</v>
      </c>
    </row>
    <row r="19" spans="2:9" x14ac:dyDescent="0.2">
      <c r="B19" s="1" t="s">
        <v>32</v>
      </c>
      <c r="C19" s="8">
        <f>E21+F21</f>
        <v>82691.93968170369</v>
      </c>
      <c r="E19" s="17" t="s">
        <v>33</v>
      </c>
      <c r="F19" s="4" t="s">
        <v>34</v>
      </c>
      <c r="G19" s="18"/>
    </row>
    <row r="20" spans="2:9" x14ac:dyDescent="0.2">
      <c r="B20" s="1" t="s">
        <v>35</v>
      </c>
      <c r="C20" s="4">
        <v>10000</v>
      </c>
      <c r="E20" s="19">
        <f>C18-G20-B27</f>
        <v>451247.11176135938</v>
      </c>
      <c r="F20" s="20">
        <f>C18-O5+B27</f>
        <v>-10000</v>
      </c>
      <c r="G20" s="21">
        <f>C18-O5</f>
        <v>-10000</v>
      </c>
    </row>
    <row r="21" spans="2:9" x14ac:dyDescent="0.2">
      <c r="B21" s="1"/>
      <c r="E21" s="22">
        <f>E20-(E20*0.806)</f>
        <v>87541.93968170369</v>
      </c>
      <c r="F21" s="23">
        <f>F20-(F20*0.515)</f>
        <v>-4850</v>
      </c>
      <c r="G21" s="24"/>
    </row>
    <row r="22" spans="2:9" x14ac:dyDescent="0.2">
      <c r="B22" s="1" t="s">
        <v>36</v>
      </c>
      <c r="C22" s="8">
        <f>C18 - MIN(C19, IF(C18 &lt;= 50000, C18, 50000))</f>
        <v>391247.11176135938</v>
      </c>
    </row>
    <row r="23" spans="2:9" x14ac:dyDescent="0.2">
      <c r="B23" s="1" t="s">
        <v>37</v>
      </c>
      <c r="C23" s="8">
        <f>C18 - MIN(C19, IF(C18 &lt;= 100000, C18, 100000))</f>
        <v>358555.17207965569</v>
      </c>
      <c r="D23" s="25"/>
    </row>
    <row r="24" spans="2:9" x14ac:dyDescent="0.2">
      <c r="C24" s="26"/>
    </row>
    <row r="26" spans="2:9" x14ac:dyDescent="0.2">
      <c r="B26" s="27" t="s">
        <v>38</v>
      </c>
    </row>
    <row r="27" spans="2:9" x14ac:dyDescent="0.2">
      <c r="B27" s="27"/>
    </row>
  </sheetData>
  <dataValidations count="1">
    <dataValidation type="list" allowBlank="1" showErrorMessage="1" sqref="C6:C14" xr:uid="{00000000-0002-0000-0100-000000000000}">
      <formula1>"JA,Nej"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pris</vt:lpstr>
      <vt:lpstr>maskin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Josefsson</cp:lastModifiedBy>
  <dcterms:modified xsi:type="dcterms:W3CDTF">2023-10-11T19:29:39Z</dcterms:modified>
</cp:coreProperties>
</file>