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shtasangha/Documents/"/>
    </mc:Choice>
  </mc:AlternateContent>
  <xr:revisionPtr revIDLastSave="0" documentId="13_ncr:1_{85AEDFE1-061F-B543-AD28-173FFA74B184}" xr6:coauthVersionLast="47" xr6:coauthVersionMax="47" xr10:uidLastSave="{00000000-0000-0000-0000-000000000000}"/>
  <bookViews>
    <workbookView xWindow="680" yWindow="740" windowWidth="28040" windowHeight="16680" activeTab="5" xr2:uid="{913EF195-64AA-2949-A263-649A8460F49E}"/>
  </bookViews>
  <sheets>
    <sheet name="Employee Payroll" sheetId="1" r:id="rId1"/>
    <sheet name="Gradebook" sheetId="2" r:id="rId2"/>
    <sheet name="Decision Maker" sheetId="3" r:id="rId3"/>
    <sheet name="Sales Report" sheetId="4" r:id="rId4"/>
    <sheet name="Pivot Sales Report" sheetId="6" r:id="rId5"/>
    <sheet name="Car Inventory" sheetId="7" r:id="rId6"/>
    <sheet name="Sheet8" sheetId="8" r:id="rId7"/>
  </sheets>
  <definedNames>
    <definedName name="car_inventory" localSheetId="5">'Car Inventory'!$A$1:$N$66</definedName>
    <definedName name="_xlnm.Print_Titles" localSheetId="4">'Pivot Sales Report'!$A:$A,'Pivot Sales Report'!$3:$3</definedName>
  </definedNames>
  <calcPr calcId="191029"/>
  <pivotCaches>
    <pivotCache cacheId="4" r:id="rId8"/>
    <pivotCache cacheId="1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7" l="1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2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2" i="7"/>
  <c r="D41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E38" i="7" s="1"/>
  <c r="D39" i="7"/>
  <c r="D40" i="7"/>
  <c r="D42" i="7"/>
  <c r="D43" i="7"/>
  <c r="D44" i="7"/>
  <c r="D45" i="7"/>
  <c r="D46" i="7"/>
  <c r="D47" i="7"/>
  <c r="D48" i="7"/>
  <c r="D49" i="7"/>
  <c r="D50" i="7"/>
  <c r="D51" i="7"/>
  <c r="D52" i="7"/>
  <c r="D53" i="7"/>
  <c r="D2" i="7"/>
  <c r="C3" i="7"/>
  <c r="C4" i="7"/>
  <c r="C5" i="7"/>
  <c r="C6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2" i="7"/>
  <c r="B3" i="7"/>
  <c r="B4" i="7"/>
  <c r="B5" i="7"/>
  <c r="B6" i="7"/>
  <c r="B7" i="7"/>
  <c r="C7" i="7" s="1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C38" i="7" s="1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2" i="7"/>
  <c r="F176" i="4"/>
  <c r="F175" i="4"/>
  <c r="F174" i="4"/>
  <c r="H111" i="4"/>
  <c r="H8" i="4"/>
  <c r="H55" i="4"/>
  <c r="H127" i="4"/>
  <c r="H71" i="4"/>
  <c r="G60" i="4"/>
  <c r="H60" i="4" s="1"/>
  <c r="G34" i="4"/>
  <c r="H34" i="4" s="1"/>
  <c r="G2" i="4"/>
  <c r="H2" i="4" s="1"/>
  <c r="G35" i="4"/>
  <c r="H35" i="4" s="1"/>
  <c r="G36" i="4"/>
  <c r="H36" i="4" s="1"/>
  <c r="G110" i="4"/>
  <c r="H110" i="4" s="1"/>
  <c r="G116" i="4"/>
  <c r="H116" i="4" s="1"/>
  <c r="G37" i="4"/>
  <c r="H37" i="4" s="1"/>
  <c r="G99" i="4"/>
  <c r="H99" i="4" s="1"/>
  <c r="G14" i="4"/>
  <c r="H14" i="4" s="1"/>
  <c r="G117" i="4"/>
  <c r="H117" i="4" s="1"/>
  <c r="G102" i="4"/>
  <c r="H102" i="4" s="1"/>
  <c r="G52" i="4"/>
  <c r="H52" i="4" s="1"/>
  <c r="G23" i="4"/>
  <c r="H23" i="4" s="1"/>
  <c r="G79" i="4"/>
  <c r="H79" i="4" s="1"/>
  <c r="G107" i="4"/>
  <c r="H107" i="4" s="1"/>
  <c r="G80" i="4"/>
  <c r="H80" i="4" s="1"/>
  <c r="G103" i="4"/>
  <c r="H103" i="4" s="1"/>
  <c r="G148" i="4"/>
  <c r="H148" i="4" s="1"/>
  <c r="G100" i="4"/>
  <c r="H100" i="4" s="1"/>
  <c r="G167" i="4"/>
  <c r="H167" i="4" s="1"/>
  <c r="G111" i="4"/>
  <c r="G165" i="4"/>
  <c r="H165" i="4" s="1"/>
  <c r="G141" i="4"/>
  <c r="H141" i="4" s="1"/>
  <c r="G112" i="4"/>
  <c r="H112" i="4" s="1"/>
  <c r="G124" i="4"/>
  <c r="H124" i="4" s="1"/>
  <c r="G3" i="4"/>
  <c r="H3" i="4" s="1"/>
  <c r="G15" i="4"/>
  <c r="H15" i="4" s="1"/>
  <c r="G130" i="4"/>
  <c r="H130" i="4" s="1"/>
  <c r="G61" i="4"/>
  <c r="H61" i="4" s="1"/>
  <c r="G4" i="4"/>
  <c r="H4" i="4" s="1"/>
  <c r="G62" i="4"/>
  <c r="H62" i="4" s="1"/>
  <c r="G101" i="4"/>
  <c r="H101" i="4" s="1"/>
  <c r="G73" i="4"/>
  <c r="H73" i="4" s="1"/>
  <c r="G131" i="4"/>
  <c r="H131" i="4" s="1"/>
  <c r="G132" i="4"/>
  <c r="H132" i="4" s="1"/>
  <c r="G133" i="4"/>
  <c r="H133" i="4" s="1"/>
  <c r="G63" i="4"/>
  <c r="H63" i="4" s="1"/>
  <c r="G16" i="4"/>
  <c r="H16" i="4" s="1"/>
  <c r="G105" i="4"/>
  <c r="H105" i="4" s="1"/>
  <c r="G118" i="4"/>
  <c r="H118" i="4" s="1"/>
  <c r="G81" i="4"/>
  <c r="H81" i="4" s="1"/>
  <c r="G82" i="4"/>
  <c r="H82" i="4" s="1"/>
  <c r="G24" i="4"/>
  <c r="H24" i="4" s="1"/>
  <c r="G166" i="4"/>
  <c r="H166" i="4" s="1"/>
  <c r="G25" i="4"/>
  <c r="H25" i="4" s="1"/>
  <c r="G5" i="4"/>
  <c r="H5" i="4" s="1"/>
  <c r="G98" i="4"/>
  <c r="H98" i="4" s="1"/>
  <c r="G6" i="4"/>
  <c r="H6" i="4" s="1"/>
  <c r="G168" i="4"/>
  <c r="H168" i="4" s="1"/>
  <c r="G38" i="4"/>
  <c r="H38" i="4" s="1"/>
  <c r="G53" i="4"/>
  <c r="H53" i="4" s="1"/>
  <c r="G149" i="4"/>
  <c r="H149" i="4" s="1"/>
  <c r="G134" i="4"/>
  <c r="H134" i="4" s="1"/>
  <c r="G83" i="4"/>
  <c r="H83" i="4" s="1"/>
  <c r="G64" i="4"/>
  <c r="H64" i="4" s="1"/>
  <c r="G26" i="4"/>
  <c r="H26" i="4" s="1"/>
  <c r="G39" i="4"/>
  <c r="H39" i="4" s="1"/>
  <c r="G150" i="4"/>
  <c r="H150" i="4" s="1"/>
  <c r="G151" i="4"/>
  <c r="H151" i="4" s="1"/>
  <c r="G7" i="4"/>
  <c r="H7" i="4" s="1"/>
  <c r="G84" i="4"/>
  <c r="H84" i="4" s="1"/>
  <c r="G27" i="4"/>
  <c r="H27" i="4" s="1"/>
  <c r="G119" i="4"/>
  <c r="H119" i="4" s="1"/>
  <c r="G152" i="4"/>
  <c r="H152" i="4" s="1"/>
  <c r="G169" i="4"/>
  <c r="H169" i="4" s="1"/>
  <c r="G65" i="4"/>
  <c r="H65" i="4" s="1"/>
  <c r="G40" i="4"/>
  <c r="H40" i="4" s="1"/>
  <c r="G28" i="4"/>
  <c r="H28" i="4" s="1"/>
  <c r="G8" i="4"/>
  <c r="G153" i="4"/>
  <c r="H153" i="4" s="1"/>
  <c r="G85" i="4"/>
  <c r="H85" i="4" s="1"/>
  <c r="G41" i="4"/>
  <c r="H41" i="4" s="1"/>
  <c r="G74" i="4"/>
  <c r="H74" i="4" s="1"/>
  <c r="G17" i="4"/>
  <c r="H17" i="4" s="1"/>
  <c r="G29" i="4"/>
  <c r="H29" i="4" s="1"/>
  <c r="G135" i="4"/>
  <c r="H135" i="4" s="1"/>
  <c r="G108" i="4"/>
  <c r="H108" i="4" s="1"/>
  <c r="G86" i="4"/>
  <c r="H86" i="4" s="1"/>
  <c r="G170" i="4"/>
  <c r="H170" i="4" s="1"/>
  <c r="G54" i="4"/>
  <c r="H54" i="4" s="1"/>
  <c r="G125" i="4"/>
  <c r="H125" i="4" s="1"/>
  <c r="G9" i="4"/>
  <c r="H9" i="4" s="1"/>
  <c r="G154" i="4"/>
  <c r="H154" i="4" s="1"/>
  <c r="G30" i="4"/>
  <c r="H30" i="4" s="1"/>
  <c r="G55" i="4"/>
  <c r="G106" i="4"/>
  <c r="H106" i="4" s="1"/>
  <c r="G155" i="4"/>
  <c r="H155" i="4" s="1"/>
  <c r="G56" i="4"/>
  <c r="H56" i="4" s="1"/>
  <c r="G142" i="4"/>
  <c r="H142" i="4" s="1"/>
  <c r="G87" i="4"/>
  <c r="H87" i="4" s="1"/>
  <c r="G18" i="4"/>
  <c r="H18" i="4" s="1"/>
  <c r="G88" i="4"/>
  <c r="H88" i="4" s="1"/>
  <c r="G31" i="4"/>
  <c r="H31" i="4" s="1"/>
  <c r="G42" i="4"/>
  <c r="H42" i="4" s="1"/>
  <c r="G143" i="4"/>
  <c r="H143" i="4" s="1"/>
  <c r="G109" i="4"/>
  <c r="H109" i="4" s="1"/>
  <c r="G89" i="4"/>
  <c r="H89" i="4" s="1"/>
  <c r="G162" i="4"/>
  <c r="H162" i="4" s="1"/>
  <c r="G90" i="4"/>
  <c r="H90" i="4" s="1"/>
  <c r="G136" i="4"/>
  <c r="H136" i="4" s="1"/>
  <c r="G19" i="4"/>
  <c r="H19" i="4" s="1"/>
  <c r="G156" i="4"/>
  <c r="H156" i="4" s="1"/>
  <c r="G20" i="4"/>
  <c r="H20" i="4" s="1"/>
  <c r="G66" i="4"/>
  <c r="H66" i="4" s="1"/>
  <c r="G113" i="4"/>
  <c r="H113" i="4" s="1"/>
  <c r="G157" i="4"/>
  <c r="H157" i="4" s="1"/>
  <c r="G67" i="4"/>
  <c r="H67" i="4" s="1"/>
  <c r="G144" i="4"/>
  <c r="H144" i="4" s="1"/>
  <c r="G75" i="4"/>
  <c r="H75" i="4" s="1"/>
  <c r="G43" i="4"/>
  <c r="H43" i="4" s="1"/>
  <c r="G57" i="4"/>
  <c r="H57" i="4" s="1"/>
  <c r="G21" i="4"/>
  <c r="H21" i="4" s="1"/>
  <c r="G10" i="4"/>
  <c r="H10" i="4" s="1"/>
  <c r="G158" i="4"/>
  <c r="H158" i="4" s="1"/>
  <c r="G114" i="4"/>
  <c r="H114" i="4" s="1"/>
  <c r="G68" i="4"/>
  <c r="H68" i="4" s="1"/>
  <c r="G163" i="4"/>
  <c r="H163" i="4" s="1"/>
  <c r="G91" i="4"/>
  <c r="H91" i="4" s="1"/>
  <c r="G159" i="4"/>
  <c r="H159" i="4" s="1"/>
  <c r="G44" i="4"/>
  <c r="H44" i="4" s="1"/>
  <c r="G160" i="4"/>
  <c r="H160" i="4" s="1"/>
  <c r="G45" i="4"/>
  <c r="H45" i="4" s="1"/>
  <c r="G92" i="4"/>
  <c r="H92" i="4" s="1"/>
  <c r="G120" i="4"/>
  <c r="H120" i="4" s="1"/>
  <c r="G126" i="4"/>
  <c r="H126" i="4" s="1"/>
  <c r="G69" i="4"/>
  <c r="H69" i="4" s="1"/>
  <c r="G145" i="4"/>
  <c r="H145" i="4" s="1"/>
  <c r="G76" i="4"/>
  <c r="H76" i="4" s="1"/>
  <c r="G32" i="4"/>
  <c r="H32" i="4" s="1"/>
  <c r="G77" i="4"/>
  <c r="H77" i="4" s="1"/>
  <c r="G11" i="4"/>
  <c r="H11" i="4" s="1"/>
  <c r="G46" i="4"/>
  <c r="H46" i="4" s="1"/>
  <c r="G127" i="4"/>
  <c r="G121" i="4"/>
  <c r="H121" i="4" s="1"/>
  <c r="G70" i="4"/>
  <c r="H70" i="4" s="1"/>
  <c r="G164" i="4"/>
  <c r="H164" i="4" s="1"/>
  <c r="G93" i="4"/>
  <c r="H93" i="4" s="1"/>
  <c r="G137" i="4"/>
  <c r="H137" i="4" s="1"/>
  <c r="G22" i="4"/>
  <c r="H22" i="4" s="1"/>
  <c r="G138" i="4"/>
  <c r="H138" i="4" s="1"/>
  <c r="G33" i="4"/>
  <c r="H33" i="4" s="1"/>
  <c r="G78" i="4"/>
  <c r="H78" i="4" s="1"/>
  <c r="G115" i="4"/>
  <c r="H115" i="4" s="1"/>
  <c r="G146" i="4"/>
  <c r="H146" i="4" s="1"/>
  <c r="G58" i="4"/>
  <c r="H58" i="4" s="1"/>
  <c r="G47" i="4"/>
  <c r="H47" i="4" s="1"/>
  <c r="G12" i="4"/>
  <c r="H12" i="4" s="1"/>
  <c r="G171" i="4"/>
  <c r="H171" i="4" s="1"/>
  <c r="G71" i="4"/>
  <c r="G128" i="4"/>
  <c r="H128" i="4" s="1"/>
  <c r="G48" i="4"/>
  <c r="H48" i="4" s="1"/>
  <c r="G139" i="4"/>
  <c r="H139" i="4" s="1"/>
  <c r="G49" i="4"/>
  <c r="H49" i="4" s="1"/>
  <c r="G94" i="4"/>
  <c r="H94" i="4" s="1"/>
  <c r="G122" i="4"/>
  <c r="H122" i="4" s="1"/>
  <c r="G129" i="4"/>
  <c r="H129" i="4" s="1"/>
  <c r="G95" i="4"/>
  <c r="H95" i="4" s="1"/>
  <c r="G147" i="4"/>
  <c r="H147" i="4" s="1"/>
  <c r="G72" i="4"/>
  <c r="H72" i="4" s="1"/>
  <c r="G13" i="4"/>
  <c r="H13" i="4" s="1"/>
  <c r="G96" i="4"/>
  <c r="H96" i="4" s="1"/>
  <c r="G50" i="4"/>
  <c r="H50" i="4" s="1"/>
  <c r="G51" i="4"/>
  <c r="H51" i="4" s="1"/>
  <c r="G161" i="4"/>
  <c r="H161" i="4" s="1"/>
  <c r="G123" i="4"/>
  <c r="H123" i="4" s="1"/>
  <c r="G97" i="4"/>
  <c r="H97" i="4" s="1"/>
  <c r="G172" i="4"/>
  <c r="H172" i="4" s="1"/>
  <c r="G59" i="4"/>
  <c r="H59" i="4" s="1"/>
  <c r="G140" i="4"/>
  <c r="H140" i="4" s="1"/>
  <c r="G104" i="4"/>
  <c r="H104" i="4" s="1"/>
  <c r="L6" i="3"/>
  <c r="L7" i="3"/>
  <c r="L8" i="3"/>
  <c r="L9" i="3"/>
  <c r="L5" i="3"/>
  <c r="K6" i="3"/>
  <c r="K7" i="3"/>
  <c r="K8" i="3"/>
  <c r="K9" i="3"/>
  <c r="K5" i="3"/>
  <c r="I6" i="3"/>
  <c r="I7" i="3"/>
  <c r="I8" i="3"/>
  <c r="I9" i="3"/>
  <c r="I5" i="3"/>
  <c r="G6" i="3"/>
  <c r="G7" i="3"/>
  <c r="G8" i="3"/>
  <c r="G9" i="3"/>
  <c r="G5" i="3"/>
  <c r="E6" i="3"/>
  <c r="E7" i="3"/>
  <c r="E8" i="3"/>
  <c r="E9" i="3"/>
  <c r="E5" i="3"/>
  <c r="C6" i="3"/>
  <c r="C7" i="3"/>
  <c r="C8" i="3"/>
  <c r="C9" i="3"/>
  <c r="C5" i="3"/>
  <c r="K15" i="2"/>
  <c r="I15" i="2"/>
  <c r="H15" i="2"/>
  <c r="K14" i="2"/>
  <c r="I14" i="2"/>
  <c r="H14" i="2"/>
  <c r="K13" i="2"/>
  <c r="I13" i="2"/>
  <c r="H13" i="2"/>
  <c r="F15" i="2"/>
  <c r="F14" i="2"/>
  <c r="F13" i="2"/>
  <c r="E15" i="2"/>
  <c r="E14" i="2"/>
  <c r="E13" i="2"/>
  <c r="D15" i="2"/>
  <c r="D14" i="2"/>
  <c r="D13" i="2"/>
  <c r="C15" i="2"/>
  <c r="C14" i="2"/>
  <c r="C13" i="2"/>
  <c r="M9" i="2"/>
  <c r="M10" i="2"/>
  <c r="M4" i="2"/>
  <c r="H4" i="2"/>
  <c r="I4" i="2"/>
  <c r="J4" i="2"/>
  <c r="K4" i="2"/>
  <c r="I5" i="2"/>
  <c r="J5" i="2"/>
  <c r="M5" i="2" s="1"/>
  <c r="K5" i="2"/>
  <c r="I6" i="2"/>
  <c r="J6" i="2"/>
  <c r="K6" i="2"/>
  <c r="I7" i="2"/>
  <c r="J7" i="2"/>
  <c r="M7" i="2" s="1"/>
  <c r="K7" i="2"/>
  <c r="I8" i="2"/>
  <c r="J8" i="2"/>
  <c r="M8" i="2" s="1"/>
  <c r="K8" i="2"/>
  <c r="I9" i="2"/>
  <c r="J9" i="2"/>
  <c r="K9" i="2"/>
  <c r="I10" i="2"/>
  <c r="J10" i="2"/>
  <c r="K10" i="2"/>
  <c r="H5" i="2"/>
  <c r="H6" i="2"/>
  <c r="H7" i="2"/>
  <c r="H8" i="2"/>
  <c r="H9" i="2"/>
  <c r="H10" i="2"/>
  <c r="AD14" i="1"/>
  <c r="AD13" i="1"/>
  <c r="AD12" i="1"/>
  <c r="AD11" i="1"/>
  <c r="AD8" i="1"/>
  <c r="AD7" i="1"/>
  <c r="AD6" i="1"/>
  <c r="AD5" i="1"/>
  <c r="AB12" i="1"/>
  <c r="AB13" i="1"/>
  <c r="AB14" i="1"/>
  <c r="AD4" i="1"/>
  <c r="AA13" i="1"/>
  <c r="S14" i="1"/>
  <c r="T14" i="1"/>
  <c r="U14" i="1"/>
  <c r="V14" i="1"/>
  <c r="W14" i="1"/>
  <c r="X14" i="1"/>
  <c r="Y14" i="1"/>
  <c r="Z14" i="1"/>
  <c r="AA14" i="1"/>
  <c r="S13" i="1"/>
  <c r="T13" i="1"/>
  <c r="U13" i="1"/>
  <c r="V13" i="1"/>
  <c r="W13" i="1"/>
  <c r="X13" i="1"/>
  <c r="Y13" i="1"/>
  <c r="Z13" i="1"/>
  <c r="S12" i="1"/>
  <c r="T12" i="1"/>
  <c r="U12" i="1"/>
  <c r="V12" i="1"/>
  <c r="W12" i="1"/>
  <c r="X12" i="1"/>
  <c r="Y12" i="1"/>
  <c r="Z12" i="1"/>
  <c r="AA12" i="1"/>
  <c r="S11" i="1"/>
  <c r="T11" i="1"/>
  <c r="U11" i="1"/>
  <c r="V11" i="1"/>
  <c r="W11" i="1"/>
  <c r="X11" i="1"/>
  <c r="Y11" i="1"/>
  <c r="Z11" i="1"/>
  <c r="AA11" i="1"/>
  <c r="AB11" i="1"/>
  <c r="R12" i="1"/>
  <c r="R13" i="1"/>
  <c r="R14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X5" i="1"/>
  <c r="X6" i="1"/>
  <c r="X7" i="1"/>
  <c r="X8" i="1"/>
  <c r="Z3" i="1"/>
  <c r="AA3" i="1"/>
  <c r="AB3" i="1"/>
  <c r="Y3" i="1"/>
  <c r="W8" i="1"/>
  <c r="V8" i="1"/>
  <c r="U8" i="1"/>
  <c r="T8" i="1"/>
  <c r="W7" i="1"/>
  <c r="V7" i="1"/>
  <c r="U7" i="1"/>
  <c r="T7" i="1"/>
  <c r="W6" i="1"/>
  <c r="V6" i="1"/>
  <c r="U6" i="1"/>
  <c r="T6" i="1"/>
  <c r="W5" i="1"/>
  <c r="V5" i="1"/>
  <c r="U5" i="1"/>
  <c r="T5" i="1"/>
  <c r="W4" i="1"/>
  <c r="V4" i="1"/>
  <c r="U4" i="1"/>
  <c r="T4" i="1"/>
  <c r="S5" i="1"/>
  <c r="S6" i="1"/>
  <c r="S7" i="1"/>
  <c r="S8" i="1"/>
  <c r="S4" i="1"/>
  <c r="X4" i="1" s="1"/>
  <c r="O14" i="1"/>
  <c r="P14" i="1"/>
  <c r="Q14" i="1"/>
  <c r="O13" i="1"/>
  <c r="P13" i="1"/>
  <c r="Q13" i="1"/>
  <c r="O12" i="1"/>
  <c r="P12" i="1"/>
  <c r="Q12" i="1"/>
  <c r="O11" i="1"/>
  <c r="P11" i="1"/>
  <c r="Q11" i="1"/>
  <c r="R11" i="1"/>
  <c r="E14" i="1"/>
  <c r="F14" i="1"/>
  <c r="G14" i="1"/>
  <c r="H14" i="1"/>
  <c r="I14" i="1"/>
  <c r="J14" i="1"/>
  <c r="K14" i="1"/>
  <c r="L14" i="1"/>
  <c r="M14" i="1"/>
  <c r="E13" i="1"/>
  <c r="F13" i="1"/>
  <c r="G13" i="1"/>
  <c r="H13" i="1"/>
  <c r="I13" i="1"/>
  <c r="J13" i="1"/>
  <c r="K13" i="1"/>
  <c r="L13" i="1"/>
  <c r="M13" i="1"/>
  <c r="E12" i="1"/>
  <c r="F12" i="1"/>
  <c r="G12" i="1"/>
  <c r="H12" i="1"/>
  <c r="I12" i="1"/>
  <c r="J12" i="1"/>
  <c r="K12" i="1"/>
  <c r="L12" i="1"/>
  <c r="M12" i="1"/>
  <c r="M11" i="1"/>
  <c r="E11" i="1"/>
  <c r="F11" i="1"/>
  <c r="G11" i="1"/>
  <c r="H11" i="1"/>
  <c r="I11" i="1"/>
  <c r="J11" i="1"/>
  <c r="K11" i="1"/>
  <c r="L11" i="1"/>
  <c r="U3" i="1"/>
  <c r="V3" i="1"/>
  <c r="W3" i="1"/>
  <c r="T3" i="1"/>
  <c r="R4" i="1"/>
  <c r="R5" i="1"/>
  <c r="R6" i="1"/>
  <c r="R7" i="1"/>
  <c r="Q4" i="1"/>
  <c r="Q5" i="1"/>
  <c r="Q6" i="1"/>
  <c r="Q7" i="1"/>
  <c r="Q8" i="1"/>
  <c r="R8" i="1"/>
  <c r="P8" i="1"/>
  <c r="P7" i="1"/>
  <c r="P6" i="1"/>
  <c r="P5" i="1"/>
  <c r="P4" i="1"/>
  <c r="O8" i="1"/>
  <c r="O7" i="1"/>
  <c r="O6" i="1"/>
  <c r="O5" i="1"/>
  <c r="O4" i="1"/>
  <c r="N5" i="1"/>
  <c r="N6" i="1"/>
  <c r="N7" i="1"/>
  <c r="N8" i="1"/>
  <c r="N4" i="1"/>
  <c r="P3" i="1"/>
  <c r="Q3" i="1"/>
  <c r="R3" i="1" s="1"/>
  <c r="O3" i="1"/>
  <c r="M8" i="1"/>
  <c r="M7" i="1"/>
  <c r="M6" i="1"/>
  <c r="M5" i="1"/>
  <c r="M4" i="1"/>
  <c r="L8" i="1"/>
  <c r="L7" i="1"/>
  <c r="L6" i="1"/>
  <c r="L5" i="1"/>
  <c r="L4" i="1"/>
  <c r="K8" i="1"/>
  <c r="K7" i="1"/>
  <c r="K6" i="1"/>
  <c r="K5" i="1"/>
  <c r="K4" i="1"/>
  <c r="J5" i="1"/>
  <c r="J6" i="1"/>
  <c r="J7" i="1"/>
  <c r="J8" i="1"/>
  <c r="J4" i="1"/>
  <c r="K3" i="1"/>
  <c r="L3" i="1" s="1"/>
  <c r="M3" i="1" s="1"/>
  <c r="J3" i="1"/>
  <c r="E3" i="1"/>
  <c r="F3" i="1" s="1"/>
  <c r="G3" i="1" s="1"/>
  <c r="H3" i="1" s="1"/>
  <c r="I4" i="1"/>
  <c r="I5" i="1"/>
  <c r="I6" i="1"/>
  <c r="I7" i="1"/>
  <c r="I8" i="1"/>
  <c r="D14" i="1"/>
  <c r="D13" i="1"/>
  <c r="D12" i="1"/>
  <c r="D11" i="1"/>
  <c r="C13" i="1"/>
  <c r="C12" i="1"/>
  <c r="C11" i="1"/>
  <c r="J14" i="2" l="1"/>
  <c r="M6" i="2"/>
  <c r="J13" i="2"/>
  <c r="J15" i="2"/>
  <c r="N11" i="1"/>
  <c r="N12" i="1"/>
  <c r="N14" i="1"/>
  <c r="N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ABF145-3D70-3D43-BB67-5AF0D2AB8C27}" name="car inventory" type="6" refreshedVersion="8" background="1" saveData="1">
    <textPr codePage="10000" sourceFile="/Users/arshtasangha/Downloads/car inventory.txt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<sst xmlns="http://schemas.openxmlformats.org/spreadsheetml/2006/main" count="1176" uniqueCount="239">
  <si>
    <t>LastName</t>
  </si>
  <si>
    <t>FirstName</t>
  </si>
  <si>
    <t>HourlyWage</t>
  </si>
  <si>
    <t>HoursWorked</t>
  </si>
  <si>
    <t xml:space="preserve"> </t>
  </si>
  <si>
    <t>Total</t>
  </si>
  <si>
    <t>Pay</t>
  </si>
  <si>
    <t>Trump</t>
  </si>
  <si>
    <t>Donald</t>
  </si>
  <si>
    <t>Duff</t>
  </si>
  <si>
    <t>Hilliary</t>
  </si>
  <si>
    <t>tom</t>
  </si>
  <si>
    <t>Cruse</t>
  </si>
  <si>
    <t>yudi</t>
  </si>
  <si>
    <t>george</t>
  </si>
  <si>
    <t>Daisy</t>
  </si>
  <si>
    <t>Boo</t>
  </si>
  <si>
    <t>Max</t>
  </si>
  <si>
    <t>Min</t>
  </si>
  <si>
    <t>Average</t>
  </si>
  <si>
    <t>Jan</t>
  </si>
  <si>
    <t>e4c4</t>
  </si>
  <si>
    <t>OverTime Hours</t>
  </si>
  <si>
    <t>Overtime Bonus</t>
  </si>
  <si>
    <t>Jan Pay</t>
  </si>
  <si>
    <t>Gradebook</t>
  </si>
  <si>
    <t>Last Name</t>
  </si>
  <si>
    <t>First Name</t>
  </si>
  <si>
    <t xml:space="preserve">Abrahim </t>
  </si>
  <si>
    <t xml:space="preserve">Lincon </t>
  </si>
  <si>
    <t>Kennedy</t>
  </si>
  <si>
    <t>Hillary</t>
  </si>
  <si>
    <t>Clinton</t>
  </si>
  <si>
    <t>George</t>
  </si>
  <si>
    <t>Bush</t>
  </si>
  <si>
    <t xml:space="preserve">Osama </t>
  </si>
  <si>
    <t>Binladen</t>
  </si>
  <si>
    <t>Johnf</t>
  </si>
  <si>
    <t>Safety Test</t>
  </si>
  <si>
    <t>Financial Test</t>
  </si>
  <si>
    <t>Drug Test</t>
  </si>
  <si>
    <t>Company Test</t>
  </si>
  <si>
    <t>Points Possible</t>
  </si>
  <si>
    <t>Smith</t>
  </si>
  <si>
    <t>Paul</t>
  </si>
  <si>
    <t>Dooren</t>
  </si>
  <si>
    <t>Miguel</t>
  </si>
  <si>
    <t>Fire Employee?</t>
  </si>
  <si>
    <t>Avg</t>
  </si>
  <si>
    <t>Career Decision</t>
  </si>
  <si>
    <t>Job</t>
  </si>
  <si>
    <t>Enjoyment</t>
  </si>
  <si>
    <t>My Talent</t>
  </si>
  <si>
    <t>Schooling</t>
  </si>
  <si>
    <t>McDonald Manager</t>
  </si>
  <si>
    <t>Doctor</t>
  </si>
  <si>
    <t>NFL</t>
  </si>
  <si>
    <t>Engineer</t>
  </si>
  <si>
    <t>Truck Driver</t>
  </si>
  <si>
    <t>Job Market</t>
  </si>
  <si>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</si>
  <si>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</si>
  <si>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</si>
  <si>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</si>
  <si>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</si>
  <si>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</si>
  <si>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</si>
  <si>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Commision 10%</t>
  </si>
  <si>
    <t>Sale Location</t>
  </si>
  <si>
    <t>Pool Cover</t>
  </si>
  <si>
    <t>NM</t>
  </si>
  <si>
    <t>Net</t>
  </si>
  <si>
    <t>CA</t>
  </si>
  <si>
    <t>8 ft Hose</t>
  </si>
  <si>
    <t>AZ</t>
  </si>
  <si>
    <t>Water Pump</t>
  </si>
  <si>
    <t>Chlorine Test Kit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</si>
  <si>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</si>
  <si>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</si>
  <si>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</si>
  <si>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</si>
  <si>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</si>
  <si>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</si>
  <si>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</si>
  <si>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</si>
  <si>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</si>
  <si>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</si>
  <si>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</si>
  <si>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</si>
  <si>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</si>
  <si>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</si>
  <si>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</si>
  <si>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</si>
  <si>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</si>
  <si>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</si>
  <si>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</si>
  <si>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text to columns</t>
  </si>
  <si>
    <t>if</t>
  </si>
  <si>
    <t>sumif</t>
  </si>
  <si>
    <t>filter</t>
  </si>
  <si>
    <t>pivot tables</t>
  </si>
  <si>
    <t>pie chart</t>
  </si>
  <si>
    <t>sort</t>
  </si>
  <si>
    <t>Chalie</t>
  </si>
  <si>
    <t>Barns</t>
  </si>
  <si>
    <t>Juan</t>
  </si>
  <si>
    <t>Hernandez</t>
  </si>
  <si>
    <t>Doug</t>
  </si>
  <si>
    <t>Hellen</t>
  </si>
  <si>
    <t>Johnson</t>
  </si>
  <si>
    <t>Sum of all items</t>
  </si>
  <si>
    <t>Sum of items valued at more than $50</t>
  </si>
  <si>
    <t>Sum of items valued at $50 or less</t>
  </si>
  <si>
    <t>Sum of Sale Price</t>
  </si>
  <si>
    <t>Row Labels</t>
  </si>
  <si>
    <t>Grand Total</t>
  </si>
  <si>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</si>
  <si>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</si>
  <si>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</si>
  <si>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</si>
  <si>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</si>
  <si>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</si>
  <si>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</si>
  <si>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</si>
  <si>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</si>
  <si>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</si>
  <si>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</si>
  <si>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</si>
  <si>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</si>
  <si>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</si>
  <si>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</si>
  <si>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</si>
  <si>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</si>
  <si>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</si>
  <si>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</si>
  <si>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</si>
  <si>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</si>
  <si>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</si>
  <si>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</si>
  <si>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</si>
  <si>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</si>
  <si>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</si>
  <si>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</si>
  <si>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</si>
  <si>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</si>
  <si>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</si>
  <si>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</si>
  <si>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</si>
  <si>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</si>
  <si>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</si>
  <si>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</si>
  <si>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</si>
  <si>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</si>
  <si>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</si>
  <si>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</si>
  <si>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</si>
  <si>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</si>
  <si>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</si>
  <si>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</si>
  <si>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</si>
  <si>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</si>
  <si>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</si>
  <si>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</si>
  <si>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</si>
  <si>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</si>
  <si>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</si>
  <si>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</si>
  <si>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</si>
  <si>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</si>
  <si>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</si>
  <si>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</si>
  <si>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</si>
  <si>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</si>
  <si>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</si>
  <si>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</si>
  <si>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</si>
  <si>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</si>
  <si>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</si>
  <si>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</si>
  <si>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</si>
  <si>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</si>
  <si>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</si>
  <si>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</si>
  <si>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</si>
  <si>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</si>
  <si>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</si>
  <si>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</si>
  <si>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</si>
  <si>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</si>
  <si>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</si>
  <si>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</si>
  <si>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</si>
  <si>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</si>
  <si>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</si>
  <si>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</si>
  <si>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</si>
  <si>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</si>
  <si>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</si>
  <si>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</si>
  <si>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</si>
  <si>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</si>
  <si>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</si>
  <si>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</si>
  <si>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</si>
  <si>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</si>
  <si>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Chrysler</t>
  </si>
  <si>
    <t>Hyundai</t>
  </si>
  <si>
    <t>Toyota</t>
  </si>
  <si>
    <t>Honda</t>
  </si>
  <si>
    <t>General Motors</t>
  </si>
  <si>
    <t>Ford</t>
  </si>
  <si>
    <t>MTG</t>
  </si>
  <si>
    <t>FCS</t>
  </si>
  <si>
    <t>CMR</t>
  </si>
  <si>
    <t>SLV</t>
  </si>
  <si>
    <t>CAM</t>
  </si>
  <si>
    <t>COR</t>
  </si>
  <si>
    <t>CIV</t>
  </si>
  <si>
    <t>ODY</t>
  </si>
  <si>
    <t>PTC</t>
  </si>
  <si>
    <t>CAR</t>
  </si>
  <si>
    <t>ELA</t>
  </si>
  <si>
    <t>Camrey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</si>
  <si>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</si>
  <si>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</si>
  <si>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</si>
  <si>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</si>
  <si>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</si>
  <si>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</si>
  <si>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</si>
  <si>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</si>
  <si>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>Silverado</t>
  </si>
  <si>
    <t>PT Cruiser</t>
  </si>
  <si>
    <t>HO01ODY040</t>
  </si>
  <si>
    <t>FD06FCS006</t>
  </si>
  <si>
    <t>GM09CMR014</t>
  </si>
  <si>
    <t>HO05ODY037</t>
  </si>
  <si>
    <t>(blank)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</si>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</sst>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"/>
    <numFmt numFmtId="168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44" fontId="0" fillId="0" borderId="0" xfId="1" applyFont="1"/>
    <xf numFmtId="44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44" fontId="0" fillId="4" borderId="0" xfId="0" applyNumberFormat="1" applyFill="1"/>
    <xf numFmtId="165" fontId="0" fillId="0" borderId="0" xfId="0" applyNumberFormat="1"/>
    <xf numFmtId="16" fontId="0" fillId="5" borderId="0" xfId="0" applyNumberFormat="1" applyFill="1"/>
    <xf numFmtId="44" fontId="0" fillId="5" borderId="0" xfId="0" applyNumberFormat="1" applyFill="1"/>
    <xf numFmtId="0" fontId="0" fillId="0" borderId="0" xfId="0" applyFill="1"/>
    <xf numFmtId="16" fontId="0" fillId="6" borderId="0" xfId="0" applyNumberFormat="1" applyFill="1"/>
    <xf numFmtId="44" fontId="0" fillId="6" borderId="0" xfId="0" applyNumberFormat="1" applyFill="1"/>
    <xf numFmtId="0" fontId="0" fillId="0" borderId="0" xfId="0" applyAlignment="1">
      <alignment textRotation="90"/>
    </xf>
    <xf numFmtId="9" fontId="0" fillId="0" borderId="0" xfId="3" applyFon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4" borderId="0" xfId="0" applyFill="1"/>
    <xf numFmtId="0" fontId="0" fillId="10" borderId="0" xfId="0" applyFill="1"/>
    <xf numFmtId="0" fontId="0" fillId="2" borderId="0" xfId="0" applyFont="1" applyFill="1"/>
    <xf numFmtId="14" fontId="0" fillId="0" borderId="0" xfId="2" applyNumberFormat="1" applyFont="1"/>
    <xf numFmtId="168" fontId="0" fillId="0" borderId="0" xfId="2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43" fontId="0" fillId="0" borderId="0" xfId="2" applyFont="1" applyAlignment="1">
      <alignment wrapText="1"/>
    </xf>
    <xf numFmtId="43" fontId="0" fillId="0" borderId="0" xfId="2" applyFont="1"/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Gradebook!$A$4:$A$10</c:f>
              <c:strCache>
                <c:ptCount val="7"/>
                <c:pt idx="0">
                  <c:v>Lincon </c:v>
                </c:pt>
                <c:pt idx="1">
                  <c:v>Kennedy</c:v>
                </c:pt>
                <c:pt idx="2">
                  <c:v>Clinton</c:v>
                </c:pt>
                <c:pt idx="3">
                  <c:v>Bush</c:v>
                </c:pt>
                <c:pt idx="4">
                  <c:v>Binladen</c:v>
                </c:pt>
                <c:pt idx="5">
                  <c:v>Smith</c:v>
                </c:pt>
                <c:pt idx="6">
                  <c:v>Dooren</c:v>
                </c:pt>
              </c:strCache>
            </c:strRef>
          </c:cat>
          <c:val>
            <c:numRef>
              <c:f>Gradebook!$C$4:$C$10</c:f>
              <c:numCache>
                <c:formatCode>General</c:formatCode>
                <c:ptCount val="7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7-EA4C-B0F2-090C5335A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7560560"/>
        <c:axId val="1337562288"/>
      </c:barChart>
      <c:catAx>
        <c:axId val="133756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62288"/>
        <c:crosses val="autoZero"/>
        <c:auto val="1"/>
        <c:lblAlgn val="ctr"/>
        <c:lblOffset val="100"/>
        <c:noMultiLvlLbl val="0"/>
      </c:catAx>
      <c:valAx>
        <c:axId val="133756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6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Gradebook!$A$4:$A$10</c:f>
              <c:strCache>
                <c:ptCount val="7"/>
                <c:pt idx="0">
                  <c:v>Lincon </c:v>
                </c:pt>
                <c:pt idx="1">
                  <c:v>Kennedy</c:v>
                </c:pt>
                <c:pt idx="2">
                  <c:v>Clinton</c:v>
                </c:pt>
                <c:pt idx="3">
                  <c:v>Bush</c:v>
                </c:pt>
                <c:pt idx="4">
                  <c:v>Binladen</c:v>
                </c:pt>
                <c:pt idx="5">
                  <c:v>Smith</c:v>
                </c:pt>
                <c:pt idx="6">
                  <c:v>Dooren</c:v>
                </c:pt>
              </c:strCache>
            </c:strRef>
          </c:cat>
          <c:val>
            <c:numRef>
              <c:f>Gradebook!$D$4:$D$10</c:f>
              <c:numCache>
                <c:formatCode>General</c:formatCode>
                <c:ptCount val="7"/>
                <c:pt idx="0">
                  <c:v>19</c:v>
                </c:pt>
                <c:pt idx="1">
                  <c:v>13</c:v>
                </c:pt>
                <c:pt idx="2">
                  <c:v>16</c:v>
                </c:pt>
                <c:pt idx="3">
                  <c:v>14</c:v>
                </c:pt>
                <c:pt idx="4">
                  <c:v>17</c:v>
                </c:pt>
                <c:pt idx="5">
                  <c:v>9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8-1549-8C3A-B577061FF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4980688"/>
        <c:axId val="1337753744"/>
      </c:barChart>
      <c:catAx>
        <c:axId val="124498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753744"/>
        <c:crosses val="autoZero"/>
        <c:auto val="1"/>
        <c:lblAlgn val="ctr"/>
        <c:lblOffset val="100"/>
        <c:noMultiLvlLbl val="0"/>
      </c:catAx>
      <c:valAx>
        <c:axId val="133775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98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Gradebook!$A$4:$A$10</c:f>
              <c:strCache>
                <c:ptCount val="7"/>
                <c:pt idx="0">
                  <c:v>Lincon </c:v>
                </c:pt>
                <c:pt idx="1">
                  <c:v>Kennedy</c:v>
                </c:pt>
                <c:pt idx="2">
                  <c:v>Clinton</c:v>
                </c:pt>
                <c:pt idx="3">
                  <c:v>Bush</c:v>
                </c:pt>
                <c:pt idx="4">
                  <c:v>Binladen</c:v>
                </c:pt>
                <c:pt idx="5">
                  <c:v>Smith</c:v>
                </c:pt>
                <c:pt idx="6">
                  <c:v>Dooren</c:v>
                </c:pt>
              </c:strCache>
            </c:strRef>
          </c:cat>
          <c:val>
            <c:numRef>
              <c:f>Gradebook!$E$4:$E$10</c:f>
              <c:numCache>
                <c:formatCode>General</c:formatCode>
                <c:ptCount val="7"/>
                <c:pt idx="0">
                  <c:v>95</c:v>
                </c:pt>
                <c:pt idx="1">
                  <c:v>78</c:v>
                </c:pt>
                <c:pt idx="2">
                  <c:v>57</c:v>
                </c:pt>
                <c:pt idx="3">
                  <c:v>98</c:v>
                </c:pt>
                <c:pt idx="4">
                  <c:v>78</c:v>
                </c:pt>
                <c:pt idx="5">
                  <c:v>87</c:v>
                </c:pt>
                <c:pt idx="6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8-E346-8DC2-3576CCF0E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929920"/>
        <c:axId val="1259227232"/>
      </c:barChart>
      <c:catAx>
        <c:axId val="139092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227232"/>
        <c:crosses val="autoZero"/>
        <c:auto val="1"/>
        <c:lblAlgn val="ctr"/>
        <c:lblOffset val="100"/>
        <c:noMultiLvlLbl val="0"/>
      </c:catAx>
      <c:valAx>
        <c:axId val="125922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92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[Book1.xlsx]Pivot Sales Report!PivotTable2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Sales Report'!$B$3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Sales Report'!$A$4:$A$8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'Pivot Sales Report'!$B$4:$B$8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7-4D40-BC1C-DC9A599C8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471944943889886"/>
          <c:y val="0.918083462132921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7757455514911"/>
          <c:y val="0.12391047718726041"/>
          <c:w val="0.85143685287370574"/>
          <c:h val="0.733307451715367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 Miles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 Inventory'!$G$2:$G$66</c:f>
              <c:numCache>
                <c:formatCode>General</c:formatCode>
                <c:ptCount val="65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5</c:v>
                </c:pt>
                <c:pt idx="14">
                  <c:v>2</c:v>
                </c:pt>
                <c:pt idx="15">
                  <c:v>0</c:v>
                </c:pt>
                <c:pt idx="16">
                  <c:v>4</c:v>
                </c:pt>
                <c:pt idx="17">
                  <c:v>16</c:v>
                </c:pt>
                <c:pt idx="18">
                  <c:v>14</c:v>
                </c:pt>
                <c:pt idx="19">
                  <c:v>18</c:v>
                </c:pt>
                <c:pt idx="20">
                  <c:v>16</c:v>
                </c:pt>
                <c:pt idx="21">
                  <c:v>14</c:v>
                </c:pt>
                <c:pt idx="22">
                  <c:v>12</c:v>
                </c:pt>
                <c:pt idx="23">
                  <c:v>5</c:v>
                </c:pt>
                <c:pt idx="24">
                  <c:v>12</c:v>
                </c:pt>
                <c:pt idx="25">
                  <c:v>11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15</c:v>
                </c:pt>
                <c:pt idx="30">
                  <c:v>13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9</c:v>
                </c:pt>
                <c:pt idx="37">
                  <c:v>7</c:v>
                </c:pt>
                <c:pt idx="38">
                  <c:v>6</c:v>
                </c:pt>
                <c:pt idx="39">
                  <c:v>13</c:v>
                </c:pt>
                <c:pt idx="40">
                  <c:v>0</c:v>
                </c:pt>
                <c:pt idx="41">
                  <c:v>10</c:v>
                </c:pt>
                <c:pt idx="42">
                  <c:v>7</c:v>
                </c:pt>
                <c:pt idx="43">
                  <c:v>3</c:v>
                </c:pt>
                <c:pt idx="44">
                  <c:v>15</c:v>
                </c:pt>
                <c:pt idx="45">
                  <c:v>14</c:v>
                </c:pt>
                <c:pt idx="46">
                  <c:v>10</c:v>
                </c:pt>
                <c:pt idx="47">
                  <c:v>10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</c:numCache>
            </c:numRef>
          </c:xVal>
          <c:yVal>
            <c:numRef>
              <c:f>'Car Inventory'!$H$2:$H$66</c:f>
              <c:numCache>
                <c:formatCode>_(* #,##0.00_);_(* \(#,##0.00\);_(* "-"??_);_(@_)</c:formatCode>
                <c:ptCount val="65"/>
                <c:pt idx="0">
                  <c:v>40326.800000000003</c:v>
                </c:pt>
                <c:pt idx="1">
                  <c:v>44974.8</c:v>
                </c:pt>
                <c:pt idx="2">
                  <c:v>44946.5</c:v>
                </c:pt>
                <c:pt idx="3">
                  <c:v>37558.800000000003</c:v>
                </c:pt>
                <c:pt idx="4">
                  <c:v>36438.5</c:v>
                </c:pt>
                <c:pt idx="5">
                  <c:v>46311.4</c:v>
                </c:pt>
                <c:pt idx="6">
                  <c:v>52229.5</c:v>
                </c:pt>
                <c:pt idx="7">
                  <c:v>35137</c:v>
                </c:pt>
                <c:pt idx="8">
                  <c:v>27637.1</c:v>
                </c:pt>
                <c:pt idx="9">
                  <c:v>27534.799999999999</c:v>
                </c:pt>
                <c:pt idx="10">
                  <c:v>19341.7</c:v>
                </c:pt>
                <c:pt idx="11">
                  <c:v>22521.599999999999</c:v>
                </c:pt>
                <c:pt idx="12">
                  <c:v>13682.9</c:v>
                </c:pt>
                <c:pt idx="13">
                  <c:v>28464.799999999999</c:v>
                </c:pt>
                <c:pt idx="14">
                  <c:v>19421.099999999999</c:v>
                </c:pt>
                <c:pt idx="15">
                  <c:v>14289.6</c:v>
                </c:pt>
                <c:pt idx="16">
                  <c:v>31144.400000000001</c:v>
                </c:pt>
                <c:pt idx="17">
                  <c:v>83162.7</c:v>
                </c:pt>
                <c:pt idx="18">
                  <c:v>80685.8</c:v>
                </c:pt>
                <c:pt idx="19">
                  <c:v>114660.6</c:v>
                </c:pt>
                <c:pt idx="20">
                  <c:v>93382.6</c:v>
                </c:pt>
                <c:pt idx="21">
                  <c:v>85928</c:v>
                </c:pt>
                <c:pt idx="22">
                  <c:v>67829.100000000006</c:v>
                </c:pt>
                <c:pt idx="23">
                  <c:v>48114.2</c:v>
                </c:pt>
                <c:pt idx="24">
                  <c:v>64467.4</c:v>
                </c:pt>
                <c:pt idx="25">
                  <c:v>73444.399999999994</c:v>
                </c:pt>
                <c:pt idx="26">
                  <c:v>17556.3</c:v>
                </c:pt>
                <c:pt idx="27">
                  <c:v>29601.9</c:v>
                </c:pt>
                <c:pt idx="28">
                  <c:v>22128.2</c:v>
                </c:pt>
                <c:pt idx="29">
                  <c:v>82374</c:v>
                </c:pt>
                <c:pt idx="30">
                  <c:v>69891.899999999994</c:v>
                </c:pt>
                <c:pt idx="31">
                  <c:v>22573</c:v>
                </c:pt>
                <c:pt idx="32">
                  <c:v>33477.199999999997</c:v>
                </c:pt>
                <c:pt idx="33">
                  <c:v>30555.3</c:v>
                </c:pt>
                <c:pt idx="34">
                  <c:v>24513.200000000001</c:v>
                </c:pt>
                <c:pt idx="35">
                  <c:v>13867.6</c:v>
                </c:pt>
                <c:pt idx="36">
                  <c:v>60389.5</c:v>
                </c:pt>
                <c:pt idx="37">
                  <c:v>50854.1</c:v>
                </c:pt>
                <c:pt idx="38">
                  <c:v>42504.6</c:v>
                </c:pt>
                <c:pt idx="39">
                  <c:v>68658.899999999994</c:v>
                </c:pt>
                <c:pt idx="40">
                  <c:v>3708.1</c:v>
                </c:pt>
                <c:pt idx="41">
                  <c:v>64542</c:v>
                </c:pt>
                <c:pt idx="42">
                  <c:v>42074.2</c:v>
                </c:pt>
                <c:pt idx="43">
                  <c:v>27394.2</c:v>
                </c:pt>
                <c:pt idx="44">
                  <c:v>79420.600000000006</c:v>
                </c:pt>
                <c:pt idx="45">
                  <c:v>77243.100000000006</c:v>
                </c:pt>
                <c:pt idx="46">
                  <c:v>72527.199999999997</c:v>
                </c:pt>
                <c:pt idx="47">
                  <c:v>52699.4</c:v>
                </c:pt>
                <c:pt idx="48">
                  <c:v>29102.3</c:v>
                </c:pt>
                <c:pt idx="49">
                  <c:v>22282</c:v>
                </c:pt>
                <c:pt idx="50">
                  <c:v>20223.900000000001</c:v>
                </c:pt>
                <c:pt idx="51">
                  <c:v>22188.5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DE-6A47-B249-2F4FA4AEE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308704"/>
        <c:axId val="1403454320"/>
      </c:scatterChart>
      <c:valAx>
        <c:axId val="133830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454320"/>
        <c:crosses val="autoZero"/>
        <c:crossBetween val="midCat"/>
      </c:valAx>
      <c:valAx>
        <c:axId val="14034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30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[Book1.xlsx]Sheet8!PivotTable3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Sheet8!$A$4:$A$22</c:f>
              <c:strCache>
                <c:ptCount val="18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  <c:pt idx="17">
                  <c:v>(blank)</c:v>
                </c:pt>
              </c:strCache>
            </c:strRef>
          </c:cat>
          <c:val>
            <c:numRef>
              <c:f>Sheet8!$B$4:$B$22</c:f>
              <c:numCache>
                <c:formatCode>General</c:formatCode>
                <c:ptCount val="18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A-2B4A-91F9-D24483307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3834000"/>
        <c:axId val="1734608384"/>
      </c:barChart>
      <c:catAx>
        <c:axId val="140383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608384"/>
        <c:crosses val="autoZero"/>
        <c:auto val="1"/>
        <c:lblAlgn val="ctr"/>
        <c:lblOffset val="100"/>
        <c:noMultiLvlLbl val="0"/>
      </c:catAx>
      <c:valAx>
        <c:axId val="17346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83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781050</xdr:colOff>
      <xdr:row>0</xdr:row>
      <xdr:rowOff>831850</xdr:rowOff>
    </xdr:from>
    <xdr:to>
      <xdr:col>19</xdr:col>
      <xdr:colOff>400050</xdr:colOff>
      <xdr:row>13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B9A49B-39E8-50F9-806F-AC9A84169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800100</xdr:colOff>
      <xdr:row>14</xdr:row>
      <xdr:rowOff>95250</xdr:rowOff>
    </xdr:from>
    <xdr:to>
      <xdr:col>19</xdr:col>
      <xdr:colOff>419100</xdr:colOff>
      <xdr:row>27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D154B7-B1EE-79F3-46D5-D2C4497FB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44450</xdr:rowOff>
    </xdr:from>
    <xdr:to>
      <xdr:col>19</xdr:col>
      <xdr:colOff>444500</xdr:colOff>
      <xdr:row>41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B628FB-6B48-F7B8-D311-960C8FB23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14</xdr:row>
      <xdr:rowOff>82550</xdr:rowOff>
    </xdr:from>
    <xdr:to>
      <xdr:col>10</xdr:col>
      <xdr:colOff>431800</xdr:colOff>
      <xdr:row>27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FE1C43-7196-E997-1E78-E57A07DC1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584200</xdr:colOff>
      <xdr:row>13</xdr:row>
      <xdr:rowOff>57150</xdr:rowOff>
    </xdr:from>
    <xdr:to>
      <xdr:col>13</xdr:col>
      <xdr:colOff>584200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A95952-480C-A8C5-8D8B-EFCB681A4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4</xdr:row>
      <xdr:rowOff>19050</xdr:rowOff>
    </xdr:from>
    <xdr:to>
      <xdr:col>10</xdr:col>
      <xdr:colOff>431800</xdr:colOff>
      <xdr:row>20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02A3E8-6726-C1B6-6FA2-8A9543EEC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shta Sangha" refreshedDate="45198.781940972221" createdVersion="8" refreshedVersion="8" minRefreshableVersion="3" recordCount="171" xr:uid="{D41CD1CC-7F5A-A14E-BA55-87ED9095F0FB}">
  <cacheSource type="worksheet">
    <worksheetSource ref="A1:K172" sheet="Sales Report"/>
  </cacheSource>
  <cacheFields count="11">
    <cacheField name="Month" numFmtId="14">
      <sharedItems/>
    </cacheField>
    <cacheField name="Transaction Number" numFmtId="168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" numFmtId="0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Johnson"/>
        <s v="Smith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shta Sangha" refreshedDate="45201.0443900463" createdVersion="8" refreshedVersion="8" minRefreshableVersion="3" recordCount="53" xr:uid="{22A793A2-5747-4240-8B62-1EDCCF8A4204}">
  <cacheSource type="worksheet">
    <worksheetSource ref="A1:N54" sheet="Car Inventory"/>
  </cacheSource>
  <cacheFields count="14">
    <cacheField name="Car ID" numFmtId="0">
      <sharedItems containsBlank="1"/>
    </cacheField>
    <cacheField name="Make" numFmtId="0">
      <sharedItems containsBlank="1"/>
    </cacheField>
    <cacheField name="Make (Full Name)" numFmtId="0">
      <sharedItems containsBlank="1"/>
    </cacheField>
    <cacheField name="Model" numFmtId="0">
      <sharedItems containsBlank="1"/>
    </cacheField>
    <cacheField name="Model (Full Name)" numFmtId="0">
      <sharedItems containsBlank="1"/>
    </cacheField>
    <cacheField name="Manufacture Year" numFmtId="0">
      <sharedItems containsBlank="1"/>
    </cacheField>
    <cacheField name="Age" numFmtId="0">
      <sharedItems containsString="0" containsBlank="1" containsNumber="1" containsInteger="1" minValue="0" maxValue="18"/>
    </cacheField>
    <cacheField name="Miles" numFmtId="43">
      <sharedItems containsString="0" containsBlank="1" containsNumber="1" minValue="3708.1" maxValue="114660.6"/>
    </cacheField>
    <cacheField name="Miles / Year" numFmtId="43">
      <sharedItems containsString="0" containsBlank="1" containsNumber="1" minValue="4744.3294117647065" maxValue="35112.6"/>
    </cacheField>
    <cacheField name="Color" numFmtId="0">
      <sharedItems containsBlank="1"/>
    </cacheField>
    <cacheField name="Driver" numFmtId="0">
      <sharedItems containsBlank="1" count="18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  <m/>
      </sharedItems>
    </cacheField>
    <cacheField name="Warantee Miles" numFmtId="0">
      <sharedItems containsString="0" containsBlank="1" containsNumber="1" containsInteger="1" minValue="50000" maxValue="100000"/>
    </cacheField>
    <cacheField name="Covered?" numFmtId="0">
      <sharedItems containsBlank="1"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4"/>
    <n v="8722"/>
    <s v="Water Pump"/>
    <n v="344"/>
    <n v="502"/>
    <n v="158"/>
    <n v="31.6"/>
    <s v="Chalie"/>
    <x v="0"/>
    <s v="AZ"/>
  </r>
  <r>
    <s v="Feb"/>
    <n v="1028"/>
    <n v="8722"/>
    <s v="Water Pump"/>
    <n v="344"/>
    <n v="502"/>
    <n v="158"/>
    <n v="31.6"/>
    <s v="Chalie"/>
    <x v="0"/>
    <s v="AZ"/>
  </r>
  <r>
    <s v="Feb"/>
    <n v="1032"/>
    <n v="2877"/>
    <s v="Net"/>
    <n v="11.4"/>
    <n v="16.3"/>
    <n v="4.9000000000000004"/>
    <n v="0.49000000000000005"/>
    <s v="Chalie"/>
    <x v="0"/>
    <s v="AZ"/>
  </r>
  <r>
    <s v="Mar"/>
    <n v="1048"/>
    <n v="8722"/>
    <s v="Water Pump"/>
    <n v="344"/>
    <n v="502"/>
    <n v="158"/>
    <n v="31.6"/>
    <s v="Chalie"/>
    <x v="0"/>
    <s v="AZ"/>
  </r>
  <r>
    <s v="April"/>
    <n v="1050"/>
    <n v="2877"/>
    <s v="Net"/>
    <n v="11.4"/>
    <n v="16.3"/>
    <n v="4.9000000000000004"/>
    <n v="0.49000000000000005"/>
    <s v="Chalie"/>
    <x v="0"/>
    <s v="AZ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71"/>
    <n v="1109"/>
    <s v="Chlorine Test Kit"/>
    <n v="3"/>
    <n v="8"/>
    <n v="5"/>
    <n v="0.5"/>
    <s v="Chalie"/>
    <x v="0"/>
    <s v="AZ"/>
  </r>
  <r>
    <s v="June"/>
    <n v="1084"/>
    <n v="6119"/>
    <s v="Algea Killer 8 oz"/>
    <n v="9"/>
    <n v="14"/>
    <n v="5"/>
    <n v="0.5"/>
    <s v="Chalie"/>
    <x v="0"/>
    <s v="AZ"/>
  </r>
  <r>
    <s v="July"/>
    <n v="1115"/>
    <n v="8722"/>
    <s v="Water Pump"/>
    <n v="344"/>
    <n v="502"/>
    <n v="158"/>
    <n v="31.6"/>
    <s v="Chalie"/>
    <x v="0"/>
    <s v="AZ"/>
  </r>
  <r>
    <s v="Aug"/>
    <n v="1133"/>
    <n v="9822"/>
    <s v="Pool Cover"/>
    <n v="58.3"/>
    <n v="98.4"/>
    <n v="40.100000000000009"/>
    <n v="8.0200000000000014"/>
    <s v="Chalie"/>
    <x v="0"/>
    <s v="AZ"/>
  </r>
  <r>
    <s v="Sept"/>
    <n v="1149"/>
    <n v="8722"/>
    <s v="Water Pump"/>
    <n v="344"/>
    <n v="502"/>
    <n v="158"/>
    <n v="31.6"/>
    <s v="Chalie"/>
    <x v="0"/>
    <s v="AZ"/>
  </r>
  <r>
    <s v="Nov"/>
    <n v="1162"/>
    <n v="9212"/>
    <s v="1 Gal Muratic Acid"/>
    <n v="4"/>
    <n v="7"/>
    <n v="3"/>
    <n v="0.30000000000000004"/>
    <s v="Chalie"/>
    <x v="0"/>
    <s v="AZ"/>
  </r>
  <r>
    <s v="Jan"/>
    <n v="1011"/>
    <n v="2877"/>
    <s v="Net"/>
    <n v="11.4"/>
    <n v="16.3"/>
    <n v="4.9000000000000004"/>
    <n v="0.49000000000000005"/>
    <s v="Juan"/>
    <x v="1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Mar"/>
    <n v="1040"/>
    <n v="1109"/>
    <s v="Chlorine Test Kit"/>
    <n v="3"/>
    <n v="8"/>
    <n v="5"/>
    <n v="0.5"/>
    <s v="Juan"/>
    <x v="1"/>
    <s v="AZ"/>
  </r>
  <r>
    <s v="May"/>
    <n v="1076"/>
    <n v="1109"/>
    <s v="Chlorine Test Kit"/>
    <n v="3"/>
    <n v="8"/>
    <n v="5"/>
    <n v="0.5"/>
    <s v="Juan"/>
    <x v="1"/>
    <s v="AZ"/>
  </r>
  <r>
    <s v="June"/>
    <n v="1093"/>
    <n v="6119"/>
    <s v="Algea Killer 8 oz"/>
    <n v="9"/>
    <n v="14"/>
    <n v="5"/>
    <n v="0.5"/>
    <s v="Juan"/>
    <x v="1"/>
    <s v="AZ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14"/>
    <n v="2242"/>
    <s v="AutoVac"/>
    <n v="60"/>
    <n v="124"/>
    <n v="64"/>
    <n v="12.8"/>
    <s v="Juan"/>
    <x v="1"/>
    <s v="AZ"/>
  </r>
  <r>
    <s v="Aug"/>
    <n v="1141"/>
    <n v="9212"/>
    <s v="1 Gal Muratic Acid"/>
    <n v="4"/>
    <n v="7"/>
    <n v="3"/>
    <n v="0.30000000000000004"/>
    <s v="Juan"/>
    <x v="1"/>
    <s v="AZ"/>
  </r>
  <r>
    <s v="Jan"/>
    <n v="1015"/>
    <n v="2877"/>
    <s v="Net"/>
    <n v="11.4"/>
    <n v="16.3"/>
    <n v="4.9000000000000004"/>
    <n v="0.49000000000000005"/>
    <s v="Hellen"/>
    <x v="2"/>
    <s v="AZ"/>
  </r>
  <r>
    <s v="Mar"/>
    <n v="1045"/>
    <n v="8722"/>
    <s v="Water Pump"/>
    <n v="344"/>
    <n v="502"/>
    <n v="158"/>
    <n v="31.6"/>
    <s v="Hellen"/>
    <x v="2"/>
    <s v="AZ"/>
  </r>
  <r>
    <s v="Mar"/>
    <n v="1047"/>
    <n v="6622"/>
    <s v="5 Gal Chlorine"/>
    <n v="42"/>
    <n v="77"/>
    <n v="35"/>
    <n v="7"/>
    <s v="Hellen"/>
    <x v="2"/>
    <s v="AZ"/>
  </r>
  <r>
    <s v="April"/>
    <n v="1058"/>
    <n v="6119"/>
    <s v="Algea Killer 8 oz"/>
    <n v="9"/>
    <n v="14"/>
    <n v="5"/>
    <n v="0.5"/>
    <s v="Hellen"/>
    <x v="2"/>
    <s v="AZ"/>
  </r>
  <r>
    <s v="May"/>
    <n v="1064"/>
    <n v="2499"/>
    <s v="8 ft Hose"/>
    <n v="6.2"/>
    <n v="9.1999999999999993"/>
    <n v="2.9999999999999991"/>
    <n v="0.29999999999999993"/>
    <s v="Hellen"/>
    <x v="2"/>
    <s v="AZ"/>
  </r>
  <r>
    <s v="May"/>
    <n v="1070"/>
    <n v="2499"/>
    <s v="8 ft Hose"/>
    <n v="6.2"/>
    <n v="9.1999999999999993"/>
    <n v="2.9999999999999991"/>
    <n v="0.29999999999999993"/>
    <s v="Hellen"/>
    <x v="2"/>
    <s v="AZ"/>
  </r>
  <r>
    <s v="May"/>
    <n v="1077"/>
    <n v="9822"/>
    <s v="Pool Cover"/>
    <n v="58.3"/>
    <n v="98.4"/>
    <n v="40.100000000000009"/>
    <n v="8.0200000000000014"/>
    <s v="Hellen"/>
    <x v="2"/>
    <s v="AZ"/>
  </r>
  <r>
    <s v="June"/>
    <n v="1086"/>
    <n v="1109"/>
    <s v="Chlorine Test Kit"/>
    <n v="3"/>
    <n v="8"/>
    <n v="5"/>
    <n v="0.5"/>
    <s v="Hellen"/>
    <x v="2"/>
    <s v="AZ"/>
  </r>
  <r>
    <s v="June"/>
    <n v="1095"/>
    <n v="2499"/>
    <s v="8 ft Hose"/>
    <n v="6.2"/>
    <n v="9.1999999999999993"/>
    <n v="2.9999999999999991"/>
    <n v="0.29999999999999993"/>
    <s v="Hellen"/>
    <x v="2"/>
    <s v="AZ"/>
  </r>
  <r>
    <s v="Aug"/>
    <n v="1131"/>
    <n v="9212"/>
    <s v="1 Gal Muratic Acid"/>
    <n v="4"/>
    <n v="7"/>
    <n v="3"/>
    <n v="0.30000000000000004"/>
    <s v="Hellen"/>
    <x v="2"/>
    <s v="AZ"/>
  </r>
  <r>
    <s v="Sept"/>
    <n v="1143"/>
    <n v="9822"/>
    <s v="Pool Cover"/>
    <n v="58.3"/>
    <n v="98.4"/>
    <n v="40.100000000000009"/>
    <n v="8.0200000000000014"/>
    <s v="Hellen"/>
    <x v="2"/>
    <s v="AZ"/>
  </r>
  <r>
    <s v="Jan"/>
    <n v="1003"/>
    <n v="2499"/>
    <s v="8 ft Hose"/>
    <n v="6.2"/>
    <n v="9.1999999999999993"/>
    <n v="2.9999999999999991"/>
    <n v="0.29999999999999993"/>
    <s v="Doug"/>
    <x v="3"/>
    <s v="AZ"/>
  </r>
  <r>
    <s v="Jan"/>
    <n v="1005"/>
    <n v="1109"/>
    <s v="Chlorine Test Kit"/>
    <n v="3"/>
    <n v="8"/>
    <n v="5"/>
    <n v="0.5"/>
    <s v="Doug"/>
    <x v="3"/>
    <s v="AZ"/>
  </r>
  <r>
    <s v="Jan"/>
    <n v="1006"/>
    <n v="9822"/>
    <s v="Pool Cover"/>
    <n v="58.3"/>
    <n v="98.4"/>
    <n v="40.100000000000009"/>
    <n v="8.0200000000000014"/>
    <s v="Doug"/>
    <x v="3"/>
    <s v="AZ"/>
  </r>
  <r>
    <s v="Jan"/>
    <n v="1009"/>
    <n v="1109"/>
    <s v="Chlorine Test Kit"/>
    <n v="3"/>
    <n v="8"/>
    <n v="5"/>
    <n v="0.5"/>
    <s v="Doug"/>
    <x v="3"/>
    <s v="AZ"/>
  </r>
  <r>
    <s v="April"/>
    <n v="1052"/>
    <n v="6622"/>
    <s v="5 Gal Chlorine"/>
    <n v="42"/>
    <n v="77"/>
    <n v="35"/>
    <n v="7"/>
    <s v="Doug"/>
    <x v="3"/>
    <s v="AZ"/>
  </r>
  <r>
    <s v="April"/>
    <n v="1059"/>
    <n v="2242"/>
    <s v="AutoVac"/>
    <n v="60"/>
    <n v="124"/>
    <n v="64"/>
    <n v="12.8"/>
    <s v="Doug"/>
    <x v="3"/>
    <s v="AZ"/>
  </r>
  <r>
    <s v="May"/>
    <n v="1069"/>
    <n v="1109"/>
    <s v="Chlorine Test Kit"/>
    <n v="3"/>
    <n v="8"/>
    <n v="5"/>
    <n v="0.5"/>
    <s v="Doug"/>
    <x v="3"/>
    <s v="AZ"/>
  </r>
  <r>
    <s v="May"/>
    <n v="1074"/>
    <n v="2877"/>
    <s v="Net"/>
    <n v="11.4"/>
    <n v="16.3"/>
    <n v="4.9000000000000004"/>
    <n v="0.49000000000000005"/>
    <s v="Doug"/>
    <x v="3"/>
    <s v="AZ"/>
  </r>
  <r>
    <s v="June"/>
    <n v="1096"/>
    <n v="6119"/>
    <s v="Algea Killer 8 oz"/>
    <n v="9"/>
    <n v="14"/>
    <n v="5"/>
    <n v="0.5"/>
    <s v="Doug"/>
    <x v="3"/>
    <s v="AZ"/>
  </r>
  <r>
    <s v="July"/>
    <n v="1112"/>
    <n v="6622"/>
    <s v="5 Gal Chlorine"/>
    <n v="42"/>
    <n v="77"/>
    <n v="35"/>
    <n v="7"/>
    <s v="Doug"/>
    <x v="3"/>
    <s v="AZ"/>
  </r>
  <r>
    <s v="July"/>
    <n v="1122"/>
    <n v="8722"/>
    <s v="Water Pump"/>
    <n v="344"/>
    <n v="502"/>
    <n v="158"/>
    <n v="31.6"/>
    <s v="Doug"/>
    <x v="3"/>
    <s v="AZ"/>
  </r>
  <r>
    <s v="July"/>
    <n v="1124"/>
    <n v="4421"/>
    <s v="Skimmer"/>
    <n v="45"/>
    <n v="87"/>
    <n v="42"/>
    <n v="8.4"/>
    <s v="Doug"/>
    <x v="3"/>
    <s v="AZ"/>
  </r>
  <r>
    <s v="Aug"/>
    <n v="1134"/>
    <n v="9822"/>
    <s v="Pool Cover"/>
    <n v="58.3"/>
    <n v="98.4"/>
    <n v="40.100000000000009"/>
    <n v="8.0200000000000014"/>
    <s v="Doug"/>
    <x v="3"/>
    <s v="AZ"/>
  </r>
  <r>
    <s v="Sept"/>
    <n v="1148"/>
    <n v="9212"/>
    <s v="1 Gal Muratic Acid"/>
    <n v="4"/>
    <n v="7"/>
    <n v="3"/>
    <n v="0.30000000000000004"/>
    <s v="Doug"/>
    <x v="3"/>
    <s v="AZ"/>
  </r>
  <r>
    <s v="Oct"/>
    <n v="1153"/>
    <n v="8722"/>
    <s v="Water Pump"/>
    <n v="344"/>
    <n v="502"/>
    <n v="158"/>
    <n v="31.6"/>
    <s v="Doug"/>
    <x v="3"/>
    <s v="AZ"/>
  </r>
  <r>
    <s v="Oct"/>
    <n v="1155"/>
    <n v="4421"/>
    <s v="Skimmer"/>
    <n v="45"/>
    <n v="87"/>
    <n v="42"/>
    <n v="8.4"/>
    <s v="Doug"/>
    <x v="3"/>
    <s v="AZ"/>
  </r>
  <r>
    <s v="Nov"/>
    <n v="1164"/>
    <n v="9822"/>
    <s v="Pool Cover"/>
    <n v="58.3"/>
    <n v="98.4"/>
    <n v="40.100000000000009"/>
    <n v="8.0200000000000014"/>
    <s v="Doug"/>
    <x v="3"/>
    <s v="AZ"/>
  </r>
  <r>
    <s v="Nov"/>
    <n v="1165"/>
    <n v="9822"/>
    <s v="Pool Cover"/>
    <n v="58.3"/>
    <n v="98.4"/>
    <n v="40.100000000000009"/>
    <n v="8.0200000000000014"/>
    <s v="Doug"/>
    <x v="3"/>
    <s v="AZ"/>
  </r>
  <r>
    <s v="Jan"/>
    <n v="1014"/>
    <n v="8722"/>
    <s v="Water Pump"/>
    <n v="344"/>
    <n v="502"/>
    <n v="158"/>
    <n v="31.6"/>
    <s v="Chalie"/>
    <x v="0"/>
    <s v="CA"/>
  </r>
  <r>
    <s v="April"/>
    <n v="1053"/>
    <n v="2242"/>
    <s v="AutoVac"/>
    <n v="60"/>
    <n v="124"/>
    <n v="64"/>
    <n v="12.8"/>
    <s v="Chalie"/>
    <x v="0"/>
    <s v="CA"/>
  </r>
  <r>
    <s v="June"/>
    <n v="1082"/>
    <n v="1109"/>
    <s v="Chlorine Test Kit"/>
    <n v="3"/>
    <n v="8"/>
    <n v="5"/>
    <n v="0.5"/>
    <s v="Chalie"/>
    <x v="0"/>
    <s v="CA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90"/>
    <n v="2877"/>
    <s v="Net"/>
    <n v="11.4"/>
    <n v="16.3"/>
    <n v="4.9000000000000004"/>
    <n v="0.49000000000000005"/>
    <s v="Chalie"/>
    <x v="0"/>
    <s v="CA"/>
  </r>
  <r>
    <s v="July"/>
    <n v="1113"/>
    <n v="9822"/>
    <s v="Pool Cover"/>
    <n v="58.3"/>
    <n v="98.4"/>
    <n v="40.100000000000009"/>
    <n v="8.0200000000000014"/>
    <s v="Chalie"/>
    <x v="0"/>
    <s v="CA"/>
  </r>
  <r>
    <s v="Sept"/>
    <n v="1147"/>
    <n v="9822"/>
    <s v="Pool Cover"/>
    <n v="58.3"/>
    <n v="98.4"/>
    <n v="40.100000000000009"/>
    <n v="8.0200000000000014"/>
    <s v="Chalie"/>
    <x v="0"/>
    <s v="CA"/>
  </r>
  <r>
    <s v="Dec"/>
    <n v="1170"/>
    <n v="4421"/>
    <s v="Skimmer"/>
    <n v="45"/>
    <n v="87"/>
    <n v="42"/>
    <n v="8.4"/>
    <s v="Chalie"/>
    <x v="0"/>
    <s v="CA"/>
  </r>
  <r>
    <s v="Jan"/>
    <n v="1002"/>
    <n v="2877"/>
    <s v="Net"/>
    <n v="11.4"/>
    <n v="16.3"/>
    <n v="4.9000000000000004"/>
    <n v="0.49000000000000005"/>
    <s v="Juan"/>
    <x v="1"/>
    <s v="CA"/>
  </r>
  <r>
    <s v="Feb"/>
    <n v="1031"/>
    <n v="1109"/>
    <s v="Chlorine Test Kit"/>
    <n v="3"/>
    <n v="8"/>
    <n v="5"/>
    <n v="0.5"/>
    <s v="Juan"/>
    <x v="1"/>
    <s v="CA"/>
  </r>
  <r>
    <s v="Feb"/>
    <n v="1033"/>
    <n v="9822"/>
    <s v="Pool Cover"/>
    <n v="58.3"/>
    <n v="98.4"/>
    <n v="40.100000000000009"/>
    <n v="8.0200000000000014"/>
    <s v="Juan"/>
    <x v="1"/>
    <s v="CA"/>
  </r>
  <r>
    <s v="Mar"/>
    <n v="1039"/>
    <n v="2877"/>
    <s v="Net"/>
    <n v="11.4"/>
    <n v="16.3"/>
    <n v="4.9000000000000004"/>
    <n v="0.49000000000000005"/>
    <s v="Juan"/>
    <x v="1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May"/>
    <n v="1068"/>
    <n v="6119"/>
    <s v="Algea Killer 8 oz"/>
    <n v="9"/>
    <n v="14"/>
    <n v="5"/>
    <n v="0.5"/>
    <s v="Juan"/>
    <x v="1"/>
    <s v="CA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9"/>
    <n v="8722"/>
    <s v="Water Pump"/>
    <n v="344"/>
    <n v="502"/>
    <n v="158"/>
    <n v="31.6"/>
    <s v="Juan"/>
    <x v="1"/>
    <s v="CA"/>
  </r>
  <r>
    <s v="July"/>
    <n v="1118"/>
    <n v="9822"/>
    <s v="Pool Cover"/>
    <n v="58.3"/>
    <n v="98.4"/>
    <n v="40.100000000000009"/>
    <n v="8.0200000000000014"/>
    <s v="Juan"/>
    <x v="1"/>
    <s v="CA"/>
  </r>
  <r>
    <s v="Aug"/>
    <n v="1128"/>
    <n v="6622"/>
    <s v="5 Gal Chlorine"/>
    <n v="42"/>
    <n v="77"/>
    <n v="35"/>
    <n v="7"/>
    <s v="Juan"/>
    <x v="1"/>
    <s v="CA"/>
  </r>
  <r>
    <s v="Aug"/>
    <n v="1137"/>
    <n v="9822"/>
    <s v="Pool Cover"/>
    <n v="58.3"/>
    <n v="98.4"/>
    <n v="40.100000000000009"/>
    <n v="8.0200000000000014"/>
    <s v="Juan"/>
    <x v="1"/>
    <s v="CA"/>
  </r>
  <r>
    <s v="Oct"/>
    <n v="1151"/>
    <n v="2242"/>
    <s v="AutoVac"/>
    <n v="60"/>
    <n v="124"/>
    <n v="64"/>
    <n v="12.8"/>
    <s v="Juan"/>
    <x v="1"/>
    <s v="CA"/>
  </r>
  <r>
    <s v="Nov"/>
    <n v="1161"/>
    <n v="4421"/>
    <s v="Skimmer"/>
    <n v="45"/>
    <n v="87"/>
    <n v="42"/>
    <n v="8.4"/>
    <s v="Juan"/>
    <x v="1"/>
    <s v="CA"/>
  </r>
  <r>
    <s v="Mar"/>
    <n v="1035"/>
    <n v="2499"/>
    <s v="8 ft Hose"/>
    <n v="6.2"/>
    <n v="9.1999999999999993"/>
    <n v="2.9999999999999991"/>
    <n v="0.29999999999999993"/>
    <s v="Hellen"/>
    <x v="2"/>
    <s v="CA"/>
  </r>
  <r>
    <s v="May"/>
    <n v="1075"/>
    <n v="1109"/>
    <s v="Chlorine Test Kit"/>
    <n v="3"/>
    <n v="8"/>
    <n v="5"/>
    <n v="0.5"/>
    <s v="Hellen"/>
    <x v="2"/>
    <s v="CA"/>
  </r>
  <r>
    <s v="July"/>
    <n v="1111"/>
    <n v="6622"/>
    <s v="5 Gal Chlorine"/>
    <n v="42"/>
    <n v="77"/>
    <n v="35"/>
    <n v="7"/>
    <s v="Hellen"/>
    <x v="2"/>
    <s v="CA"/>
  </r>
  <r>
    <s v="Aug"/>
    <n v="1130"/>
    <n v="4421"/>
    <s v="Skimmer"/>
    <n v="45"/>
    <n v="87"/>
    <n v="42"/>
    <n v="8.4"/>
    <s v="Hellen"/>
    <x v="2"/>
    <s v="CA"/>
  </r>
  <r>
    <s v="Aug"/>
    <n v="1132"/>
    <n v="9212"/>
    <s v="1 Gal Muratic Acid"/>
    <n v="4"/>
    <n v="7"/>
    <n v="3"/>
    <n v="0.30000000000000004"/>
    <s v="Hellen"/>
    <x v="2"/>
    <s v="CA"/>
  </r>
  <r>
    <s v="Sept"/>
    <n v="1144"/>
    <n v="2242"/>
    <s v="AutoVac"/>
    <n v="60"/>
    <n v="124"/>
    <n v="64"/>
    <n v="12.8"/>
    <s v="Hellen"/>
    <x v="2"/>
    <s v="CA"/>
  </r>
  <r>
    <s v="Jan"/>
    <n v="1016"/>
    <n v="2499"/>
    <s v="8 ft Hose"/>
    <n v="6.2"/>
    <n v="9.1999999999999993"/>
    <n v="2.9999999999999991"/>
    <n v="0.29999999999999993"/>
    <s v="Doug"/>
    <x v="3"/>
    <s v="CA"/>
  </r>
  <r>
    <s v="Feb"/>
    <n v="1018"/>
    <n v="1109"/>
    <s v="Chlorine Test Kit"/>
    <n v="3"/>
    <n v="8"/>
    <n v="5"/>
    <n v="0.5"/>
    <s v="Doug"/>
    <x v="3"/>
    <s v="CA"/>
  </r>
  <r>
    <s v="Mar"/>
    <n v="1043"/>
    <n v="2242"/>
    <s v="AutoVac"/>
    <n v="60"/>
    <n v="124"/>
    <n v="64"/>
    <n v="12.8"/>
    <s v="Doug"/>
    <x v="3"/>
    <s v="CA"/>
  </r>
  <r>
    <s v="Mar"/>
    <n v="1044"/>
    <n v="2877"/>
    <s v="Net"/>
    <n v="11.4"/>
    <n v="16.3"/>
    <n v="4.9000000000000004"/>
    <n v="0.49000000000000005"/>
    <s v="Doug"/>
    <x v="3"/>
    <s v="CA"/>
  </r>
  <r>
    <s v="April"/>
    <n v="1056"/>
    <n v="1109"/>
    <s v="Chlorine Test Kit"/>
    <n v="3"/>
    <n v="8"/>
    <n v="5"/>
    <n v="0.5"/>
    <s v="Doug"/>
    <x v="3"/>
    <s v="CA"/>
  </r>
  <r>
    <s v="May"/>
    <n v="1063"/>
    <n v="1109"/>
    <s v="Chlorine Test Kit"/>
    <n v="3"/>
    <n v="8"/>
    <n v="5"/>
    <n v="0.5"/>
    <s v="Doug"/>
    <x v="3"/>
    <s v="CA"/>
  </r>
  <r>
    <s v="May"/>
    <n v="1073"/>
    <n v="6622"/>
    <s v="5 Gal Chlorine"/>
    <n v="42"/>
    <n v="77"/>
    <n v="35"/>
    <n v="7"/>
    <s v="Doug"/>
    <x v="3"/>
    <s v="CA"/>
  </r>
  <r>
    <s v="June"/>
    <n v="1080"/>
    <n v="4421"/>
    <s v="Skimmer"/>
    <n v="45"/>
    <n v="87"/>
    <n v="42"/>
    <n v="8.4"/>
    <s v="Doug"/>
    <x v="3"/>
    <s v="CA"/>
  </r>
  <r>
    <s v="June"/>
    <n v="1092"/>
    <n v="2877"/>
    <s v="Net"/>
    <n v="11.4"/>
    <n v="16.3"/>
    <n v="4.9000000000000004"/>
    <n v="0.49000000000000005"/>
    <s v="Doug"/>
    <x v="3"/>
    <s v="CA"/>
  </r>
  <r>
    <s v="June"/>
    <n v="1094"/>
    <n v="6119"/>
    <s v="Algea Killer 8 oz"/>
    <n v="9"/>
    <n v="14"/>
    <n v="5"/>
    <n v="0.5"/>
    <s v="Doug"/>
    <x v="3"/>
    <s v="CA"/>
  </r>
  <r>
    <s v="July"/>
    <n v="1099"/>
    <n v="2877"/>
    <s v="Net"/>
    <n v="11.4"/>
    <n v="16.3"/>
    <n v="4.9000000000000004"/>
    <n v="0.49000000000000005"/>
    <s v="Doug"/>
    <x v="3"/>
    <s v="CA"/>
  </r>
  <r>
    <s v="July"/>
    <n v="1101"/>
    <n v="2499"/>
    <s v="8 ft Hose"/>
    <n v="6.2"/>
    <n v="9.1999999999999993"/>
    <n v="2.9999999999999991"/>
    <n v="0.29999999999999993"/>
    <s v="Doug"/>
    <x v="3"/>
    <s v="CA"/>
  </r>
  <r>
    <s v="July"/>
    <n v="1120"/>
    <n v="2242"/>
    <s v="AutoVac"/>
    <n v="60"/>
    <n v="124"/>
    <n v="64"/>
    <n v="12.8"/>
    <s v="Doug"/>
    <x v="3"/>
    <s v="CA"/>
  </r>
  <r>
    <s v="Aug"/>
    <n v="1125"/>
    <n v="2242"/>
    <s v="AutoVac"/>
    <n v="60"/>
    <n v="124"/>
    <n v="64"/>
    <n v="12.8"/>
    <s v="Doug"/>
    <x v="3"/>
    <s v="CA"/>
  </r>
  <r>
    <s v="Aug"/>
    <n v="1139"/>
    <n v="4421"/>
    <s v="Skimmer"/>
    <n v="45"/>
    <n v="87"/>
    <n v="42"/>
    <n v="8.4"/>
    <s v="Doug"/>
    <x v="3"/>
    <s v="CA"/>
  </r>
  <r>
    <s v="Oct"/>
    <n v="1156"/>
    <n v="2242"/>
    <s v="AutoVac"/>
    <n v="60"/>
    <n v="124"/>
    <n v="64"/>
    <n v="12.8"/>
    <s v="Doug"/>
    <x v="3"/>
    <s v="CA"/>
  </r>
  <r>
    <s v="Nov"/>
    <n v="1159"/>
    <n v="6622"/>
    <s v="5 Gal Chlorine"/>
    <n v="42"/>
    <n v="77"/>
    <n v="35"/>
    <n v="7"/>
    <s v="Doug"/>
    <x v="3"/>
    <s v="CA"/>
  </r>
  <r>
    <s v="Nov"/>
    <n v="1163"/>
    <n v="9212"/>
    <s v="1 Gal Muratic Acid"/>
    <n v="4"/>
    <n v="7"/>
    <n v="3"/>
    <n v="0.30000000000000004"/>
    <s v="Doug"/>
    <x v="3"/>
    <s v="CA"/>
  </r>
  <r>
    <s v="Dec"/>
    <n v="1168"/>
    <n v="9822"/>
    <s v="Pool Cover"/>
    <n v="58.3"/>
    <n v="98.4"/>
    <n v="40.100000000000009"/>
    <n v="8.0200000000000014"/>
    <s v="Doug"/>
    <x v="3"/>
    <s v="CA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Jan"/>
    <n v="1010"/>
    <n v="2877"/>
    <s v="Net"/>
    <n v="11.4"/>
    <n v="16.3"/>
    <n v="4.9000000000000004"/>
    <n v="0.49000000000000005"/>
    <s v="Juan"/>
    <x v="1"/>
    <s v="CO"/>
  </r>
  <r>
    <s v="Feb"/>
    <n v="1021"/>
    <n v="1109"/>
    <s v="Chlorine Test Kit"/>
    <n v="3"/>
    <n v="8"/>
    <n v="5"/>
    <n v="0.5"/>
    <s v="Juan"/>
    <x v="1"/>
    <s v="CO"/>
  </r>
  <r>
    <s v="Feb"/>
    <n v="1034"/>
    <n v="2877"/>
    <s v="Net"/>
    <n v="11.4"/>
    <n v="16.3"/>
    <n v="4.9000000000000004"/>
    <n v="0.49000000000000005"/>
    <s v="Juan"/>
    <x v="1"/>
    <s v="CO"/>
  </r>
  <r>
    <s v="Jan"/>
    <n v="1013"/>
    <n v="9212"/>
    <s v="1 Gal Muratic Acid"/>
    <n v="4"/>
    <n v="7"/>
    <n v="3"/>
    <n v="0.30000000000000004"/>
    <s v="Hellen"/>
    <x v="2"/>
    <s v="CO"/>
  </r>
  <r>
    <s v="Feb"/>
    <n v="1019"/>
    <n v="2499"/>
    <s v="8 ft Hose"/>
    <n v="6.2"/>
    <n v="9.1999999999999993"/>
    <n v="2.9999999999999991"/>
    <n v="0.29999999999999993"/>
    <s v="Doug"/>
    <x v="3"/>
    <s v="CO"/>
  </r>
  <r>
    <s v="Jan"/>
    <n v="1001"/>
    <n v="9822"/>
    <s v="Pool Cover"/>
    <n v="58.3"/>
    <n v="98.4"/>
    <n v="40.100000000000009"/>
    <n v="8.0200000000000014"/>
    <s v="Chalie"/>
    <x v="0"/>
    <s v="NM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Feb"/>
    <n v="1017"/>
    <n v="2242"/>
    <s v="AutoVac"/>
    <n v="60"/>
    <n v="124"/>
    <n v="64"/>
    <n v="12.8"/>
    <s v="Juan"/>
    <x v="1"/>
    <s v="NM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98"/>
    <n v="2877"/>
    <s v="Net"/>
    <n v="11.4"/>
    <n v="16.3"/>
    <n v="4.9000000000000004"/>
    <n v="0.49000000000000005"/>
    <s v="Juan"/>
    <x v="1"/>
    <s v="NM"/>
  </r>
  <r>
    <s v="Jan"/>
    <n v="1007"/>
    <n v="1109"/>
    <s v="Chlorine Test Kit"/>
    <n v="3"/>
    <n v="8"/>
    <n v="5"/>
    <n v="0.5"/>
    <s v="Hellen"/>
    <x v="2"/>
    <s v="NM"/>
  </r>
  <r>
    <s v="Feb"/>
    <n v="1023"/>
    <n v="1109"/>
    <s v="Chlorine Test Kit"/>
    <n v="3"/>
    <n v="8"/>
    <n v="5"/>
    <n v="0.5"/>
    <s v="Hellen"/>
    <x v="2"/>
    <s v="NM"/>
  </r>
  <r>
    <s v="Feb"/>
    <n v="1026"/>
    <n v="6119"/>
    <s v="Algea Killer 8 oz"/>
    <n v="9"/>
    <n v="14"/>
    <n v="5"/>
    <n v="0.5"/>
    <s v="Hellen"/>
    <x v="2"/>
    <s v="NM"/>
  </r>
  <r>
    <s v="July"/>
    <n v="1107"/>
    <n v="1109"/>
    <s v="Chlorine Test Kit"/>
    <n v="3"/>
    <n v="8"/>
    <n v="5"/>
    <n v="0.5"/>
    <s v="Hellen"/>
    <x v="2"/>
    <s v="NM"/>
  </r>
  <r>
    <s v="July"/>
    <n v="1117"/>
    <n v="8722"/>
    <s v="Water Pump"/>
    <n v="344"/>
    <n v="502"/>
    <n v="158"/>
    <n v="31.6"/>
    <s v="Hellen"/>
    <x v="2"/>
    <s v="NM"/>
  </r>
  <r>
    <s v="Sept"/>
    <n v="1145"/>
    <n v="4421"/>
    <s v="Skimmer"/>
    <n v="45"/>
    <n v="87"/>
    <n v="42"/>
    <n v="8.4"/>
    <s v="Hellen"/>
    <x v="2"/>
    <s v="NM"/>
  </r>
  <r>
    <s v="Jan"/>
    <n v="1008"/>
    <n v="2877"/>
    <s v="Net"/>
    <n v="11.4"/>
    <n v="16.3"/>
    <n v="4.9000000000000004"/>
    <n v="0.49000000000000005"/>
    <s v="Doug"/>
    <x v="3"/>
    <s v="NM"/>
  </r>
  <r>
    <s v="Jan"/>
    <n v="1012"/>
    <n v="4421"/>
    <s v="Skimmer"/>
    <n v="45"/>
    <n v="87"/>
    <n v="42"/>
    <n v="8.4"/>
    <s v="Doug"/>
    <x v="3"/>
    <s v="NM"/>
  </r>
  <r>
    <s v="Mar"/>
    <n v="1042"/>
    <n v="8722"/>
    <s v="Water Pump"/>
    <n v="344"/>
    <n v="502"/>
    <n v="158"/>
    <n v="31.6"/>
    <s v="Doug"/>
    <x v="3"/>
    <s v="NM"/>
  </r>
  <r>
    <s v="May"/>
    <n v="1065"/>
    <n v="2499"/>
    <s v="8 ft Hose"/>
    <n v="6.2"/>
    <n v="9.1999999999999993"/>
    <n v="2.9999999999999991"/>
    <n v="0.29999999999999993"/>
    <s v="Doug"/>
    <x v="3"/>
    <s v="NM"/>
  </r>
  <r>
    <s v="Aug"/>
    <n v="1126"/>
    <n v="9212"/>
    <s v="1 Gal Muratic Acid"/>
    <n v="4"/>
    <n v="7"/>
    <n v="3"/>
    <n v="0.30000000000000004"/>
    <s v="Doug"/>
    <x v="3"/>
    <s v="NM"/>
  </r>
  <r>
    <s v="Aug"/>
    <n v="1136"/>
    <n v="2242"/>
    <s v="AutoVac"/>
    <n v="60"/>
    <n v="124"/>
    <n v="64"/>
    <n v="12.8"/>
    <s v="Doug"/>
    <x v="3"/>
    <s v="NM"/>
  </r>
  <r>
    <s v="Oct"/>
    <n v="1157"/>
    <n v="9212"/>
    <s v="1 Gal Muratic Acid"/>
    <n v="4"/>
    <n v="7"/>
    <n v="3"/>
    <n v="0.30000000000000004"/>
    <s v="Doug"/>
    <x v="3"/>
    <s v="NM"/>
  </r>
  <r>
    <s v="Dec"/>
    <n v="1167"/>
    <n v="2242"/>
    <s v="AutoVac"/>
    <n v="60"/>
    <n v="124"/>
    <n v="64"/>
    <n v="12.8"/>
    <s v="Doug"/>
    <x v="3"/>
    <s v="NM"/>
  </r>
  <r>
    <s v="Feb"/>
    <n v="1027"/>
    <n v="6119"/>
    <s v="Algea Killer 8 oz"/>
    <n v="9"/>
    <n v="14"/>
    <n v="5"/>
    <n v="0.5"/>
    <s v="Chalie"/>
    <x v="0"/>
    <s v="NV"/>
  </r>
  <r>
    <s v="June"/>
    <n v="1083"/>
    <n v="1109"/>
    <s v="Chlorine Test Kit"/>
    <n v="3"/>
    <n v="8"/>
    <n v="5"/>
    <n v="0.5"/>
    <s v="Chalie"/>
    <x v="0"/>
    <s v="NV"/>
  </r>
  <r>
    <s v="Aug"/>
    <n v="1127"/>
    <n v="8722"/>
    <s v="Water Pump"/>
    <n v="344"/>
    <n v="502"/>
    <n v="158"/>
    <n v="31.6"/>
    <s v="Chalie"/>
    <x v="0"/>
    <s v="NV"/>
  </r>
  <r>
    <s v="Aug"/>
    <n v="1135"/>
    <n v="8722"/>
    <s v="Water Pump"/>
    <n v="344"/>
    <n v="502"/>
    <n v="158"/>
    <n v="31.6"/>
    <s v="Chalie"/>
    <x v="0"/>
    <s v="NV"/>
  </r>
  <r>
    <s v="Oct"/>
    <n v="1152"/>
    <n v="4421"/>
    <s v="Skimmer"/>
    <n v="45"/>
    <n v="87"/>
    <n v="42"/>
    <n v="8.4"/>
    <s v="Chalie"/>
    <x v="0"/>
    <s v="NV"/>
  </r>
  <r>
    <s v="Nov"/>
    <n v="1158"/>
    <n v="8722"/>
    <s v="Water Pump"/>
    <n v="344"/>
    <n v="502"/>
    <n v="158"/>
    <n v="31.6"/>
    <s v="Chalie"/>
    <x v="0"/>
    <s v="NV"/>
  </r>
  <r>
    <s v="Feb"/>
    <n v="1030"/>
    <n v="4421"/>
    <s v="Skimmer"/>
    <n v="45"/>
    <n v="87"/>
    <n v="42"/>
    <n v="8.4"/>
    <s v="Juan"/>
    <x v="1"/>
    <s v="NV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April"/>
    <n v="1055"/>
    <n v="6119"/>
    <s v="Algea Killer 8 oz"/>
    <n v="9"/>
    <n v="14"/>
    <n v="5"/>
    <n v="0.5"/>
    <s v="Juan"/>
    <x v="1"/>
    <s v="NV"/>
  </r>
  <r>
    <s v="May"/>
    <n v="1078"/>
    <n v="2877"/>
    <s v="Net"/>
    <n v="11.4"/>
    <n v="16.3"/>
    <n v="4.9000000000000004"/>
    <n v="0.49000000000000005"/>
    <s v="Juan"/>
    <x v="1"/>
    <s v="NV"/>
  </r>
  <r>
    <s v="July"/>
    <n v="1102"/>
    <n v="2242"/>
    <s v="AutoVac"/>
    <n v="60"/>
    <n v="124"/>
    <n v="64"/>
    <n v="12.8"/>
    <s v="Juan"/>
    <x v="1"/>
    <s v="NV"/>
  </r>
  <r>
    <s v="Aug"/>
    <n v="1140"/>
    <n v="4421"/>
    <s v="Skimmer"/>
    <n v="45"/>
    <n v="87"/>
    <n v="42"/>
    <n v="8.4"/>
    <s v="Juan"/>
    <x v="1"/>
    <s v="NV"/>
  </r>
  <r>
    <s v="Sept"/>
    <n v="1142"/>
    <n v="2242"/>
    <s v="AutoVac"/>
    <n v="60"/>
    <n v="124"/>
    <n v="64"/>
    <n v="12.8"/>
    <s v="Juan"/>
    <x v="1"/>
    <s v="NV"/>
  </r>
  <r>
    <s v="Oct"/>
    <n v="1154"/>
    <n v="9822"/>
    <s v="Pool Cover"/>
    <n v="58.3"/>
    <n v="98.4"/>
    <n v="40.100000000000009"/>
    <n v="8.0200000000000014"/>
    <s v="Juan"/>
    <x v="1"/>
    <s v="NV"/>
  </r>
  <r>
    <s v="Dec"/>
    <n v="1171"/>
    <n v="4421"/>
    <s v="Skimmer"/>
    <n v="45"/>
    <n v="87"/>
    <n v="42"/>
    <n v="8.4"/>
    <s v="Juan"/>
    <x v="1"/>
    <s v="NV"/>
  </r>
  <r>
    <s v="Feb"/>
    <n v="1025"/>
    <n v="2877"/>
    <s v="Net"/>
    <n v="11.4"/>
    <n v="16.3"/>
    <n v="4.9000000000000004"/>
    <n v="0.49000000000000005"/>
    <s v="Hellen"/>
    <x v="2"/>
    <s v="NV"/>
  </r>
  <r>
    <s v="June"/>
    <n v="1091"/>
    <n v="2877"/>
    <s v="Net"/>
    <n v="11.4"/>
    <n v="16.3"/>
    <n v="4.9000000000000004"/>
    <n v="0.49000000000000005"/>
    <s v="Hellen"/>
    <x v="2"/>
    <s v="NV"/>
  </r>
  <r>
    <s v="June"/>
    <n v="1097"/>
    <n v="9212"/>
    <s v="1 Gal Muratic Acid"/>
    <n v="4"/>
    <n v="7"/>
    <n v="3"/>
    <n v="0.30000000000000004"/>
    <s v="Hellen"/>
    <x v="2"/>
    <s v="NV"/>
  </r>
  <r>
    <s v="July"/>
    <n v="1110"/>
    <n v="8722"/>
    <s v="Water Pump"/>
    <n v="344"/>
    <n v="502"/>
    <n v="158"/>
    <n v="31.6"/>
    <s v="Hellen"/>
    <x v="2"/>
    <s v="NV"/>
  </r>
  <r>
    <s v="Aug"/>
    <n v="1129"/>
    <n v="9822"/>
    <s v="Pool Cover"/>
    <n v="58.3"/>
    <n v="98.4"/>
    <n v="40.100000000000009"/>
    <n v="8.0200000000000014"/>
    <s v="Hellen"/>
    <x v="2"/>
    <s v="NV"/>
  </r>
  <r>
    <s v="Sept"/>
    <n v="1146"/>
    <n v="8722"/>
    <s v="Water Pump"/>
    <n v="344"/>
    <n v="502"/>
    <n v="158"/>
    <n v="31.6"/>
    <s v="Hellen"/>
    <x v="2"/>
    <s v="NV"/>
  </r>
  <r>
    <s v="Nov"/>
    <n v="1160"/>
    <n v="9822"/>
    <s v="Pool Cover"/>
    <n v="58.3"/>
    <n v="98.4"/>
    <n v="40.100000000000009"/>
    <n v="8.0200000000000014"/>
    <s v="Hellen"/>
    <x v="2"/>
    <s v="NV"/>
  </r>
  <r>
    <s v="Feb"/>
    <n v="1020"/>
    <n v="2499"/>
    <s v="8 ft Hose"/>
    <n v="6.2"/>
    <n v="9.1999999999999993"/>
    <n v="2.9999999999999991"/>
    <n v="0.29999999999999993"/>
    <s v="Doug"/>
    <x v="3"/>
    <s v="NV"/>
  </r>
  <r>
    <s v="April"/>
    <n v="1054"/>
    <n v="4421"/>
    <s v="Skimmer"/>
    <n v="45"/>
    <n v="87"/>
    <n v="42"/>
    <n v="8.4"/>
    <s v="Doug"/>
    <x v="3"/>
    <s v="NV"/>
  </r>
  <r>
    <s v="April"/>
    <n v="1060"/>
    <n v="6119"/>
    <s v="Algea Killer 8 oz"/>
    <n v="9"/>
    <n v="14"/>
    <n v="5"/>
    <n v="0.5"/>
    <s v="Doug"/>
    <x v="3"/>
    <s v="NV"/>
  </r>
  <r>
    <s v="May"/>
    <n v="1061"/>
    <n v="1109"/>
    <s v="Chlorine Test Kit"/>
    <n v="3"/>
    <n v="8"/>
    <n v="5"/>
    <n v="0.5"/>
    <s v="Doug"/>
    <x v="3"/>
    <s v="NV"/>
  </r>
  <r>
    <s v="May"/>
    <n v="1066"/>
    <n v="2877"/>
    <s v="Net"/>
    <n v="11.4"/>
    <n v="16.3"/>
    <n v="4.9000000000000004"/>
    <n v="0.49000000000000005"/>
    <s v="Doug"/>
    <x v="3"/>
    <s v="NV"/>
  </r>
  <r>
    <s v="May"/>
    <n v="1072"/>
    <n v="1109"/>
    <s v="Chlorine Test Kit"/>
    <n v="3"/>
    <n v="8"/>
    <n v="5"/>
    <n v="0.5"/>
    <s v="Doug"/>
    <x v="3"/>
    <s v="NV"/>
  </r>
  <r>
    <s v="June"/>
    <n v="1085"/>
    <n v="9822"/>
    <s v="Pool Cover"/>
    <n v="58.3"/>
    <n v="98.4"/>
    <n v="40.100000000000009"/>
    <n v="8.0200000000000014"/>
    <s v="Doug"/>
    <x v="3"/>
    <s v="NV"/>
  </r>
  <r>
    <s v="June"/>
    <n v="1089"/>
    <n v="6119"/>
    <s v="Algea Killer 8 oz"/>
    <n v="9"/>
    <n v="14"/>
    <n v="5"/>
    <n v="0.5"/>
    <s v="Doug"/>
    <x v="3"/>
    <s v="NV"/>
  </r>
  <r>
    <s v="July"/>
    <n v="1104"/>
    <n v="2877"/>
    <s v="Net"/>
    <n v="11.4"/>
    <n v="16.3"/>
    <n v="4.9000000000000004"/>
    <n v="0.49000000000000005"/>
    <s v="Doug"/>
    <x v="3"/>
    <s v="NV"/>
  </r>
  <r>
    <s v="July"/>
    <n v="1108"/>
    <n v="9822"/>
    <s v="Pool Cover"/>
    <n v="58.3"/>
    <n v="98.4"/>
    <n v="40.100000000000009"/>
    <n v="8.0200000000000014"/>
    <s v="Doug"/>
    <x v="3"/>
    <s v="NV"/>
  </r>
  <r>
    <s v="July"/>
    <n v="1116"/>
    <n v="6622"/>
    <s v="5 Gal Chlorine"/>
    <n v="42"/>
    <n v="77"/>
    <n v="35"/>
    <n v="7"/>
    <s v="Doug"/>
    <x v="3"/>
    <s v="NV"/>
  </r>
  <r>
    <s v="July"/>
    <n v="1121"/>
    <n v="4421"/>
    <s v="Skimmer"/>
    <n v="45"/>
    <n v="87"/>
    <n v="42"/>
    <n v="8.4"/>
    <s v="Doug"/>
    <x v="3"/>
    <s v="NV"/>
  </r>
  <r>
    <s v="July"/>
    <n v="1123"/>
    <n v="9822"/>
    <s v="Pool Cover"/>
    <n v="58.3"/>
    <n v="98.4"/>
    <n v="40.100000000000009"/>
    <n v="8.0200000000000014"/>
    <s v="Doug"/>
    <x v="3"/>
    <s v="NV"/>
  </r>
  <r>
    <s v="Nov"/>
    <n v="1166"/>
    <n v="8722"/>
    <s v="Water Pump"/>
    <n v="344"/>
    <n v="502"/>
    <n v="158"/>
    <n v="31.6"/>
    <s v="Doug"/>
    <x v="3"/>
    <s v="NV"/>
  </r>
  <r>
    <s v="July"/>
    <n v="1100"/>
    <n v="6119"/>
    <s v="Algea Killer 8 oz"/>
    <n v="9"/>
    <n v="14"/>
    <n v="5"/>
    <n v="0.5"/>
    <s v="Chalie"/>
    <x v="0"/>
    <s v="UT"/>
  </r>
  <r>
    <s v="July"/>
    <n v="1119"/>
    <n v="2242"/>
    <s v="AutoVac"/>
    <n v="60"/>
    <n v="124"/>
    <n v="64"/>
    <n v="12.8"/>
    <s v="Chalie"/>
    <x v="0"/>
    <s v="UT"/>
  </r>
  <r>
    <s v="Aug"/>
    <n v="1138"/>
    <n v="8722"/>
    <s v="Water Pump"/>
    <n v="344"/>
    <n v="502"/>
    <n v="158"/>
    <n v="31.6"/>
    <s v="Chalie"/>
    <x v="0"/>
    <s v="UT"/>
  </r>
  <r>
    <s v="Feb"/>
    <n v="1024"/>
    <n v="9212"/>
    <s v="1 Gal Muratic Acid"/>
    <n v="4"/>
    <n v="7"/>
    <n v="3"/>
    <n v="0.30000000000000004"/>
    <s v="Juan"/>
    <x v="1"/>
    <s v="UT"/>
  </r>
  <r>
    <s v="Mar"/>
    <n v="1046"/>
    <n v="6119"/>
    <s v="Algea Killer 8 oz"/>
    <n v="9"/>
    <n v="14"/>
    <n v="5"/>
    <n v="0.5"/>
    <s v="Juan"/>
    <x v="1"/>
    <s v="UT"/>
  </r>
  <r>
    <s v="Feb"/>
    <n v="1022"/>
    <n v="2877"/>
    <s v="Net"/>
    <n v="11.4"/>
    <n v="16.3"/>
    <n v="4.9000000000000004"/>
    <n v="0.49000000000000005"/>
    <s v="Doug"/>
    <x v="3"/>
    <s v="UT"/>
  </r>
  <r>
    <s v="April"/>
    <n v="1051"/>
    <n v="6119"/>
    <s v="Algea Killer 8 oz"/>
    <n v="9"/>
    <n v="14"/>
    <n v="5"/>
    <n v="0.5"/>
    <s v="Doug"/>
    <x v="3"/>
    <s v="UT"/>
  </r>
  <r>
    <s v="May"/>
    <n v="1067"/>
    <n v="2877"/>
    <s v="Net"/>
    <n v="11.4"/>
    <n v="16.3"/>
    <n v="4.9000000000000004"/>
    <n v="0.49000000000000005"/>
    <s v="Doug"/>
    <x v="3"/>
    <s v="UT"/>
  </r>
  <r>
    <s v="June"/>
    <n v="1081"/>
    <n v="6119"/>
    <s v="Algea Killer 8 oz"/>
    <n v="9"/>
    <n v="14"/>
    <n v="5"/>
    <n v="0.5"/>
    <s v="Doug"/>
    <x v="3"/>
    <s v="UT"/>
  </r>
  <r>
    <s v="Oct"/>
    <n v="1150"/>
    <n v="2242"/>
    <s v="AutoVac"/>
    <n v="60"/>
    <n v="124"/>
    <n v="64"/>
    <n v="12.8"/>
    <s v="Doug"/>
    <x v="3"/>
    <s v="UT"/>
  </r>
  <r>
    <s v="Dec"/>
    <n v="1169"/>
    <n v="8722"/>
    <s v="Water Pump"/>
    <n v="344"/>
    <n v="502"/>
    <n v="158"/>
    <n v="31.6"/>
    <s v="Doug"/>
    <x v="3"/>
    <s v="UT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s v="FD06MTG001"/>
    <s v="FD"/>
    <s v="Ford"/>
    <s v="MTG"/>
    <s v="Mustang"/>
    <s v="06"/>
    <n v="8"/>
    <n v="40326.800000000003"/>
    <n v="4744.3294117647065"/>
    <s v="Black"/>
    <x v="0"/>
    <n v="50000"/>
    <s v="Y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Y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"/>
    <s v="FD08MTGWHI005"/>
  </r>
  <r>
    <s v="FD06FCS006"/>
    <s v="FD"/>
    <s v="Ford"/>
    <s v="FCS"/>
    <s v="Focus"/>
    <s v="06"/>
    <n v="8"/>
    <n v="46311.4"/>
    <n v="5448.4000000000005"/>
    <s v="Green"/>
    <x v="4"/>
    <n v="75000"/>
    <s v="Y"/>
    <s v="FD06FCSGRE006"/>
  </r>
  <r>
    <s v="FD06FCS007"/>
    <s v="FD"/>
    <s v="Ford"/>
    <s v="FCS"/>
    <s v="Focus"/>
    <s v="06"/>
    <n v="8"/>
    <n v="52229.5"/>
    <n v="6144.6470588235297"/>
    <s v="Green"/>
    <x v="2"/>
    <n v="75000"/>
    <s v="Y"/>
    <s v="FD06FCSGRE007"/>
  </r>
  <r>
    <s v="FD09FCS008"/>
    <s v="FD"/>
    <s v="Ford"/>
    <s v="FCS"/>
    <s v="Focus"/>
    <s v="09"/>
    <n v="5"/>
    <n v="35137"/>
    <n v="6388.545454545455"/>
    <s v="Black"/>
    <x v="5"/>
    <n v="75000"/>
    <s v="Y"/>
    <s v="FD09FCSBLA008"/>
  </r>
  <r>
    <s v="FD13FCS009"/>
    <s v="FD"/>
    <s v="Ford"/>
    <s v="FCS"/>
    <s v="Focus"/>
    <s v="13"/>
    <n v="1"/>
    <n v="27637.1"/>
    <n v="18424.733333333334"/>
    <s v="Black"/>
    <x v="0"/>
    <n v="75000"/>
    <s v="Y"/>
    <s v="FD13FCSBLA009"/>
  </r>
  <r>
    <s v="FD13FCS010"/>
    <s v="FD"/>
    <s v="Ford"/>
    <s v="FCS"/>
    <s v="Focus"/>
    <s v="13"/>
    <n v="1"/>
    <n v="27534.799999999999"/>
    <n v="18356.533333333333"/>
    <s v="White"/>
    <x v="6"/>
    <n v="75000"/>
    <s v="Y"/>
    <s v="FD13FCSWHI010"/>
  </r>
  <r>
    <s v="FD12FCS011"/>
    <s v="FD"/>
    <s v="Ford"/>
    <s v="FCS"/>
    <s v="Focus"/>
    <s v="12"/>
    <n v="2"/>
    <n v="19341.7"/>
    <n v="7736.68"/>
    <s v="White"/>
    <x v="7"/>
    <n v="75000"/>
    <s v="Y"/>
    <s v="FD12FCSWHI011"/>
  </r>
  <r>
    <s v="FD13FCS012"/>
    <s v="FD"/>
    <s v="Ford"/>
    <s v="FCS"/>
    <s v="Focus"/>
    <s v="13"/>
    <n v="1"/>
    <n v="22521.599999999999"/>
    <n v="15014.4"/>
    <s v="Black"/>
    <x v="8"/>
    <n v="75000"/>
    <s v="Y"/>
    <s v="FD13FCSBLA012"/>
  </r>
  <r>
    <s v="FD13FCS013"/>
    <s v="FD"/>
    <s v="Ford"/>
    <s v="FCS"/>
    <s v="Focus"/>
    <s v="13"/>
    <n v="1"/>
    <n v="13682.9"/>
    <n v="9121.9333333333325"/>
    <s v="Black"/>
    <x v="9"/>
    <n v="75000"/>
    <s v="Y"/>
    <s v="FD13FCSBLA013"/>
  </r>
  <r>
    <s v="GM09CMR014"/>
    <s v="GM"/>
    <s v="General Motors"/>
    <s v="CMR"/>
    <s v="Camero"/>
    <s v="09"/>
    <n v="5"/>
    <n v="28464.799999999999"/>
    <n v="5175.4181818181814"/>
    <s v="White"/>
    <x v="10"/>
    <n v="100000"/>
    <s v="Y"/>
    <s v="GM09CMRWHI014"/>
  </r>
  <r>
    <s v="GM12CMR015"/>
    <s v="GM"/>
    <s v="General Motors"/>
    <s v="CMR"/>
    <s v="Camero"/>
    <s v="12"/>
    <n v="2"/>
    <n v="19421.099999999999"/>
    <n v="7768.44"/>
    <s v="Black"/>
    <x v="11"/>
    <n v="100000"/>
    <s v="Y"/>
    <s v="GM12CMRBLA015"/>
  </r>
  <r>
    <s v="GM14CMR016"/>
    <s v="GM"/>
    <s v="General Motors"/>
    <s v="CMR"/>
    <s v="Camero"/>
    <s v="14"/>
    <n v="0"/>
    <n v="14289.6"/>
    <n v="28579.200000000001"/>
    <s v="White"/>
    <x v="12"/>
    <n v="100000"/>
    <s v="Y"/>
    <s v="GM14CMRWHI016"/>
  </r>
  <r>
    <s v="GM10SLV017"/>
    <s v="GM"/>
    <s v="General Motors"/>
    <s v="SLV"/>
    <s v="Silverado"/>
    <s v="10"/>
    <n v="4"/>
    <n v="31144.400000000001"/>
    <n v="6920.9777777777781"/>
    <s v="Black"/>
    <x v="13"/>
    <n v="100000"/>
    <s v="Y"/>
    <s v="GM10SLVBLA017"/>
  </r>
  <r>
    <s v="GM98SLV018"/>
    <s v="GM"/>
    <s v="General Motors"/>
    <s v="SLV"/>
    <s v="Silverado"/>
    <s v="98"/>
    <n v="16"/>
    <n v="83162.7"/>
    <n v="5040.1636363636362"/>
    <s v="Black"/>
    <x v="10"/>
    <n v="100000"/>
    <s v="Y"/>
    <s v="GM98SLVBLA018"/>
  </r>
  <r>
    <s v="GM00SLV019"/>
    <s v="GM"/>
    <s v="General Motors"/>
    <s v="SLV"/>
    <s v="Silverado"/>
    <s v="00"/>
    <n v="14"/>
    <n v="80685.8"/>
    <n v="5564.5379310344833"/>
    <s v="Blue"/>
    <x v="8"/>
    <n v="100000"/>
    <s v="Y"/>
    <s v="GM00SLVBLU019"/>
  </r>
  <r>
    <s v="TY96CAM020"/>
    <s v="TY"/>
    <s v="Toyota"/>
    <s v="CAM"/>
    <s v="Camrey"/>
    <s v="96"/>
    <n v="18"/>
    <n v="114660.6"/>
    <n v="6197.8702702702703"/>
    <s v="Green"/>
    <x v="14"/>
    <n v="100000"/>
    <s v="N"/>
    <s v="TY96CAMGRE020"/>
  </r>
  <r>
    <s v="TY98CAM021"/>
    <s v="TY"/>
    <s v="Toyota"/>
    <s v="CAM"/>
    <s v="Camrey"/>
    <s v="98"/>
    <n v="16"/>
    <n v="93382.6"/>
    <n v="5659.5515151515156"/>
    <s v="Black"/>
    <x v="15"/>
    <n v="100000"/>
    <s v="Y"/>
    <s v="TY98CAMBLA021"/>
  </r>
  <r>
    <s v="TY00CAM022"/>
    <s v="TY"/>
    <s v="Toyota"/>
    <s v="CAM"/>
    <s v="Camrey"/>
    <s v="00"/>
    <n v="14"/>
    <n v="85928"/>
    <n v="5926.0689655172409"/>
    <s v="Green"/>
    <x v="4"/>
    <n v="100000"/>
    <s v="Y"/>
    <s v="TY00CAMGRE022"/>
  </r>
  <r>
    <s v="TY02CAM023"/>
    <s v="TY"/>
    <s v="Toyota"/>
    <s v="CAM"/>
    <s v="Camrey"/>
    <s v="02"/>
    <n v="12"/>
    <n v="67829.100000000006"/>
    <n v="5426.3280000000004"/>
    <s v="Black"/>
    <x v="0"/>
    <n v="100000"/>
    <s v="Y"/>
    <s v="TY02CAMBLA023"/>
  </r>
  <r>
    <s v="TY09CAM024"/>
    <s v="TY"/>
    <s v="Toyota"/>
    <s v="CAM"/>
    <s v="Camrey"/>
    <s v="09"/>
    <n v="5"/>
    <n v="48114.2"/>
    <n v="8748.0363636363636"/>
    <s v="White"/>
    <x v="5"/>
    <n v="100000"/>
    <s v="Y"/>
    <s v="TY09CAMWHI024"/>
  </r>
  <r>
    <s v="TY02COR025"/>
    <s v="TY"/>
    <s v="Toyota"/>
    <s v="COR"/>
    <s v="Corola"/>
    <s v="02"/>
    <n v="12"/>
    <n v="64467.4"/>
    <n v="5157.3919999999998"/>
    <s v="Red"/>
    <x v="16"/>
    <n v="100000"/>
    <s v="Y"/>
    <s v="TY02CORRED025"/>
  </r>
  <r>
    <s v="TY03COR026"/>
    <s v="TY"/>
    <s v="Toyota"/>
    <s v="COR"/>
    <s v="Corola"/>
    <s v="03"/>
    <n v="11"/>
    <n v="73444.399999999994"/>
    <n v="6386.4695652173905"/>
    <s v="Black"/>
    <x v="16"/>
    <n v="100000"/>
    <s v="Y"/>
    <s v="TY03CORBLA026"/>
  </r>
  <r>
    <s v="TY14COR027"/>
    <s v="TY"/>
    <s v="Toyota"/>
    <s v="COR"/>
    <s v="Corola"/>
    <s v="14"/>
    <n v="0"/>
    <n v="17556.3"/>
    <n v="35112.6"/>
    <s v="Blue"/>
    <x v="6"/>
    <n v="100000"/>
    <s v="Y"/>
    <s v="TY14CORBLU027"/>
  </r>
  <r>
    <s v="TY12COR028"/>
    <s v="TY"/>
    <s v="Toyota"/>
    <s v="COR"/>
    <s v="Corola"/>
    <s v="12"/>
    <n v="2"/>
    <n v="29601.9"/>
    <n v="11840.76"/>
    <s v="Black"/>
    <x v="10"/>
    <n v="100000"/>
    <s v="Y"/>
    <s v="TY12CORBLA028"/>
  </r>
  <r>
    <s v="TY12CAM029"/>
    <s v="TY"/>
    <s v="Toyota"/>
    <s v="CAM"/>
    <s v="Camrey"/>
    <s v="12"/>
    <n v="2"/>
    <n v="22128.2"/>
    <n v="8851.2800000000007"/>
    <s v="Blue"/>
    <x v="14"/>
    <n v="100000"/>
    <s v="Y"/>
    <s v="TY12CAMBLU029"/>
  </r>
  <r>
    <s v="HO99CIV030"/>
    <s v="HO"/>
    <s v="Honda"/>
    <s v="CIV"/>
    <s v="Civic"/>
    <s v="99"/>
    <n v="15"/>
    <n v="82374"/>
    <n v="5314.4516129032254"/>
    <s v="White"/>
    <x v="9"/>
    <n v="75000"/>
    <s v="N"/>
    <s v="HO99CIVWHI030"/>
  </r>
  <r>
    <s v="HO01CIV031"/>
    <s v="HO"/>
    <s v="Honda"/>
    <s v="CIV"/>
    <s v="Civic"/>
    <s v="01"/>
    <n v="13"/>
    <n v="69891.899999999994"/>
    <n v="5177.177777777777"/>
    <s v="Blue"/>
    <x v="3"/>
    <n v="75000"/>
    <s v="Y"/>
    <s v="HO01CIVBLU031"/>
  </r>
  <r>
    <s v="HO10CIV032"/>
    <s v="HO"/>
    <s v="Honda"/>
    <s v="CIV"/>
    <s v="Civic"/>
    <s v="10"/>
    <n v="4"/>
    <n v="22573"/>
    <n v="5016.2222222222226"/>
    <s v="Blue"/>
    <x v="12"/>
    <n v="75000"/>
    <s v="Y"/>
    <s v="HO10CIVBLU032"/>
  </r>
  <r>
    <s v="HO10CIV033"/>
    <s v="HO"/>
    <s v="Honda"/>
    <s v="CIV"/>
    <s v="Civic"/>
    <s v="10"/>
    <n v="4"/>
    <n v="33477.199999999997"/>
    <n v="7439.3777777777768"/>
    <s v="Black"/>
    <x v="15"/>
    <n v="75000"/>
    <s v="Y"/>
    <s v="HO10CIVBLA033"/>
  </r>
  <r>
    <s v="HO11CIV034"/>
    <s v="HO"/>
    <s v="Honda"/>
    <s v="CIV"/>
    <s v="Civic"/>
    <s v="11"/>
    <n v="3"/>
    <n v="30555.3"/>
    <n v="8730.0857142857149"/>
    <s v="Black"/>
    <x v="2"/>
    <n v="75000"/>
    <s v="Y"/>
    <s v="HO11CIVBLA034"/>
  </r>
  <r>
    <s v="HO12CIV035"/>
    <s v="HO"/>
    <s v="Honda"/>
    <s v="CIV"/>
    <s v="Civic"/>
    <s v="12"/>
    <n v="2"/>
    <n v="24513.200000000001"/>
    <n v="9805.2800000000007"/>
    <s v="Black"/>
    <x v="13"/>
    <n v="75000"/>
    <s v="Y"/>
    <s v="HO12CIVBLA035"/>
  </r>
  <r>
    <s v="HO13CIV036"/>
    <s v="HO"/>
    <s v="Honda"/>
    <s v="CIV"/>
    <s v="Civic"/>
    <s v="13"/>
    <n v="1"/>
    <n v="13867.6"/>
    <n v="9245.0666666666675"/>
    <s v="Black"/>
    <x v="14"/>
    <n v="75000"/>
    <s v="Y"/>
    <s v="HO13CIVBLA036"/>
  </r>
  <r>
    <s v="HO05ODY037"/>
    <s v="HO"/>
    <s v="Honda"/>
    <s v="ODY"/>
    <s v="Odyssey"/>
    <s v="05"/>
    <n v="9"/>
    <n v="60389.5"/>
    <n v="6356.7894736842109"/>
    <s v="White"/>
    <x v="5"/>
    <n v="100000"/>
    <s v="Y"/>
    <s v="HO05ODYWHI037"/>
  </r>
  <r>
    <s v="HO07ODY038"/>
    <s v="HO"/>
    <s v="Honda"/>
    <s v="ODY"/>
    <s v="Odyssey"/>
    <s v="07"/>
    <n v="7"/>
    <n v="50854.1"/>
    <n v="6780.5466666666662"/>
    <s v="Black"/>
    <x v="15"/>
    <n v="100000"/>
    <s v="Y"/>
    <s v="HO07ODYBLA038"/>
  </r>
  <r>
    <s v="HO08ODY039"/>
    <s v="HO"/>
    <s v="Honda"/>
    <s v="ODY"/>
    <s v="Odyssey"/>
    <s v="08"/>
    <n v="6"/>
    <n v="42504.6"/>
    <n v="6539.1692307692301"/>
    <s v="White"/>
    <x v="9"/>
    <n v="100000"/>
    <s v="Y"/>
    <s v="HO08ODYWHI039"/>
  </r>
  <r>
    <s v="HO01ODY040"/>
    <s v="HO"/>
    <s v="Honda"/>
    <s v="ODY"/>
    <s v="Odyssey"/>
    <s v="01"/>
    <n v="13"/>
    <n v="68658.899999999994"/>
    <n v="5085.844444444444"/>
    <s v="Black"/>
    <x v="0"/>
    <n v="100000"/>
    <s v="Y"/>
    <s v="HO01ODYBLA040"/>
  </r>
  <r>
    <s v="HO14ODY041"/>
    <s v="HO"/>
    <s v="Honda"/>
    <s v="ODY"/>
    <s v="Odyssey"/>
    <s v="14"/>
    <n v="0"/>
    <n v="3708.1"/>
    <n v="7416.2"/>
    <s v="Black"/>
    <x v="1"/>
    <n v="100000"/>
    <s v="Y"/>
    <s v="HO14ODYBLA041"/>
  </r>
  <r>
    <s v="CR04PTC042"/>
    <s v="CR"/>
    <s v="Chrysler"/>
    <s v="PTC"/>
    <s v="PT Cruiser"/>
    <s v="04"/>
    <n v="10"/>
    <n v="64542"/>
    <n v="6146.8571428571431"/>
    <s v="Blue"/>
    <x v="0"/>
    <n v="75000"/>
    <s v="Y"/>
    <s v="CR04PTCBLU042"/>
  </r>
  <r>
    <s v="CR07PTC043"/>
    <s v="CR"/>
    <s v="Chrysler"/>
    <s v="PTC"/>
    <s v="PT Cruiser"/>
    <s v="07"/>
    <n v="7"/>
    <n v="42074.2"/>
    <n v="5609.8933333333325"/>
    <s v="Green"/>
    <x v="16"/>
    <n v="75000"/>
    <s v="Y"/>
    <s v="CR07PTCGRE043"/>
  </r>
  <r>
    <s v="CR11PTC044"/>
    <s v="CR"/>
    <s v="Chrysler"/>
    <s v="PTC"/>
    <s v="PT Cruiser"/>
    <s v="11"/>
    <n v="3"/>
    <n v="27394.2"/>
    <n v="7826.9142857142861"/>
    <s v="Black"/>
    <x v="8"/>
    <n v="75000"/>
    <s v="Y"/>
    <s v="CR11PTCBLA044"/>
  </r>
  <r>
    <s v="CR99CAR045"/>
    <s v="CR"/>
    <s v="Chrysler"/>
    <s v="CAR"/>
    <s v="Caravan"/>
    <s v="99"/>
    <n v="15"/>
    <n v="79420.600000000006"/>
    <n v="5123.9096774193549"/>
    <s v="Green"/>
    <x v="13"/>
    <n v="75000"/>
    <s v="N"/>
    <s v="CR99CARGRE045"/>
  </r>
  <r>
    <s v="CR00CAR046"/>
    <s v="CR"/>
    <s v="Chrysler"/>
    <s v="CAR"/>
    <s v="Caravan"/>
    <s v="00"/>
    <n v="14"/>
    <n v="77243.100000000006"/>
    <n v="5327.1103448275862"/>
    <s v="Black"/>
    <x v="3"/>
    <n v="75000"/>
    <s v="N"/>
    <s v="CR00CARBLA046"/>
  </r>
  <r>
    <s v="CR04CAR047"/>
    <s v="CR"/>
    <s v="Chrysler"/>
    <s v="CAR"/>
    <s v="Caravan"/>
    <s v="04"/>
    <n v="10"/>
    <n v="72527.199999999997"/>
    <n v="6907.3523809523804"/>
    <s v="White"/>
    <x v="11"/>
    <n v="75000"/>
    <s v="Y"/>
    <s v="CR04CARWHI047"/>
  </r>
  <r>
    <s v="CR04CAR048"/>
    <s v="CR"/>
    <s v="Chrysler"/>
    <s v="CAR"/>
    <s v="Caravan"/>
    <s v="04"/>
    <n v="10"/>
    <n v="52699.4"/>
    <n v="5018.9904761904763"/>
    <s v="Red"/>
    <x v="11"/>
    <n v="75000"/>
    <s v="Y"/>
    <s v="CR04CARRED048"/>
  </r>
  <r>
    <s v="HY11ELA049"/>
    <s v="HY"/>
    <s v="Hyundai"/>
    <s v="ELA"/>
    <s v="Elantra"/>
    <s v="11"/>
    <n v="3"/>
    <n v="29102.3"/>
    <n v="8314.9428571428562"/>
    <s v="Black"/>
    <x v="12"/>
    <n v="100000"/>
    <s v="Y"/>
    <s v="HY11ELABLA049"/>
  </r>
  <r>
    <s v="HY12ELA050"/>
    <s v="HY"/>
    <s v="Hyundai"/>
    <s v="ELA"/>
    <s v="Elantra"/>
    <s v="12"/>
    <n v="2"/>
    <n v="22282"/>
    <n v="8912.7999999999993"/>
    <s v="Blue"/>
    <x v="1"/>
    <n v="100000"/>
    <s v="Y"/>
    <s v="HY12ELABLU050"/>
  </r>
  <r>
    <s v="HY13ELA051"/>
    <s v="HY"/>
    <s v="Hyundai"/>
    <s v="ELA"/>
    <s v="Elantra"/>
    <s v="13"/>
    <n v="1"/>
    <n v="20223.900000000001"/>
    <n v="13482.6"/>
    <s v="Black"/>
    <x v="6"/>
    <n v="100000"/>
    <s v="Y"/>
    <s v="HY13ELABLA051"/>
  </r>
  <r>
    <s v="HY13ELA052"/>
    <s v="HY"/>
    <s v="Hyundai"/>
    <s v="ELA"/>
    <s v="Elantra"/>
    <s v="13"/>
    <n v="1"/>
    <n v="22188.5"/>
    <n v="14792.333333333334"/>
    <s v="Blue"/>
    <x v="4"/>
    <n v="100000"/>
    <s v="Y"/>
    <s v="HY13ELABLU052"/>
  </r>
  <r>
    <m/>
    <m/>
    <m/>
    <m/>
    <m/>
    <m/>
    <m/>
    <m/>
    <m/>
    <m/>
    <x v="17"/>
    <m/>
    <m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0DFF52-D0B0-BF47-B8AD-6BADFF550CE6}" name="PivotTable2" cacheId="4" applyNumberFormats="0" applyBorderFormats="0" applyFontFormats="0" applyPatternFormats="0" applyAlignmentFormats="0" applyWidthHeightFormats="1" dataCaption="Values" updatedVersion="8" minRefreshableVersion="3" useAutoFormatting="1" fieldPrintTitles="1" itemPrintTitles="1" createdVersion="8" indent="0" outline="1" outlineData="1" multipleFieldFilters="0" chartFormat="2">
  <location ref="A3:B8" firstHeaderRow="1" firstDataRow="1" firstDataCol="1"/>
  <pivotFields count="11">
    <pivotField showAll="0"/>
    <pivotField numFmtId="168" showAll="0"/>
    <pivotField showAll="0"/>
    <pivotField showAll="0"/>
    <pivotField numFmtId="44" showAll="0"/>
    <pivotField dataField="1" numFmtId="44" showAll="0"/>
    <pivotField numFmtId="44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formats count="1">
    <format dxfId="4">
      <pivotArea collapsedLevelsAreSubtotals="1" fieldPosition="0">
        <references count="1">
          <reference field="9" count="0"/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2E2A2F-9F5F-344D-B1B7-D776839EE1D0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2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9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x="17"/>
        <item t="default"/>
      </items>
    </pivotField>
    <pivotField showAll="0"/>
    <pivotField showAll="0"/>
    <pivotField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Mile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r inventory" connectionId="1" xr16:uid="{55837ACF-C51C-B744-A031-E74C9A49117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1F3CF-BA4B-5D4E-9D57-A9832F7DD474}">
  <sheetPr>
    <pageSetUpPr fitToPage="1"/>
  </sheetPr>
  <dimension ref="A2:AD28"/>
  <sheetViews>
    <sheetView zoomScale="87" zoomScaleNormal="87" workbookViewId="0">
      <selection activeCell="B30" sqref="B30"/>
    </sheetView>
  </sheetViews>
  <sheetFormatPr baseColWidth="10" defaultRowHeight="16" x14ac:dyDescent="0.2"/>
  <cols>
    <col min="26" max="27" width="10.5" bestFit="1" customWidth="1"/>
  </cols>
  <sheetData>
    <row r="2" spans="1:30" x14ac:dyDescent="0.2">
      <c r="D2" t="s">
        <v>3</v>
      </c>
      <c r="I2" t="s">
        <v>22</v>
      </c>
      <c r="N2" t="s">
        <v>6</v>
      </c>
      <c r="O2" t="s">
        <v>21</v>
      </c>
      <c r="S2" t="s">
        <v>23</v>
      </c>
      <c r="X2" t="s">
        <v>5</v>
      </c>
      <c r="AD2" t="s">
        <v>24</v>
      </c>
    </row>
    <row r="3" spans="1:30" x14ac:dyDescent="0.2">
      <c r="A3" t="s">
        <v>0</v>
      </c>
      <c r="B3" t="s">
        <v>1</v>
      </c>
      <c r="C3" t="s">
        <v>2</v>
      </c>
      <c r="D3" s="3">
        <v>44927</v>
      </c>
      <c r="E3" s="3">
        <f>D3+7</f>
        <v>44934</v>
      </c>
      <c r="F3" s="3">
        <f t="shared" ref="F3:H3" si="0">E3+7</f>
        <v>44941</v>
      </c>
      <c r="G3" s="3">
        <f t="shared" si="0"/>
        <v>44948</v>
      </c>
      <c r="H3" s="3">
        <f t="shared" si="0"/>
        <v>44955</v>
      </c>
      <c r="I3" s="5">
        <v>44927</v>
      </c>
      <c r="J3" s="5">
        <f>I3+7</f>
        <v>44934</v>
      </c>
      <c r="K3" s="5">
        <f t="shared" ref="K3:M3" si="1">J3+7</f>
        <v>44941</v>
      </c>
      <c r="L3" s="5">
        <f t="shared" si="1"/>
        <v>44948</v>
      </c>
      <c r="M3" s="5">
        <f t="shared" si="1"/>
        <v>44955</v>
      </c>
      <c r="N3" s="7">
        <v>44927</v>
      </c>
      <c r="O3" s="7">
        <f>N3+7</f>
        <v>44934</v>
      </c>
      <c r="P3" s="7">
        <f t="shared" ref="P3:R3" si="2">O3+7</f>
        <v>44941</v>
      </c>
      <c r="Q3" s="7">
        <f t="shared" si="2"/>
        <v>44948</v>
      </c>
      <c r="R3" s="7">
        <f t="shared" si="2"/>
        <v>44955</v>
      </c>
      <c r="S3" s="10">
        <v>44927</v>
      </c>
      <c r="T3" s="10">
        <f>S3+7</f>
        <v>44934</v>
      </c>
      <c r="U3" s="10">
        <f t="shared" ref="U3:W3" si="3">T3+7</f>
        <v>44941</v>
      </c>
      <c r="V3" s="10">
        <f t="shared" si="3"/>
        <v>44948</v>
      </c>
      <c r="W3" s="10">
        <f t="shared" si="3"/>
        <v>44955</v>
      </c>
      <c r="X3" s="13">
        <v>44927</v>
      </c>
      <c r="Y3" s="13">
        <f>X3+7</f>
        <v>44934</v>
      </c>
      <c r="Z3" s="13">
        <f t="shared" ref="Z3:AB3" si="4">Y3+7</f>
        <v>44941</v>
      </c>
      <c r="AA3" s="13">
        <f t="shared" si="4"/>
        <v>44948</v>
      </c>
      <c r="AB3" s="13">
        <f t="shared" si="4"/>
        <v>44955</v>
      </c>
    </row>
    <row r="4" spans="1:30" x14ac:dyDescent="0.2">
      <c r="A4" t="s">
        <v>7</v>
      </c>
      <c r="B4" t="s">
        <v>8</v>
      </c>
      <c r="C4" s="1">
        <v>15.2</v>
      </c>
      <c r="D4" s="4">
        <v>25</v>
      </c>
      <c r="E4" s="4">
        <v>43</v>
      </c>
      <c r="F4" s="4">
        <v>34</v>
      </c>
      <c r="G4" s="4">
        <v>32</v>
      </c>
      <c r="H4" s="4">
        <v>37</v>
      </c>
      <c r="I4" s="6">
        <f>IF(D4&gt;40,D4-40,0)</f>
        <v>0</v>
      </c>
      <c r="J4" s="6">
        <f>IF(E4&gt;40,E4-40,0)</f>
        <v>3</v>
      </c>
      <c r="K4" s="6">
        <f>IF(F4&gt;40,F4-40,0)</f>
        <v>0</v>
      </c>
      <c r="L4" s="6">
        <f>IF(G4&gt;40,G4-40,0)</f>
        <v>0</v>
      </c>
      <c r="M4" s="6">
        <f>IF(H4&gt;40,H4-40,0)</f>
        <v>0</v>
      </c>
      <c r="N4" s="8">
        <f>$C4*D4</f>
        <v>380</v>
      </c>
      <c r="O4" s="8">
        <f>$C4*E4</f>
        <v>653.6</v>
      </c>
      <c r="P4" s="8">
        <f>$C4*F4</f>
        <v>516.79999999999995</v>
      </c>
      <c r="Q4" s="8">
        <f>$C4*G4</f>
        <v>486.4</v>
      </c>
      <c r="R4" s="8">
        <f>$C4*H4</f>
        <v>562.4</v>
      </c>
      <c r="S4" s="11">
        <f>0.5*$C4*I4</f>
        <v>0</v>
      </c>
      <c r="T4" s="11">
        <f t="shared" ref="T4:T8" si="5">0.5*$C4*J4</f>
        <v>22.799999999999997</v>
      </c>
      <c r="U4" s="11">
        <f t="shared" ref="U4:U8" si="6">0.5*$C4*K4</f>
        <v>0</v>
      </c>
      <c r="V4" s="11">
        <f t="shared" ref="V4:V8" si="7">0.5*$C4*L4</f>
        <v>0</v>
      </c>
      <c r="W4" s="11">
        <f t="shared" ref="W4:W8" si="8">0.5*$C4*M4</f>
        <v>0</v>
      </c>
      <c r="X4" s="14">
        <f xml:space="preserve"> N4+S4</f>
        <v>380</v>
      </c>
      <c r="Y4" s="14">
        <f t="shared" ref="Y4:AB8" si="9" xml:space="preserve"> O4+T4</f>
        <v>676.4</v>
      </c>
      <c r="Z4" s="14">
        <f t="shared" si="9"/>
        <v>516.79999999999995</v>
      </c>
      <c r="AA4" s="14">
        <f t="shared" si="9"/>
        <v>486.4</v>
      </c>
      <c r="AB4" s="14">
        <f t="shared" si="9"/>
        <v>562.4</v>
      </c>
      <c r="AD4" s="2">
        <f>SUM(X4:AB4)</f>
        <v>2622</v>
      </c>
    </row>
    <row r="5" spans="1:30" x14ac:dyDescent="0.2">
      <c r="A5" t="s">
        <v>9</v>
      </c>
      <c r="B5" t="s">
        <v>10</v>
      </c>
      <c r="C5" s="1">
        <v>9.5</v>
      </c>
      <c r="D5" s="4">
        <v>40</v>
      </c>
      <c r="E5" s="4">
        <v>42</v>
      </c>
      <c r="F5" s="4">
        <v>37</v>
      </c>
      <c r="G5" s="4">
        <v>42</v>
      </c>
      <c r="H5" s="4">
        <v>40</v>
      </c>
      <c r="I5" s="6">
        <f t="shared" ref="I5:I8" si="10">IF(D5&gt;40,D5-40,0)</f>
        <v>0</v>
      </c>
      <c r="J5" s="6">
        <f t="shared" ref="J5:M8" si="11">IF(E5&gt;40,E5-40,0)</f>
        <v>2</v>
      </c>
      <c r="K5" s="6">
        <f t="shared" si="11"/>
        <v>0</v>
      </c>
      <c r="L5" s="6">
        <f t="shared" si="11"/>
        <v>2</v>
      </c>
      <c r="M5" s="6">
        <f t="shared" si="11"/>
        <v>0</v>
      </c>
      <c r="N5" s="8">
        <f t="shared" ref="N5:R8" si="12">$C5*D5</f>
        <v>380</v>
      </c>
      <c r="O5" s="8">
        <f t="shared" si="12"/>
        <v>399</v>
      </c>
      <c r="P5" s="8">
        <f t="shared" si="12"/>
        <v>351.5</v>
      </c>
      <c r="Q5" s="8">
        <f t="shared" si="12"/>
        <v>399</v>
      </c>
      <c r="R5" s="8">
        <f t="shared" si="12"/>
        <v>380</v>
      </c>
      <c r="S5" s="11">
        <f t="shared" ref="S5:S8" si="13">0.5*$C5*I5</f>
        <v>0</v>
      </c>
      <c r="T5" s="11">
        <f t="shared" si="5"/>
        <v>9.5</v>
      </c>
      <c r="U5" s="11">
        <f t="shared" si="6"/>
        <v>0</v>
      </c>
      <c r="V5" s="11">
        <f t="shared" si="7"/>
        <v>9.5</v>
      </c>
      <c r="W5" s="11">
        <f t="shared" si="8"/>
        <v>0</v>
      </c>
      <c r="X5" s="14">
        <f t="shared" ref="X5:X8" si="14" xml:space="preserve"> N5+S5</f>
        <v>380</v>
      </c>
      <c r="Y5" s="14">
        <f t="shared" si="9"/>
        <v>408.5</v>
      </c>
      <c r="Z5" s="14">
        <f t="shared" si="9"/>
        <v>351.5</v>
      </c>
      <c r="AA5" s="14">
        <f t="shared" si="9"/>
        <v>408.5</v>
      </c>
      <c r="AB5" s="14">
        <f t="shared" si="9"/>
        <v>380</v>
      </c>
      <c r="AD5" s="2">
        <f t="shared" ref="AD5:AD8" si="15">SUM(X5:AB5)</f>
        <v>1928.5</v>
      </c>
    </row>
    <row r="6" spans="1:30" x14ac:dyDescent="0.2">
      <c r="A6" t="s">
        <v>12</v>
      </c>
      <c r="B6" t="s">
        <v>11</v>
      </c>
      <c r="C6" s="1">
        <v>12.2</v>
      </c>
      <c r="D6" s="4">
        <v>42</v>
      </c>
      <c r="E6" s="4">
        <v>40</v>
      </c>
      <c r="F6" s="4">
        <v>36</v>
      </c>
      <c r="G6" s="4">
        <v>40</v>
      </c>
      <c r="H6" s="4">
        <v>30</v>
      </c>
      <c r="I6" s="6">
        <f t="shared" si="10"/>
        <v>2</v>
      </c>
      <c r="J6" s="6">
        <f t="shared" si="11"/>
        <v>0</v>
      </c>
      <c r="K6" s="6">
        <f t="shared" si="11"/>
        <v>0</v>
      </c>
      <c r="L6" s="6">
        <f t="shared" si="11"/>
        <v>0</v>
      </c>
      <c r="M6" s="6">
        <f t="shared" si="11"/>
        <v>0</v>
      </c>
      <c r="N6" s="8">
        <f t="shared" si="12"/>
        <v>512.4</v>
      </c>
      <c r="O6" s="8">
        <f t="shared" si="12"/>
        <v>488</v>
      </c>
      <c r="P6" s="8">
        <f t="shared" si="12"/>
        <v>439.2</v>
      </c>
      <c r="Q6" s="8">
        <f t="shared" si="12"/>
        <v>488</v>
      </c>
      <c r="R6" s="8">
        <f t="shared" si="12"/>
        <v>366</v>
      </c>
      <c r="S6" s="11">
        <f t="shared" si="13"/>
        <v>12.2</v>
      </c>
      <c r="T6" s="11">
        <f t="shared" si="5"/>
        <v>0</v>
      </c>
      <c r="U6" s="11">
        <f t="shared" si="6"/>
        <v>0</v>
      </c>
      <c r="V6" s="11">
        <f t="shared" si="7"/>
        <v>0</v>
      </c>
      <c r="W6" s="11">
        <f t="shared" si="8"/>
        <v>0</v>
      </c>
      <c r="X6" s="14">
        <f t="shared" si="14"/>
        <v>524.6</v>
      </c>
      <c r="Y6" s="14">
        <f t="shared" si="9"/>
        <v>488</v>
      </c>
      <c r="Z6" s="14">
        <f t="shared" si="9"/>
        <v>439.2</v>
      </c>
      <c r="AA6" s="14">
        <f t="shared" si="9"/>
        <v>488</v>
      </c>
      <c r="AB6" s="14">
        <f t="shared" si="9"/>
        <v>366</v>
      </c>
      <c r="AD6" s="2">
        <f t="shared" si="15"/>
        <v>2305.8000000000002</v>
      </c>
    </row>
    <row r="7" spans="1:30" x14ac:dyDescent="0.2">
      <c r="A7" t="s">
        <v>13</v>
      </c>
      <c r="B7" t="s">
        <v>14</v>
      </c>
      <c r="C7" s="1">
        <v>12.2</v>
      </c>
      <c r="D7" s="4">
        <v>40</v>
      </c>
      <c r="E7" s="4">
        <v>35</v>
      </c>
      <c r="F7" s="4">
        <v>40</v>
      </c>
      <c r="G7" s="4">
        <v>41</v>
      </c>
      <c r="H7" s="4">
        <v>39</v>
      </c>
      <c r="I7" s="6">
        <f t="shared" si="10"/>
        <v>0</v>
      </c>
      <c r="J7" s="6">
        <f t="shared" si="11"/>
        <v>0</v>
      </c>
      <c r="K7" s="6">
        <f t="shared" si="11"/>
        <v>0</v>
      </c>
      <c r="L7" s="6">
        <f t="shared" si="11"/>
        <v>1</v>
      </c>
      <c r="M7" s="6">
        <f t="shared" si="11"/>
        <v>0</v>
      </c>
      <c r="N7" s="8">
        <f t="shared" si="12"/>
        <v>488</v>
      </c>
      <c r="O7" s="8">
        <f t="shared" si="12"/>
        <v>427</v>
      </c>
      <c r="P7" s="8">
        <f t="shared" si="12"/>
        <v>488</v>
      </c>
      <c r="Q7" s="8">
        <f t="shared" si="12"/>
        <v>500.2</v>
      </c>
      <c r="R7" s="8">
        <f t="shared" si="12"/>
        <v>475.79999999999995</v>
      </c>
      <c r="S7" s="11">
        <f t="shared" si="13"/>
        <v>0</v>
      </c>
      <c r="T7" s="11">
        <f t="shared" si="5"/>
        <v>0</v>
      </c>
      <c r="U7" s="11">
        <f t="shared" si="6"/>
        <v>0</v>
      </c>
      <c r="V7" s="11">
        <f t="shared" si="7"/>
        <v>6.1</v>
      </c>
      <c r="W7" s="11">
        <f t="shared" si="8"/>
        <v>0</v>
      </c>
      <c r="X7" s="14">
        <f t="shared" si="14"/>
        <v>488</v>
      </c>
      <c r="Y7" s="14">
        <f t="shared" si="9"/>
        <v>427</v>
      </c>
      <c r="Z7" s="14">
        <f t="shared" si="9"/>
        <v>488</v>
      </c>
      <c r="AA7" s="14">
        <f t="shared" si="9"/>
        <v>506.3</v>
      </c>
      <c r="AB7" s="14">
        <f t="shared" si="9"/>
        <v>475.79999999999995</v>
      </c>
      <c r="AD7" s="2">
        <f t="shared" si="15"/>
        <v>2385.1</v>
      </c>
    </row>
    <row r="8" spans="1:30" x14ac:dyDescent="0.2">
      <c r="A8" t="s">
        <v>16</v>
      </c>
      <c r="B8" t="s">
        <v>15</v>
      </c>
      <c r="C8" s="1">
        <v>10</v>
      </c>
      <c r="D8" s="4">
        <v>35</v>
      </c>
      <c r="E8" s="4">
        <v>40</v>
      </c>
      <c r="F8" s="4">
        <v>41</v>
      </c>
      <c r="G8" s="4">
        <v>32</v>
      </c>
      <c r="H8" s="4">
        <v>37</v>
      </c>
      <c r="I8" s="6">
        <f t="shared" si="10"/>
        <v>0</v>
      </c>
      <c r="J8" s="6">
        <f t="shared" si="11"/>
        <v>0</v>
      </c>
      <c r="K8" s="6">
        <f t="shared" si="11"/>
        <v>1</v>
      </c>
      <c r="L8" s="6">
        <f t="shared" si="11"/>
        <v>0</v>
      </c>
      <c r="M8" s="6">
        <f t="shared" si="11"/>
        <v>0</v>
      </c>
      <c r="N8" s="8">
        <f t="shared" si="12"/>
        <v>350</v>
      </c>
      <c r="O8" s="8">
        <f t="shared" si="12"/>
        <v>400</v>
      </c>
      <c r="P8" s="8">
        <f t="shared" si="12"/>
        <v>410</v>
      </c>
      <c r="Q8" s="8">
        <f t="shared" ref="Q8" si="16">$C8*G8</f>
        <v>320</v>
      </c>
      <c r="R8" s="8">
        <f t="shared" ref="R8" si="17">$C8*H8</f>
        <v>370</v>
      </c>
      <c r="S8" s="11">
        <f t="shared" si="13"/>
        <v>0</v>
      </c>
      <c r="T8" s="11">
        <f t="shared" si="5"/>
        <v>0</v>
      </c>
      <c r="U8" s="11">
        <f t="shared" si="6"/>
        <v>5</v>
      </c>
      <c r="V8" s="11">
        <f t="shared" si="7"/>
        <v>0</v>
      </c>
      <c r="W8" s="11">
        <f t="shared" si="8"/>
        <v>0</v>
      </c>
      <c r="X8" s="14">
        <f t="shared" si="14"/>
        <v>350</v>
      </c>
      <c r="Y8" s="14">
        <f t="shared" si="9"/>
        <v>400</v>
      </c>
      <c r="Z8" s="14">
        <f t="shared" si="9"/>
        <v>415</v>
      </c>
      <c r="AA8" s="14">
        <f t="shared" si="9"/>
        <v>320</v>
      </c>
      <c r="AB8" s="14">
        <f t="shared" si="9"/>
        <v>370</v>
      </c>
      <c r="AD8" s="2">
        <f t="shared" si="15"/>
        <v>1855</v>
      </c>
    </row>
    <row r="11" spans="1:30" x14ac:dyDescent="0.2">
      <c r="A11" t="s">
        <v>17</v>
      </c>
      <c r="C11" s="2">
        <f>MAX(C4:C8)</f>
        <v>15.2</v>
      </c>
      <c r="D11">
        <f>MAX(D4:D8)</f>
        <v>42</v>
      </c>
      <c r="E11">
        <f t="shared" ref="E11:M11" si="18">MAX(E4:E8)</f>
        <v>43</v>
      </c>
      <c r="F11">
        <f t="shared" si="18"/>
        <v>41</v>
      </c>
      <c r="G11">
        <f t="shared" si="18"/>
        <v>42</v>
      </c>
      <c r="H11">
        <f t="shared" si="18"/>
        <v>40</v>
      </c>
      <c r="I11">
        <f t="shared" si="18"/>
        <v>2</v>
      </c>
      <c r="J11">
        <f t="shared" si="18"/>
        <v>3</v>
      </c>
      <c r="K11">
        <f t="shared" si="18"/>
        <v>1</v>
      </c>
      <c r="L11">
        <f t="shared" si="18"/>
        <v>2</v>
      </c>
      <c r="M11">
        <f t="shared" si="18"/>
        <v>0</v>
      </c>
      <c r="N11" s="1">
        <f>MAX(N4:N8)</f>
        <v>512.4</v>
      </c>
      <c r="O11" s="1">
        <f t="shared" ref="O11:AD11" si="19">MAX(O4:O8)</f>
        <v>653.6</v>
      </c>
      <c r="P11" s="1">
        <f t="shared" si="19"/>
        <v>516.79999999999995</v>
      </c>
      <c r="Q11" s="1">
        <f t="shared" si="19"/>
        <v>500.2</v>
      </c>
      <c r="R11" s="1">
        <f t="shared" si="19"/>
        <v>562.4</v>
      </c>
      <c r="S11" s="1">
        <f t="shared" si="19"/>
        <v>12.2</v>
      </c>
      <c r="T11" s="1">
        <f t="shared" si="19"/>
        <v>22.799999999999997</v>
      </c>
      <c r="U11" s="1">
        <f t="shared" si="19"/>
        <v>5</v>
      </c>
      <c r="V11" s="1">
        <f t="shared" si="19"/>
        <v>9.5</v>
      </c>
      <c r="W11" s="1">
        <f t="shared" si="19"/>
        <v>0</v>
      </c>
      <c r="X11" s="1">
        <f t="shared" si="19"/>
        <v>524.6</v>
      </c>
      <c r="Y11" s="1">
        <f t="shared" si="19"/>
        <v>676.4</v>
      </c>
      <c r="Z11" s="1">
        <f t="shared" si="19"/>
        <v>516.79999999999995</v>
      </c>
      <c r="AA11" s="1">
        <f t="shared" si="19"/>
        <v>506.3</v>
      </c>
      <c r="AB11" s="1">
        <f t="shared" si="19"/>
        <v>562.4</v>
      </c>
      <c r="AD11" s="1">
        <f t="shared" si="19"/>
        <v>2622</v>
      </c>
    </row>
    <row r="12" spans="1:30" x14ac:dyDescent="0.2">
      <c r="A12" t="s">
        <v>18</v>
      </c>
      <c r="C12" s="2">
        <f>MIN(C4:C8)</f>
        <v>9.5</v>
      </c>
      <c r="D12">
        <f>MIN(D4:D8)</f>
        <v>25</v>
      </c>
      <c r="E12">
        <f t="shared" ref="E12:M12" si="20">MIN(E4:E8)</f>
        <v>35</v>
      </c>
      <c r="F12">
        <f t="shared" si="20"/>
        <v>34</v>
      </c>
      <c r="G12">
        <f t="shared" si="20"/>
        <v>32</v>
      </c>
      <c r="H12">
        <f t="shared" si="20"/>
        <v>30</v>
      </c>
      <c r="I12">
        <f t="shared" si="20"/>
        <v>0</v>
      </c>
      <c r="J12">
        <f t="shared" si="20"/>
        <v>0</v>
      </c>
      <c r="K12">
        <f t="shared" si="20"/>
        <v>0</v>
      </c>
      <c r="L12">
        <f t="shared" si="20"/>
        <v>0</v>
      </c>
      <c r="M12">
        <f t="shared" si="20"/>
        <v>0</v>
      </c>
      <c r="N12" s="1">
        <f>MIN(N4:N8)</f>
        <v>350</v>
      </c>
      <c r="O12" s="1">
        <f t="shared" ref="O12:AD12" si="21">MIN(O4:O8)</f>
        <v>399</v>
      </c>
      <c r="P12" s="1">
        <f t="shared" si="21"/>
        <v>351.5</v>
      </c>
      <c r="Q12" s="1">
        <f t="shared" si="21"/>
        <v>320</v>
      </c>
      <c r="R12" s="1">
        <f t="shared" si="21"/>
        <v>366</v>
      </c>
      <c r="S12" s="1">
        <f t="shared" si="21"/>
        <v>0</v>
      </c>
      <c r="T12" s="1">
        <f t="shared" si="21"/>
        <v>0</v>
      </c>
      <c r="U12" s="1">
        <f t="shared" si="21"/>
        <v>0</v>
      </c>
      <c r="V12" s="1">
        <f t="shared" si="21"/>
        <v>0</v>
      </c>
      <c r="W12" s="1">
        <f t="shared" si="21"/>
        <v>0</v>
      </c>
      <c r="X12" s="1">
        <f t="shared" si="21"/>
        <v>350</v>
      </c>
      <c r="Y12" s="1">
        <f t="shared" si="21"/>
        <v>400</v>
      </c>
      <c r="Z12" s="1">
        <f t="shared" si="21"/>
        <v>351.5</v>
      </c>
      <c r="AA12" s="1">
        <f t="shared" si="21"/>
        <v>320</v>
      </c>
      <c r="AB12" s="1">
        <f t="shared" si="21"/>
        <v>366</v>
      </c>
      <c r="AD12" s="1">
        <f t="shared" si="21"/>
        <v>1855</v>
      </c>
    </row>
    <row r="13" spans="1:30" x14ac:dyDescent="0.2">
      <c r="A13" t="s">
        <v>19</v>
      </c>
      <c r="C13" s="2">
        <f>AVERAGE(C4:C8)</f>
        <v>11.819999999999999</v>
      </c>
      <c r="D13">
        <f>AVERAGE(D4:D8)</f>
        <v>36.4</v>
      </c>
      <c r="E13">
        <f t="shared" ref="E13:M13" si="22">AVERAGE(E4:E8)</f>
        <v>40</v>
      </c>
      <c r="F13">
        <f t="shared" si="22"/>
        <v>37.6</v>
      </c>
      <c r="G13">
        <f t="shared" si="22"/>
        <v>37.4</v>
      </c>
      <c r="H13">
        <f t="shared" si="22"/>
        <v>36.6</v>
      </c>
      <c r="I13" s="9">
        <f t="shared" si="22"/>
        <v>0.4</v>
      </c>
      <c r="J13">
        <f t="shared" si="22"/>
        <v>1</v>
      </c>
      <c r="K13">
        <f t="shared" si="22"/>
        <v>0.2</v>
      </c>
      <c r="L13">
        <f t="shared" si="22"/>
        <v>0.6</v>
      </c>
      <c r="M13">
        <f t="shared" si="22"/>
        <v>0</v>
      </c>
      <c r="N13" s="1">
        <f>AVERAGE(N4:N8)</f>
        <v>422.08000000000004</v>
      </c>
      <c r="O13" s="1">
        <f t="shared" ref="O13:AD13" si="23">AVERAGE(O4:O8)</f>
        <v>473.52</v>
      </c>
      <c r="P13" s="1">
        <f t="shared" si="23"/>
        <v>441.1</v>
      </c>
      <c r="Q13" s="1">
        <f t="shared" si="23"/>
        <v>438.72000000000008</v>
      </c>
      <c r="R13" s="1">
        <f t="shared" si="23"/>
        <v>430.84</v>
      </c>
      <c r="S13" s="1">
        <f t="shared" si="23"/>
        <v>2.44</v>
      </c>
      <c r="T13" s="1">
        <f t="shared" si="23"/>
        <v>6.4599999999999991</v>
      </c>
      <c r="U13" s="1">
        <f t="shared" si="23"/>
        <v>1</v>
      </c>
      <c r="V13" s="1">
        <f t="shared" si="23"/>
        <v>3.12</v>
      </c>
      <c r="W13" s="1">
        <f t="shared" si="23"/>
        <v>0</v>
      </c>
      <c r="X13" s="1">
        <f t="shared" si="23"/>
        <v>424.52</v>
      </c>
      <c r="Y13" s="1">
        <f t="shared" si="23"/>
        <v>479.98</v>
      </c>
      <c r="Z13" s="1">
        <f t="shared" si="23"/>
        <v>442.1</v>
      </c>
      <c r="AA13" s="1">
        <f t="shared" si="23"/>
        <v>441.84</v>
      </c>
      <c r="AB13" s="1">
        <f t="shared" si="23"/>
        <v>430.84</v>
      </c>
      <c r="AD13" s="1">
        <f t="shared" si="23"/>
        <v>2219.2799999999997</v>
      </c>
    </row>
    <row r="14" spans="1:30" x14ac:dyDescent="0.2">
      <c r="A14" t="s">
        <v>5</v>
      </c>
      <c r="D14">
        <f>SUM(D4:D8)</f>
        <v>182</v>
      </c>
      <c r="E14">
        <f t="shared" ref="E14:M14" si="24">SUM(E4:E8)</f>
        <v>200</v>
      </c>
      <c r="F14">
        <f t="shared" si="24"/>
        <v>188</v>
      </c>
      <c r="G14">
        <f t="shared" si="24"/>
        <v>187</v>
      </c>
      <c r="H14">
        <f t="shared" si="24"/>
        <v>183</v>
      </c>
      <c r="I14">
        <f t="shared" si="24"/>
        <v>2</v>
      </c>
      <c r="J14">
        <f t="shared" si="24"/>
        <v>5</v>
      </c>
      <c r="K14">
        <f t="shared" si="24"/>
        <v>1</v>
      </c>
      <c r="L14">
        <f t="shared" si="24"/>
        <v>3</v>
      </c>
      <c r="M14">
        <f t="shared" si="24"/>
        <v>0</v>
      </c>
      <c r="N14" s="1">
        <f>SUM(N4:N8)</f>
        <v>2110.4</v>
      </c>
      <c r="O14" s="1">
        <f t="shared" ref="O14:AD14" si="25">SUM(O4:O8)</f>
        <v>2367.6</v>
      </c>
      <c r="P14" s="1">
        <f t="shared" si="25"/>
        <v>2205.5</v>
      </c>
      <c r="Q14" s="1">
        <f t="shared" si="25"/>
        <v>2193.6000000000004</v>
      </c>
      <c r="R14" s="1">
        <f t="shared" si="25"/>
        <v>2154.1999999999998</v>
      </c>
      <c r="S14" s="1">
        <f t="shared" si="25"/>
        <v>12.2</v>
      </c>
      <c r="T14" s="1">
        <f t="shared" si="25"/>
        <v>32.299999999999997</v>
      </c>
      <c r="U14" s="1">
        <f t="shared" si="25"/>
        <v>5</v>
      </c>
      <c r="V14" s="1">
        <f t="shared" si="25"/>
        <v>15.6</v>
      </c>
      <c r="W14" s="1">
        <f t="shared" si="25"/>
        <v>0</v>
      </c>
      <c r="X14" s="1">
        <f t="shared" si="25"/>
        <v>2122.6</v>
      </c>
      <c r="Y14" s="1">
        <f t="shared" si="25"/>
        <v>2399.9</v>
      </c>
      <c r="Z14" s="1">
        <f t="shared" si="25"/>
        <v>2210.5</v>
      </c>
      <c r="AA14" s="1">
        <f t="shared" si="25"/>
        <v>2209.1999999999998</v>
      </c>
      <c r="AB14" s="1">
        <f t="shared" si="25"/>
        <v>2154.1999999999998</v>
      </c>
      <c r="AD14" s="1">
        <f t="shared" si="25"/>
        <v>11096.4</v>
      </c>
    </row>
    <row r="24" spans="16:27" x14ac:dyDescent="0.2">
      <c r="P24" s="12"/>
    </row>
    <row r="28" spans="16:27" x14ac:dyDescent="0.2">
      <c r="AA28" t="s">
        <v>4</v>
      </c>
    </row>
  </sheetData>
  <pageMargins left="0.7" right="0.7" top="0.75" bottom="0.75" header="0.3" footer="0.3"/>
  <pageSetup scale="35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9888E-D0C6-6142-8B6B-D29236A11F36}">
  <sheetPr>
    <pageSetUpPr fitToPage="1"/>
  </sheetPr>
  <dimension ref="A1:M15"/>
  <sheetViews>
    <sheetView workbookViewId="0">
      <selection activeCell="I37" sqref="I37"/>
    </sheetView>
  </sheetViews>
  <sheetFormatPr baseColWidth="10" defaultRowHeight="16" x14ac:dyDescent="0.2"/>
  <cols>
    <col min="1" max="1" width="10" bestFit="1" customWidth="1"/>
    <col min="2" max="2" width="13.33203125" bestFit="1" customWidth="1"/>
    <col min="3" max="3" width="8.33203125" bestFit="1" customWidth="1"/>
    <col min="4" max="5" width="5.1640625" bestFit="1" customWidth="1"/>
    <col min="6" max="6" width="4.1640625" bestFit="1" customWidth="1"/>
    <col min="8" max="10" width="4.6640625" bestFit="1" customWidth="1"/>
    <col min="11" max="11" width="5.6640625" bestFit="1" customWidth="1"/>
  </cols>
  <sheetData>
    <row r="1" spans="1:13" ht="83" x14ac:dyDescent="0.2">
      <c r="A1" t="s">
        <v>25</v>
      </c>
      <c r="C1" s="15" t="s">
        <v>38</v>
      </c>
      <c r="D1" s="15" t="s">
        <v>41</v>
      </c>
      <c r="E1" s="15" t="s">
        <v>39</v>
      </c>
      <c r="F1" s="15" t="s">
        <v>40</v>
      </c>
      <c r="H1" s="15" t="s">
        <v>38</v>
      </c>
      <c r="I1" s="15" t="s">
        <v>41</v>
      </c>
      <c r="J1" s="15" t="s">
        <v>39</v>
      </c>
      <c r="K1" s="15" t="s">
        <v>40</v>
      </c>
      <c r="M1" s="15" t="s">
        <v>47</v>
      </c>
    </row>
    <row r="2" spans="1:13" x14ac:dyDescent="0.2">
      <c r="B2" t="s">
        <v>42</v>
      </c>
      <c r="C2">
        <v>10</v>
      </c>
      <c r="D2">
        <v>20</v>
      </c>
      <c r="E2">
        <v>100</v>
      </c>
      <c r="F2">
        <v>1</v>
      </c>
    </row>
    <row r="3" spans="1:13" x14ac:dyDescent="0.2">
      <c r="A3" t="s">
        <v>26</v>
      </c>
      <c r="B3" t="s">
        <v>27</v>
      </c>
    </row>
    <row r="4" spans="1:13" x14ac:dyDescent="0.2">
      <c r="A4" t="s">
        <v>29</v>
      </c>
      <c r="B4" t="s">
        <v>28</v>
      </c>
      <c r="C4">
        <v>9</v>
      </c>
      <c r="D4">
        <v>19</v>
      </c>
      <c r="E4">
        <v>95</v>
      </c>
      <c r="F4">
        <v>1</v>
      </c>
      <c r="H4" s="16">
        <f>C4/C$2</f>
        <v>0.9</v>
      </c>
      <c r="I4" s="16">
        <f t="shared" ref="I4:K10" si="0">D4/D$2</f>
        <v>0.95</v>
      </c>
      <c r="J4" s="16">
        <f t="shared" si="0"/>
        <v>0.95</v>
      </c>
      <c r="K4" s="16">
        <f t="shared" si="0"/>
        <v>1</v>
      </c>
      <c r="M4" t="b">
        <f>OR(H4&lt;0.5,I4&lt;0.5,J4&lt;0.5,K4&lt;0.5)</f>
        <v>0</v>
      </c>
    </row>
    <row r="5" spans="1:13" x14ac:dyDescent="0.2">
      <c r="A5" t="s">
        <v>30</v>
      </c>
      <c r="B5" t="s">
        <v>37</v>
      </c>
      <c r="C5">
        <v>9</v>
      </c>
      <c r="D5">
        <v>13</v>
      </c>
      <c r="E5">
        <v>78</v>
      </c>
      <c r="F5">
        <v>0</v>
      </c>
      <c r="H5" s="16">
        <f t="shared" ref="H5:H10" si="1">C5/C$2</f>
        <v>0.9</v>
      </c>
      <c r="I5" s="16">
        <f t="shared" si="0"/>
        <v>0.65</v>
      </c>
      <c r="J5" s="16">
        <f t="shared" si="0"/>
        <v>0.78</v>
      </c>
      <c r="K5" s="16">
        <f t="shared" si="0"/>
        <v>0</v>
      </c>
      <c r="M5" t="b">
        <f t="shared" ref="M5:M10" si="2">OR(H5&lt;0.5,I5&lt;0.5,J5&lt;0.5,K5&lt;0.5)</f>
        <v>1</v>
      </c>
    </row>
    <row r="6" spans="1:13" x14ac:dyDescent="0.2">
      <c r="A6" t="s">
        <v>32</v>
      </c>
      <c r="B6" t="s">
        <v>31</v>
      </c>
      <c r="C6">
        <v>8</v>
      </c>
      <c r="D6">
        <v>16</v>
      </c>
      <c r="E6">
        <v>57</v>
      </c>
      <c r="F6">
        <v>1</v>
      </c>
      <c r="H6" s="16">
        <f t="shared" si="1"/>
        <v>0.8</v>
      </c>
      <c r="I6" s="16">
        <f t="shared" si="0"/>
        <v>0.8</v>
      </c>
      <c r="J6" s="16">
        <f t="shared" si="0"/>
        <v>0.56999999999999995</v>
      </c>
      <c r="K6" s="16">
        <f t="shared" si="0"/>
        <v>1</v>
      </c>
      <c r="M6" t="b">
        <f t="shared" si="2"/>
        <v>0</v>
      </c>
    </row>
    <row r="7" spans="1:13" x14ac:dyDescent="0.2">
      <c r="A7" t="s">
        <v>34</v>
      </c>
      <c r="B7" t="s">
        <v>33</v>
      </c>
      <c r="C7">
        <v>6</v>
      </c>
      <c r="D7">
        <v>14</v>
      </c>
      <c r="E7">
        <v>98</v>
      </c>
      <c r="F7">
        <v>0</v>
      </c>
      <c r="H7" s="16">
        <f t="shared" si="1"/>
        <v>0.6</v>
      </c>
      <c r="I7" s="16">
        <f t="shared" si="0"/>
        <v>0.7</v>
      </c>
      <c r="J7" s="16">
        <f t="shared" si="0"/>
        <v>0.98</v>
      </c>
      <c r="K7" s="16">
        <f t="shared" si="0"/>
        <v>0</v>
      </c>
      <c r="M7" t="b">
        <f t="shared" si="2"/>
        <v>1</v>
      </c>
    </row>
    <row r="8" spans="1:13" x14ac:dyDescent="0.2">
      <c r="A8" t="s">
        <v>36</v>
      </c>
      <c r="B8" t="s">
        <v>35</v>
      </c>
      <c r="C8">
        <v>7</v>
      </c>
      <c r="D8">
        <v>17</v>
      </c>
      <c r="E8">
        <v>78</v>
      </c>
      <c r="F8">
        <v>1</v>
      </c>
      <c r="H8" s="16">
        <f t="shared" si="1"/>
        <v>0.7</v>
      </c>
      <c r="I8" s="16">
        <f t="shared" si="0"/>
        <v>0.85</v>
      </c>
      <c r="J8" s="16">
        <f t="shared" si="0"/>
        <v>0.78</v>
      </c>
      <c r="K8" s="16">
        <f t="shared" si="0"/>
        <v>1</v>
      </c>
      <c r="M8" t="b">
        <f t="shared" si="2"/>
        <v>0</v>
      </c>
    </row>
    <row r="9" spans="1:13" x14ac:dyDescent="0.2">
      <c r="A9" t="s">
        <v>43</v>
      </c>
      <c r="B9" t="s">
        <v>44</v>
      </c>
      <c r="C9">
        <v>6</v>
      </c>
      <c r="D9">
        <v>9</v>
      </c>
      <c r="E9">
        <v>87</v>
      </c>
      <c r="F9">
        <v>1</v>
      </c>
      <c r="H9" s="16">
        <f t="shared" si="1"/>
        <v>0.6</v>
      </c>
      <c r="I9" s="16">
        <f t="shared" si="0"/>
        <v>0.45</v>
      </c>
      <c r="J9" s="16">
        <f t="shared" si="0"/>
        <v>0.87</v>
      </c>
      <c r="K9" s="16">
        <f t="shared" si="0"/>
        <v>1</v>
      </c>
      <c r="M9" t="b">
        <f t="shared" si="2"/>
        <v>1</v>
      </c>
    </row>
    <row r="10" spans="1:13" x14ac:dyDescent="0.2">
      <c r="A10" t="s">
        <v>45</v>
      </c>
      <c r="B10" t="s">
        <v>46</v>
      </c>
      <c r="C10">
        <v>5</v>
      </c>
      <c r="D10">
        <v>11</v>
      </c>
      <c r="E10">
        <v>85</v>
      </c>
      <c r="F10">
        <v>0</v>
      </c>
      <c r="H10" s="16">
        <f t="shared" si="1"/>
        <v>0.5</v>
      </c>
      <c r="I10" s="16">
        <f t="shared" si="0"/>
        <v>0.55000000000000004</v>
      </c>
      <c r="J10" s="16">
        <f t="shared" si="0"/>
        <v>0.85</v>
      </c>
      <c r="K10" s="16">
        <f t="shared" si="0"/>
        <v>0</v>
      </c>
      <c r="M10" t="b">
        <f t="shared" si="2"/>
        <v>1</v>
      </c>
    </row>
    <row r="13" spans="1:13" x14ac:dyDescent="0.2">
      <c r="A13" t="s">
        <v>17</v>
      </c>
      <c r="C13">
        <f>MAX(C4:C10)</f>
        <v>9</v>
      </c>
      <c r="D13">
        <f>MAX(D4:D10)</f>
        <v>19</v>
      </c>
      <c r="E13">
        <f>MAX(E4:E10)</f>
        <v>98</v>
      </c>
      <c r="F13">
        <f>MAX(F4:F10)</f>
        <v>1</v>
      </c>
      <c r="H13" s="16">
        <f>MAX(H4:H10)</f>
        <v>0.9</v>
      </c>
      <c r="I13" s="16">
        <f>MAX(I4:I10)</f>
        <v>0.95</v>
      </c>
      <c r="J13" s="16">
        <f>MAX(J4:J10)</f>
        <v>0.98</v>
      </c>
      <c r="K13" s="16">
        <f>MAX(K4:K10)</f>
        <v>1</v>
      </c>
    </row>
    <row r="14" spans="1:13" x14ac:dyDescent="0.2">
      <c r="A14" t="s">
        <v>18</v>
      </c>
      <c r="C14">
        <f>MIN(C5:C11)</f>
        <v>5</v>
      </c>
      <c r="D14">
        <f>MIN(D5:D11)</f>
        <v>9</v>
      </c>
      <c r="E14">
        <f>MIN(E5:E11)</f>
        <v>57</v>
      </c>
      <c r="F14">
        <f>MIN(F5:F11)</f>
        <v>0</v>
      </c>
      <c r="H14" s="16">
        <f>MIN(H5:H11)</f>
        <v>0.5</v>
      </c>
      <c r="I14" s="16">
        <f>MIN(I5:I11)</f>
        <v>0.45</v>
      </c>
      <c r="J14" s="16">
        <f>MIN(J5:J11)</f>
        <v>0.56999999999999995</v>
      </c>
      <c r="K14" s="16">
        <f>MIN(K5:K11)</f>
        <v>0</v>
      </c>
    </row>
    <row r="15" spans="1:13" x14ac:dyDescent="0.2">
      <c r="A15" t="s">
        <v>48</v>
      </c>
      <c r="C15">
        <f>AVERAGE(C6:C12)</f>
        <v>6.4</v>
      </c>
      <c r="D15">
        <f>AVERAGE(D6:D12)</f>
        <v>13.4</v>
      </c>
      <c r="E15">
        <f>AVERAGE(E6:E12)</f>
        <v>81</v>
      </c>
      <c r="F15">
        <f>AVERAGE(F6:F12)</f>
        <v>0.6</v>
      </c>
      <c r="H15" s="16">
        <f>AVERAGE(H6:H12)</f>
        <v>0.6399999999999999</v>
      </c>
      <c r="I15" s="16">
        <f>AVERAGE(I6:I12)</f>
        <v>0.67000000000000015</v>
      </c>
      <c r="J15" s="16">
        <f>AVERAGE(J6:J12)</f>
        <v>0.80999999999999994</v>
      </c>
      <c r="K15" s="16">
        <f>AVERAGE(K6:K12)</f>
        <v>0.6</v>
      </c>
    </row>
  </sheetData>
  <conditionalFormatting sqref="C4:C1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1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1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1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10">
    <cfRule type="cellIs" dxfId="2" priority="2" operator="lessThan">
      <formula>0.5</formula>
    </cfRule>
  </conditionalFormatting>
  <conditionalFormatting sqref="M4:M10">
    <cfRule type="cellIs" dxfId="1" priority="1" operator="equal">
      <formula>TRUE</formula>
    </cfRule>
  </conditionalFormatting>
  <pageMargins left="0.7" right="0.7" top="0.75" bottom="0.75" header="0.3" footer="0.3"/>
  <pageSetup scale="66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95838-440A-BF49-B176-12EA0C13CB7D}">
  <dimension ref="A1:L24"/>
  <sheetViews>
    <sheetView workbookViewId="0">
      <selection activeCell="P14" sqref="P14"/>
    </sheetView>
  </sheetViews>
  <sheetFormatPr baseColWidth="10" defaultRowHeight="16" x14ac:dyDescent="0.2"/>
  <cols>
    <col min="1" max="1" width="17.33203125" bestFit="1" customWidth="1"/>
    <col min="2" max="2" width="4" bestFit="1" customWidth="1"/>
    <col min="3" max="3" width="3.1640625" bestFit="1" customWidth="1"/>
    <col min="4" max="4" width="10.1640625" bestFit="1" customWidth="1"/>
    <col min="5" max="5" width="3.1640625" bestFit="1" customWidth="1"/>
    <col min="6" max="6" width="9.83203125" bestFit="1" customWidth="1"/>
    <col min="7" max="7" width="3.1640625" bestFit="1" customWidth="1"/>
    <col min="8" max="8" width="9.33203125" bestFit="1" customWidth="1"/>
    <col min="9" max="9" width="3.1640625" bestFit="1" customWidth="1"/>
    <col min="10" max="10" width="9" bestFit="1" customWidth="1"/>
    <col min="11" max="11" width="2.1640625" bestFit="1" customWidth="1"/>
    <col min="12" max="12" width="5.33203125" bestFit="1" customWidth="1"/>
  </cols>
  <sheetData>
    <row r="1" spans="1:12" x14ac:dyDescent="0.2">
      <c r="A1" t="s">
        <v>49</v>
      </c>
    </row>
    <row r="4" spans="1:12" x14ac:dyDescent="0.2">
      <c r="A4" t="s">
        <v>50</v>
      </c>
      <c r="B4" s="17" t="s">
        <v>6</v>
      </c>
      <c r="C4" s="17">
        <v>3</v>
      </c>
      <c r="D4" s="21" t="s">
        <v>59</v>
      </c>
      <c r="E4" s="21">
        <v>5</v>
      </c>
      <c r="F4" s="18" t="s">
        <v>51</v>
      </c>
      <c r="G4" s="18">
        <v>4</v>
      </c>
      <c r="H4" s="20" t="s">
        <v>52</v>
      </c>
      <c r="I4" s="20">
        <v>3</v>
      </c>
      <c r="J4" s="22" t="s">
        <v>53</v>
      </c>
      <c r="K4" s="22">
        <v>1</v>
      </c>
      <c r="L4" t="s">
        <v>5</v>
      </c>
    </row>
    <row r="5" spans="1:12" x14ac:dyDescent="0.2">
      <c r="A5" t="s">
        <v>54</v>
      </c>
      <c r="B5" s="17">
        <v>1</v>
      </c>
      <c r="C5" s="17">
        <f>C$4*B5</f>
        <v>3</v>
      </c>
      <c r="D5" s="21">
        <v>5</v>
      </c>
      <c r="E5" s="21">
        <f>E$4*D5</f>
        <v>25</v>
      </c>
      <c r="F5" s="18">
        <v>1</v>
      </c>
      <c r="G5" s="18">
        <f>G$4*F5</f>
        <v>4</v>
      </c>
      <c r="H5" s="20">
        <v>4</v>
      </c>
      <c r="I5" s="20">
        <f>I$4*H5</f>
        <v>12</v>
      </c>
      <c r="J5" s="22">
        <v>5</v>
      </c>
      <c r="K5" s="22">
        <f>K$4*J5</f>
        <v>5</v>
      </c>
      <c r="L5">
        <f>C5+E5+G5+I5+K5</f>
        <v>49</v>
      </c>
    </row>
    <row r="6" spans="1:12" x14ac:dyDescent="0.2">
      <c r="A6" t="s">
        <v>55</v>
      </c>
      <c r="B6" s="17">
        <v>4</v>
      </c>
      <c r="C6" s="17">
        <f t="shared" ref="C6:C9" si="0">C$4*B6</f>
        <v>12</v>
      </c>
      <c r="D6" s="21">
        <v>4</v>
      </c>
      <c r="E6" s="21">
        <f t="shared" ref="E6:E9" si="1">E$4*D6</f>
        <v>20</v>
      </c>
      <c r="F6" s="18">
        <v>3</v>
      </c>
      <c r="G6" s="18">
        <f t="shared" ref="G6:G9" si="2">G$4*F6</f>
        <v>12</v>
      </c>
      <c r="H6" s="20">
        <v>2</v>
      </c>
      <c r="I6" s="20">
        <f t="shared" ref="I6:I9" si="3">I$4*H6</f>
        <v>6</v>
      </c>
      <c r="J6" s="22">
        <v>1</v>
      </c>
      <c r="K6" s="22">
        <f t="shared" ref="K6:K9" si="4">K$4*J6</f>
        <v>1</v>
      </c>
      <c r="L6">
        <f t="shared" ref="L6:L9" si="5">C6+E6+G6+I6+K6</f>
        <v>51</v>
      </c>
    </row>
    <row r="7" spans="1:12" x14ac:dyDescent="0.2">
      <c r="A7" t="s">
        <v>56</v>
      </c>
      <c r="B7" s="17">
        <v>5</v>
      </c>
      <c r="C7" s="17">
        <f t="shared" si="0"/>
        <v>15</v>
      </c>
      <c r="D7" s="21">
        <v>1</v>
      </c>
      <c r="E7" s="21">
        <f t="shared" si="1"/>
        <v>5</v>
      </c>
      <c r="F7" s="18">
        <v>5</v>
      </c>
      <c r="G7" s="18">
        <f t="shared" si="2"/>
        <v>20</v>
      </c>
      <c r="H7" s="20">
        <v>3</v>
      </c>
      <c r="I7" s="20">
        <f t="shared" si="3"/>
        <v>9</v>
      </c>
      <c r="J7" s="22">
        <v>3</v>
      </c>
      <c r="K7" s="22">
        <f t="shared" si="4"/>
        <v>3</v>
      </c>
      <c r="L7">
        <f t="shared" si="5"/>
        <v>52</v>
      </c>
    </row>
    <row r="8" spans="1:12" x14ac:dyDescent="0.2">
      <c r="A8" t="s">
        <v>57</v>
      </c>
      <c r="B8" s="17">
        <v>3</v>
      </c>
      <c r="C8" s="17">
        <f t="shared" si="0"/>
        <v>9</v>
      </c>
      <c r="D8" s="21">
        <v>5</v>
      </c>
      <c r="E8" s="21">
        <f t="shared" si="1"/>
        <v>25</v>
      </c>
      <c r="F8" s="18">
        <v>4</v>
      </c>
      <c r="G8" s="18">
        <f t="shared" si="2"/>
        <v>16</v>
      </c>
      <c r="H8" s="20">
        <v>4</v>
      </c>
      <c r="I8" s="20">
        <f t="shared" si="3"/>
        <v>12</v>
      </c>
      <c r="J8" s="22">
        <v>3</v>
      </c>
      <c r="K8" s="22">
        <f t="shared" si="4"/>
        <v>3</v>
      </c>
      <c r="L8">
        <f t="shared" si="5"/>
        <v>65</v>
      </c>
    </row>
    <row r="9" spans="1:12" x14ac:dyDescent="0.2">
      <c r="A9" t="s">
        <v>58</v>
      </c>
      <c r="B9" s="17">
        <v>3</v>
      </c>
      <c r="C9" s="17">
        <f t="shared" si="0"/>
        <v>9</v>
      </c>
      <c r="D9" s="21">
        <v>5</v>
      </c>
      <c r="E9" s="21">
        <f t="shared" si="1"/>
        <v>25</v>
      </c>
      <c r="F9" s="18">
        <v>2</v>
      </c>
      <c r="G9" s="18">
        <f t="shared" si="2"/>
        <v>8</v>
      </c>
      <c r="H9" s="20">
        <v>2</v>
      </c>
      <c r="I9" s="20">
        <f t="shared" si="3"/>
        <v>6</v>
      </c>
      <c r="J9" s="22">
        <v>5</v>
      </c>
      <c r="K9" s="22">
        <f t="shared" si="4"/>
        <v>5</v>
      </c>
      <c r="L9">
        <f t="shared" si="5"/>
        <v>53</v>
      </c>
    </row>
    <row r="24" spans="9:9" x14ac:dyDescent="0.2">
      <c r="I24" s="19"/>
    </row>
  </sheetData>
  <conditionalFormatting sqref="L5:L9">
    <cfRule type="top10" dxfId="0" priority="1" percent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44165-7F72-3748-9DD1-4FE94276271A}">
  <dimension ref="A1:Q176"/>
  <sheetViews>
    <sheetView workbookViewId="0">
      <selection activeCell="L30" sqref="L30"/>
    </sheetView>
  </sheetViews>
  <sheetFormatPr baseColWidth="10" defaultColWidth="11" defaultRowHeight="16" x14ac:dyDescent="0.2"/>
  <cols>
    <col min="1" max="1" width="6.5" bestFit="1" customWidth="1"/>
    <col min="2" max="2" width="18" bestFit="1" customWidth="1"/>
    <col min="3" max="3" width="11.83203125" bestFit="1" customWidth="1"/>
    <col min="4" max="4" width="17.1640625" bestFit="1" customWidth="1"/>
    <col min="5" max="5" width="10.83203125" style="1" bestFit="1" customWidth="1"/>
    <col min="6" max="6" width="11.5" style="1" bestFit="1" customWidth="1"/>
    <col min="7" max="7" width="9" bestFit="1" customWidth="1"/>
    <col min="8" max="8" width="14.33203125" bestFit="1" customWidth="1"/>
    <col min="9" max="9" width="10.33203125" bestFit="1" customWidth="1"/>
    <col min="10" max="10" width="10" bestFit="1" customWidth="1"/>
    <col min="11" max="11" width="12" bestFit="1" customWidth="1"/>
    <col min="17" max="17" width="13.83203125" bestFit="1" customWidth="1"/>
  </cols>
  <sheetData>
    <row r="1" spans="1:17" x14ac:dyDescent="0.2">
      <c r="A1" t="s">
        <v>60</v>
      </c>
      <c r="B1" t="s">
        <v>61</v>
      </c>
      <c r="C1" t="s">
        <v>62</v>
      </c>
      <c r="D1" t="s">
        <v>63</v>
      </c>
      <c r="E1" s="1" t="s">
        <v>64</v>
      </c>
      <c r="F1" s="1" t="s">
        <v>65</v>
      </c>
      <c r="G1" t="s">
        <v>66</v>
      </c>
      <c r="H1" t="s">
        <v>67</v>
      </c>
      <c r="I1" t="s">
        <v>27</v>
      </c>
      <c r="J1" t="s">
        <v>26</v>
      </c>
      <c r="K1" t="s">
        <v>68</v>
      </c>
    </row>
    <row r="2" spans="1:17" x14ac:dyDescent="0.2">
      <c r="A2" s="23" t="s">
        <v>20</v>
      </c>
      <c r="B2" s="24">
        <v>1004</v>
      </c>
      <c r="C2">
        <v>8722</v>
      </c>
      <c r="D2" t="s">
        <v>75</v>
      </c>
      <c r="E2" s="1">
        <v>344</v>
      </c>
      <c r="F2" s="1">
        <v>502</v>
      </c>
      <c r="G2" s="1">
        <f>F2-E2</f>
        <v>158</v>
      </c>
      <c r="H2">
        <f>IF(F2&lt;50,0.1*G2,0.2*G2)</f>
        <v>31.6</v>
      </c>
      <c r="I2" t="s">
        <v>103</v>
      </c>
      <c r="J2" t="s">
        <v>104</v>
      </c>
      <c r="K2" t="s">
        <v>74</v>
      </c>
    </row>
    <row r="3" spans="1:17" x14ac:dyDescent="0.2">
      <c r="A3" s="23" t="s">
        <v>80</v>
      </c>
      <c r="B3" s="24">
        <v>1028</v>
      </c>
      <c r="C3">
        <v>8722</v>
      </c>
      <c r="D3" t="s">
        <v>75</v>
      </c>
      <c r="E3" s="1">
        <v>344</v>
      </c>
      <c r="F3" s="1">
        <v>502</v>
      </c>
      <c r="G3" s="1">
        <f>F3-E3</f>
        <v>158</v>
      </c>
      <c r="H3">
        <f>IF(F3&lt;50,0.1*G3,0.2*G3)</f>
        <v>31.6</v>
      </c>
      <c r="I3" t="s">
        <v>103</v>
      </c>
      <c r="J3" t="s">
        <v>104</v>
      </c>
      <c r="K3" t="s">
        <v>74</v>
      </c>
    </row>
    <row r="4" spans="1:17" x14ac:dyDescent="0.2">
      <c r="A4" s="23" t="s">
        <v>80</v>
      </c>
      <c r="B4" s="24">
        <v>1032</v>
      </c>
      <c r="C4">
        <v>2877</v>
      </c>
      <c r="D4" t="s">
        <v>71</v>
      </c>
      <c r="E4" s="1">
        <v>11.4</v>
      </c>
      <c r="F4" s="1">
        <v>16.3</v>
      </c>
      <c r="G4" s="1">
        <f>F4-E4</f>
        <v>4.9000000000000004</v>
      </c>
      <c r="H4">
        <f>IF(F4&lt;50,0.1*G4,0.2*G4)</f>
        <v>0.49000000000000005</v>
      </c>
      <c r="I4" t="s">
        <v>103</v>
      </c>
      <c r="J4" t="s">
        <v>104</v>
      </c>
      <c r="K4" t="s">
        <v>74</v>
      </c>
    </row>
    <row r="5" spans="1:17" x14ac:dyDescent="0.2">
      <c r="A5" s="23" t="s">
        <v>85</v>
      </c>
      <c r="B5" s="24">
        <v>1048</v>
      </c>
      <c r="C5">
        <v>8722</v>
      </c>
      <c r="D5" t="s">
        <v>75</v>
      </c>
      <c r="E5" s="1">
        <v>344</v>
      </c>
      <c r="F5" s="1">
        <v>502</v>
      </c>
      <c r="G5" s="1">
        <f>F5-E5</f>
        <v>158</v>
      </c>
      <c r="H5">
        <f>IF(F5&lt;50,0.1*G5,0.2*G5)</f>
        <v>31.6</v>
      </c>
      <c r="I5" t="s">
        <v>103</v>
      </c>
      <c r="J5" t="s">
        <v>104</v>
      </c>
      <c r="K5" t="s">
        <v>74</v>
      </c>
    </row>
    <row r="6" spans="1:17" x14ac:dyDescent="0.2">
      <c r="A6" s="23" t="s">
        <v>87</v>
      </c>
      <c r="B6" s="24">
        <v>1050</v>
      </c>
      <c r="C6">
        <v>2877</v>
      </c>
      <c r="D6" t="s">
        <v>71</v>
      </c>
      <c r="E6" s="1">
        <v>11.4</v>
      </c>
      <c r="F6" s="1">
        <v>16.3</v>
      </c>
      <c r="G6" s="1">
        <f>F6-E6</f>
        <v>4.9000000000000004</v>
      </c>
      <c r="H6">
        <f>IF(F6&lt;50,0.1*G6,0.2*G6)</f>
        <v>0.49000000000000005</v>
      </c>
      <c r="I6" t="s">
        <v>103</v>
      </c>
      <c r="J6" t="s">
        <v>104</v>
      </c>
      <c r="K6" t="s">
        <v>74</v>
      </c>
    </row>
    <row r="7" spans="1:17" x14ac:dyDescent="0.2">
      <c r="A7" s="23" t="s">
        <v>88</v>
      </c>
      <c r="B7" s="24">
        <v>1062</v>
      </c>
      <c r="C7">
        <v>2499</v>
      </c>
      <c r="D7" t="s">
        <v>73</v>
      </c>
      <c r="E7" s="1">
        <v>6.2</v>
      </c>
      <c r="F7" s="1">
        <v>9.1999999999999993</v>
      </c>
      <c r="G7" s="1">
        <f>F7-E7</f>
        <v>2.9999999999999991</v>
      </c>
      <c r="H7">
        <f>IF(F7&lt;50,0.1*G7,0.2*G7)</f>
        <v>0.29999999999999993</v>
      </c>
      <c r="I7" t="s">
        <v>103</v>
      </c>
      <c r="J7" t="s">
        <v>104</v>
      </c>
      <c r="K7" t="s">
        <v>74</v>
      </c>
    </row>
    <row r="8" spans="1:17" x14ac:dyDescent="0.2">
      <c r="A8" s="23" t="s">
        <v>88</v>
      </c>
      <c r="B8" s="24">
        <v>1071</v>
      </c>
      <c r="C8">
        <v>1109</v>
      </c>
      <c r="D8" t="s">
        <v>76</v>
      </c>
      <c r="E8" s="1">
        <v>3</v>
      </c>
      <c r="F8" s="1">
        <v>8</v>
      </c>
      <c r="G8" s="1">
        <f>F8-E8</f>
        <v>5</v>
      </c>
      <c r="H8">
        <f>IF(F8&lt;50,0.1*G8,0.2*G8)</f>
        <v>0.5</v>
      </c>
      <c r="I8" t="s">
        <v>103</v>
      </c>
      <c r="J8" t="s">
        <v>104</v>
      </c>
      <c r="K8" t="s">
        <v>74</v>
      </c>
    </row>
    <row r="9" spans="1:17" x14ac:dyDescent="0.2">
      <c r="A9" s="23" t="s">
        <v>89</v>
      </c>
      <c r="B9" s="24">
        <v>1084</v>
      </c>
      <c r="C9">
        <v>6119</v>
      </c>
      <c r="D9" t="s">
        <v>84</v>
      </c>
      <c r="E9" s="1">
        <v>9</v>
      </c>
      <c r="F9" s="1">
        <v>14</v>
      </c>
      <c r="G9" s="1">
        <f>F9-E9</f>
        <v>5</v>
      </c>
      <c r="H9">
        <f>IF(F9&lt;50,0.1*G9,0.2*G9)</f>
        <v>0.5</v>
      </c>
      <c r="I9" t="s">
        <v>103</v>
      </c>
      <c r="J9" t="s">
        <v>104</v>
      </c>
      <c r="K9" t="s">
        <v>74</v>
      </c>
    </row>
    <row r="10" spans="1:17" x14ac:dyDescent="0.2">
      <c r="A10" s="23" t="s">
        <v>90</v>
      </c>
      <c r="B10" s="24">
        <v>1115</v>
      </c>
      <c r="C10">
        <v>8722</v>
      </c>
      <c r="D10" t="s">
        <v>75</v>
      </c>
      <c r="E10" s="1">
        <v>344</v>
      </c>
      <c r="F10" s="1">
        <v>502</v>
      </c>
      <c r="G10" s="1">
        <f>F10-E10</f>
        <v>158</v>
      </c>
      <c r="H10">
        <f>IF(F10&lt;50,0.1*G10,0.2*G10)</f>
        <v>31.6</v>
      </c>
      <c r="I10" t="s">
        <v>103</v>
      </c>
      <c r="J10" t="s">
        <v>104</v>
      </c>
      <c r="K10" t="s">
        <v>74</v>
      </c>
    </row>
    <row r="11" spans="1:17" x14ac:dyDescent="0.2">
      <c r="A11" s="23" t="s">
        <v>91</v>
      </c>
      <c r="B11" s="24">
        <v>1133</v>
      </c>
      <c r="C11">
        <v>9822</v>
      </c>
      <c r="D11" t="s">
        <v>69</v>
      </c>
      <c r="E11" s="1">
        <v>58.3</v>
      </c>
      <c r="F11" s="1">
        <v>98.4</v>
      </c>
      <c r="G11" s="1">
        <f>F11-E11</f>
        <v>40.100000000000009</v>
      </c>
      <c r="H11">
        <f>IF(F11&lt;50,0.1*G11,0.2*G11)</f>
        <v>8.0200000000000014</v>
      </c>
      <c r="I11" t="s">
        <v>103</v>
      </c>
      <c r="J11" t="s">
        <v>104</v>
      </c>
      <c r="K11" t="s">
        <v>74</v>
      </c>
      <c r="Q11" t="s">
        <v>96</v>
      </c>
    </row>
    <row r="12" spans="1:17" x14ac:dyDescent="0.2">
      <c r="A12" s="23" t="s">
        <v>92</v>
      </c>
      <c r="B12" s="24">
        <v>1149</v>
      </c>
      <c r="C12">
        <v>8722</v>
      </c>
      <c r="D12" t="s">
        <v>75</v>
      </c>
      <c r="E12" s="1">
        <v>344</v>
      </c>
      <c r="F12" s="1">
        <v>502</v>
      </c>
      <c r="G12" s="1">
        <f>F12-E12</f>
        <v>158</v>
      </c>
      <c r="H12">
        <f>IF(F12&lt;50,0.1*G12,0.2*G12)</f>
        <v>31.6</v>
      </c>
      <c r="I12" t="s">
        <v>103</v>
      </c>
      <c r="J12" t="s">
        <v>104</v>
      </c>
      <c r="K12" t="s">
        <v>74</v>
      </c>
      <c r="Q12" t="s">
        <v>97</v>
      </c>
    </row>
    <row r="13" spans="1:17" x14ac:dyDescent="0.2">
      <c r="A13" s="23" t="s">
        <v>94</v>
      </c>
      <c r="B13" s="24">
        <v>1162</v>
      </c>
      <c r="C13">
        <v>9212</v>
      </c>
      <c r="D13" t="s">
        <v>79</v>
      </c>
      <c r="E13" s="1">
        <v>4</v>
      </c>
      <c r="F13" s="1">
        <v>7</v>
      </c>
      <c r="G13" s="1">
        <f>F13-E13</f>
        <v>3</v>
      </c>
      <c r="H13">
        <f>IF(F13&lt;50,0.1*G13,0.2*G13)</f>
        <v>0.30000000000000004</v>
      </c>
      <c r="I13" t="s">
        <v>103</v>
      </c>
      <c r="J13" t="s">
        <v>104</v>
      </c>
      <c r="K13" t="s">
        <v>74</v>
      </c>
      <c r="Q13" t="s">
        <v>98</v>
      </c>
    </row>
    <row r="14" spans="1:17" x14ac:dyDescent="0.2">
      <c r="A14" s="23" t="s">
        <v>20</v>
      </c>
      <c r="B14" s="24">
        <v>1011</v>
      </c>
      <c r="C14">
        <v>2877</v>
      </c>
      <c r="D14" t="s">
        <v>71</v>
      </c>
      <c r="E14" s="1">
        <v>11.4</v>
      </c>
      <c r="F14" s="1">
        <v>16.3</v>
      </c>
      <c r="G14" s="1">
        <f>F14-E14</f>
        <v>4.9000000000000004</v>
      </c>
      <c r="H14">
        <f>IF(F14&lt;50,0.1*G14,0.2*G14)</f>
        <v>0.49000000000000005</v>
      </c>
      <c r="I14" t="s">
        <v>105</v>
      </c>
      <c r="J14" t="s">
        <v>106</v>
      </c>
      <c r="K14" t="s">
        <v>74</v>
      </c>
      <c r="Q14" t="s">
        <v>102</v>
      </c>
    </row>
    <row r="15" spans="1:17" x14ac:dyDescent="0.2">
      <c r="A15" s="23" t="s">
        <v>80</v>
      </c>
      <c r="B15" s="24">
        <v>1029</v>
      </c>
      <c r="C15">
        <v>2499</v>
      </c>
      <c r="D15" t="s">
        <v>73</v>
      </c>
      <c r="E15" s="1">
        <v>6.2</v>
      </c>
      <c r="F15" s="1">
        <v>9.1999999999999993</v>
      </c>
      <c r="G15" s="1">
        <f>F15-E15</f>
        <v>2.9999999999999991</v>
      </c>
      <c r="H15">
        <f>IF(F15&lt;50,0.1*G15,0.2*G15)</f>
        <v>0.29999999999999993</v>
      </c>
      <c r="I15" t="s">
        <v>105</v>
      </c>
      <c r="J15" t="s">
        <v>106</v>
      </c>
      <c r="K15" t="s">
        <v>74</v>
      </c>
      <c r="Q15" t="s">
        <v>99</v>
      </c>
    </row>
    <row r="16" spans="1:17" x14ac:dyDescent="0.2">
      <c r="A16" s="23" t="s">
        <v>85</v>
      </c>
      <c r="B16" s="24">
        <v>1040</v>
      </c>
      <c r="C16">
        <v>1109</v>
      </c>
      <c r="D16" t="s">
        <v>76</v>
      </c>
      <c r="E16" s="1">
        <v>3</v>
      </c>
      <c r="F16" s="1">
        <v>8</v>
      </c>
      <c r="G16" s="1">
        <f>F16-E16</f>
        <v>5</v>
      </c>
      <c r="H16">
        <f>IF(F16&lt;50,0.1*G16,0.2*G16)</f>
        <v>0.5</v>
      </c>
      <c r="I16" t="s">
        <v>105</v>
      </c>
      <c r="J16" t="s">
        <v>106</v>
      </c>
      <c r="K16" t="s">
        <v>74</v>
      </c>
      <c r="Q16" t="s">
        <v>100</v>
      </c>
    </row>
    <row r="17" spans="1:17" x14ac:dyDescent="0.2">
      <c r="A17" s="23" t="s">
        <v>88</v>
      </c>
      <c r="B17" s="24">
        <v>1076</v>
      </c>
      <c r="C17">
        <v>1109</v>
      </c>
      <c r="D17" t="s">
        <v>76</v>
      </c>
      <c r="E17" s="1">
        <v>3</v>
      </c>
      <c r="F17" s="1">
        <v>8</v>
      </c>
      <c r="G17" s="1">
        <f>F17-E17</f>
        <v>5</v>
      </c>
      <c r="H17">
        <f>IF(F17&lt;50,0.1*G17,0.2*G17)</f>
        <v>0.5</v>
      </c>
      <c r="I17" t="s">
        <v>105</v>
      </c>
      <c r="J17" t="s">
        <v>106</v>
      </c>
      <c r="K17" t="s">
        <v>74</v>
      </c>
      <c r="Q17" t="s">
        <v>101</v>
      </c>
    </row>
    <row r="18" spans="1:17" x14ac:dyDescent="0.2">
      <c r="A18" s="23" t="s">
        <v>89</v>
      </c>
      <c r="B18" s="24">
        <v>1093</v>
      </c>
      <c r="C18">
        <v>6119</v>
      </c>
      <c r="D18" t="s">
        <v>84</v>
      </c>
      <c r="E18" s="1">
        <v>9</v>
      </c>
      <c r="F18" s="1">
        <v>14</v>
      </c>
      <c r="G18" s="1">
        <f>F18-E18</f>
        <v>5</v>
      </c>
      <c r="H18">
        <f>IF(F18&lt;50,0.1*G18,0.2*G18)</f>
        <v>0.5</v>
      </c>
      <c r="I18" t="s">
        <v>105</v>
      </c>
      <c r="J18" t="s">
        <v>106</v>
      </c>
      <c r="K18" t="s">
        <v>74</v>
      </c>
    </row>
    <row r="19" spans="1:17" x14ac:dyDescent="0.2">
      <c r="A19" s="23" t="s">
        <v>90</v>
      </c>
      <c r="B19" s="24">
        <v>1103</v>
      </c>
      <c r="C19">
        <v>2877</v>
      </c>
      <c r="D19" t="s">
        <v>71</v>
      </c>
      <c r="E19" s="1">
        <v>11.4</v>
      </c>
      <c r="F19" s="1">
        <v>16.3</v>
      </c>
      <c r="G19" s="1">
        <f>F19-E19</f>
        <v>4.9000000000000004</v>
      </c>
      <c r="H19">
        <f>IF(F19&lt;50,0.1*G19,0.2*G19)</f>
        <v>0.49000000000000005</v>
      </c>
      <c r="I19" t="s">
        <v>105</v>
      </c>
      <c r="J19" t="s">
        <v>106</v>
      </c>
      <c r="K19" t="s">
        <v>74</v>
      </c>
    </row>
    <row r="20" spans="1:17" x14ac:dyDescent="0.2">
      <c r="A20" s="23" t="s">
        <v>90</v>
      </c>
      <c r="B20" s="24">
        <v>1105</v>
      </c>
      <c r="C20">
        <v>2499</v>
      </c>
      <c r="D20" t="s">
        <v>73</v>
      </c>
      <c r="E20" s="1">
        <v>6.2</v>
      </c>
      <c r="F20" s="1">
        <v>9.1999999999999993</v>
      </c>
      <c r="G20" s="1">
        <f>F20-E20</f>
        <v>2.9999999999999991</v>
      </c>
      <c r="H20">
        <f>IF(F20&lt;50,0.1*G20,0.2*G20)</f>
        <v>0.29999999999999993</v>
      </c>
      <c r="I20" t="s">
        <v>105</v>
      </c>
      <c r="J20" t="s">
        <v>106</v>
      </c>
      <c r="K20" t="s">
        <v>74</v>
      </c>
    </row>
    <row r="21" spans="1:17" x14ac:dyDescent="0.2">
      <c r="A21" s="23" t="s">
        <v>90</v>
      </c>
      <c r="B21" s="24">
        <v>1114</v>
      </c>
      <c r="C21">
        <v>2242</v>
      </c>
      <c r="D21" t="s">
        <v>81</v>
      </c>
      <c r="E21" s="1">
        <v>60</v>
      </c>
      <c r="F21" s="1">
        <v>124</v>
      </c>
      <c r="G21" s="1">
        <f>F21-E21</f>
        <v>64</v>
      </c>
      <c r="H21">
        <f>IF(F21&lt;50,0.1*G21,0.2*G21)</f>
        <v>12.8</v>
      </c>
      <c r="I21" t="s">
        <v>105</v>
      </c>
      <c r="J21" t="s">
        <v>106</v>
      </c>
      <c r="K21" t="s">
        <v>74</v>
      </c>
    </row>
    <row r="22" spans="1:17" x14ac:dyDescent="0.2">
      <c r="A22" s="23" t="s">
        <v>91</v>
      </c>
      <c r="B22" s="24">
        <v>1141</v>
      </c>
      <c r="C22">
        <v>9212</v>
      </c>
      <c r="D22" t="s">
        <v>79</v>
      </c>
      <c r="E22" s="1">
        <v>4</v>
      </c>
      <c r="F22" s="1">
        <v>7</v>
      </c>
      <c r="G22" s="1">
        <f>F22-E22</f>
        <v>3</v>
      </c>
      <c r="H22">
        <f>IF(F22&lt;50,0.1*G22,0.2*G22)</f>
        <v>0.30000000000000004</v>
      </c>
      <c r="I22" t="s">
        <v>105</v>
      </c>
      <c r="J22" t="s">
        <v>106</v>
      </c>
      <c r="K22" t="s">
        <v>74</v>
      </c>
    </row>
    <row r="23" spans="1:17" x14ac:dyDescent="0.2">
      <c r="A23" s="23" t="s">
        <v>20</v>
      </c>
      <c r="B23" s="24">
        <v>1015</v>
      </c>
      <c r="C23">
        <v>2877</v>
      </c>
      <c r="D23" t="s">
        <v>71</v>
      </c>
      <c r="E23" s="1">
        <v>11.4</v>
      </c>
      <c r="F23" s="1">
        <v>16.3</v>
      </c>
      <c r="G23" s="1">
        <f>F23-E23</f>
        <v>4.9000000000000004</v>
      </c>
      <c r="H23">
        <f>IF(F23&lt;50,0.1*G23,0.2*G23)</f>
        <v>0.49000000000000005</v>
      </c>
      <c r="I23" t="s">
        <v>108</v>
      </c>
      <c r="J23" t="s">
        <v>109</v>
      </c>
      <c r="K23" t="s">
        <v>74</v>
      </c>
    </row>
    <row r="24" spans="1:17" x14ac:dyDescent="0.2">
      <c r="A24" s="23" t="s">
        <v>85</v>
      </c>
      <c r="B24" s="24">
        <v>1045</v>
      </c>
      <c r="C24">
        <v>8722</v>
      </c>
      <c r="D24" t="s">
        <v>75</v>
      </c>
      <c r="E24" s="1">
        <v>344</v>
      </c>
      <c r="F24" s="1">
        <v>502</v>
      </c>
      <c r="G24" s="1">
        <f>F24-E24</f>
        <v>158</v>
      </c>
      <c r="H24">
        <f>IF(F24&lt;50,0.1*G24,0.2*G24)</f>
        <v>31.6</v>
      </c>
      <c r="I24" t="s">
        <v>108</v>
      </c>
      <c r="J24" t="s">
        <v>109</v>
      </c>
      <c r="K24" t="s">
        <v>74</v>
      </c>
    </row>
    <row r="25" spans="1:17" x14ac:dyDescent="0.2">
      <c r="A25" s="23" t="s">
        <v>85</v>
      </c>
      <c r="B25" s="24">
        <v>1047</v>
      </c>
      <c r="C25">
        <v>6622</v>
      </c>
      <c r="D25" t="s">
        <v>86</v>
      </c>
      <c r="E25" s="1">
        <v>42</v>
      </c>
      <c r="F25" s="1">
        <v>77</v>
      </c>
      <c r="G25" s="1">
        <f>F25-E25</f>
        <v>35</v>
      </c>
      <c r="H25">
        <f>IF(F25&lt;50,0.1*G25,0.2*G25)</f>
        <v>7</v>
      </c>
      <c r="I25" t="s">
        <v>108</v>
      </c>
      <c r="J25" t="s">
        <v>109</v>
      </c>
      <c r="K25" t="s">
        <v>74</v>
      </c>
    </row>
    <row r="26" spans="1:17" x14ac:dyDescent="0.2">
      <c r="A26" s="23" t="s">
        <v>87</v>
      </c>
      <c r="B26" s="24">
        <v>1058</v>
      </c>
      <c r="C26">
        <v>6119</v>
      </c>
      <c r="D26" t="s">
        <v>84</v>
      </c>
      <c r="E26" s="1">
        <v>9</v>
      </c>
      <c r="F26" s="1">
        <v>14</v>
      </c>
      <c r="G26" s="1">
        <f>F26-E26</f>
        <v>5</v>
      </c>
      <c r="H26">
        <f>IF(F26&lt;50,0.1*G26,0.2*G26)</f>
        <v>0.5</v>
      </c>
      <c r="I26" t="s">
        <v>108</v>
      </c>
      <c r="J26" t="s">
        <v>109</v>
      </c>
      <c r="K26" t="s">
        <v>74</v>
      </c>
    </row>
    <row r="27" spans="1:17" x14ac:dyDescent="0.2">
      <c r="A27" s="23" t="s">
        <v>88</v>
      </c>
      <c r="B27" s="24">
        <v>1064</v>
      </c>
      <c r="C27">
        <v>2499</v>
      </c>
      <c r="D27" t="s">
        <v>73</v>
      </c>
      <c r="E27" s="1">
        <v>6.2</v>
      </c>
      <c r="F27" s="1">
        <v>9.1999999999999993</v>
      </c>
      <c r="G27" s="1">
        <f>F27-E27</f>
        <v>2.9999999999999991</v>
      </c>
      <c r="H27">
        <f>IF(F27&lt;50,0.1*G27,0.2*G27)</f>
        <v>0.29999999999999993</v>
      </c>
      <c r="I27" t="s">
        <v>108</v>
      </c>
      <c r="J27" t="s">
        <v>109</v>
      </c>
      <c r="K27" t="s">
        <v>74</v>
      </c>
    </row>
    <row r="28" spans="1:17" x14ac:dyDescent="0.2">
      <c r="A28" s="23" t="s">
        <v>88</v>
      </c>
      <c r="B28" s="24">
        <v>1070</v>
      </c>
      <c r="C28">
        <v>2499</v>
      </c>
      <c r="D28" t="s">
        <v>73</v>
      </c>
      <c r="E28" s="1">
        <v>6.2</v>
      </c>
      <c r="F28" s="1">
        <v>9.1999999999999993</v>
      </c>
      <c r="G28" s="1">
        <f>F28-E28</f>
        <v>2.9999999999999991</v>
      </c>
      <c r="H28">
        <f>IF(F28&lt;50,0.1*G28,0.2*G28)</f>
        <v>0.29999999999999993</v>
      </c>
      <c r="I28" t="s">
        <v>108</v>
      </c>
      <c r="J28" t="s">
        <v>109</v>
      </c>
      <c r="K28" t="s">
        <v>74</v>
      </c>
    </row>
    <row r="29" spans="1:17" x14ac:dyDescent="0.2">
      <c r="A29" s="23" t="s">
        <v>88</v>
      </c>
      <c r="B29" s="24">
        <v>1077</v>
      </c>
      <c r="C29">
        <v>9822</v>
      </c>
      <c r="D29" t="s">
        <v>69</v>
      </c>
      <c r="E29" s="1">
        <v>58.3</v>
      </c>
      <c r="F29" s="1">
        <v>98.4</v>
      </c>
      <c r="G29" s="1">
        <f>F29-E29</f>
        <v>40.100000000000009</v>
      </c>
      <c r="H29">
        <f>IF(F29&lt;50,0.1*G29,0.2*G29)</f>
        <v>8.0200000000000014</v>
      </c>
      <c r="I29" t="s">
        <v>108</v>
      </c>
      <c r="J29" t="s">
        <v>109</v>
      </c>
      <c r="K29" t="s">
        <v>74</v>
      </c>
    </row>
    <row r="30" spans="1:17" x14ac:dyDescent="0.2">
      <c r="A30" s="23" t="s">
        <v>89</v>
      </c>
      <c r="B30" s="24">
        <v>1086</v>
      </c>
      <c r="C30">
        <v>1109</v>
      </c>
      <c r="D30" t="s">
        <v>76</v>
      </c>
      <c r="E30" s="1">
        <v>3</v>
      </c>
      <c r="F30" s="1">
        <v>8</v>
      </c>
      <c r="G30" s="1">
        <f>F30-E30</f>
        <v>5</v>
      </c>
      <c r="H30">
        <f>IF(F30&lt;50,0.1*G30,0.2*G30)</f>
        <v>0.5</v>
      </c>
      <c r="I30" t="s">
        <v>108</v>
      </c>
      <c r="J30" t="s">
        <v>109</v>
      </c>
      <c r="K30" t="s">
        <v>74</v>
      </c>
    </row>
    <row r="31" spans="1:17" x14ac:dyDescent="0.2">
      <c r="A31" s="23" t="s">
        <v>89</v>
      </c>
      <c r="B31" s="24">
        <v>1095</v>
      </c>
      <c r="C31">
        <v>2499</v>
      </c>
      <c r="D31" t="s">
        <v>73</v>
      </c>
      <c r="E31" s="1">
        <v>6.2</v>
      </c>
      <c r="F31" s="1">
        <v>9.1999999999999993</v>
      </c>
      <c r="G31" s="1">
        <f>F31-E31</f>
        <v>2.9999999999999991</v>
      </c>
      <c r="H31">
        <f>IF(F31&lt;50,0.1*G31,0.2*G31)</f>
        <v>0.29999999999999993</v>
      </c>
      <c r="I31" t="s">
        <v>108</v>
      </c>
      <c r="J31" t="s">
        <v>109</v>
      </c>
      <c r="K31" t="s">
        <v>74</v>
      </c>
    </row>
    <row r="32" spans="1:17" x14ac:dyDescent="0.2">
      <c r="A32" s="23" t="s">
        <v>91</v>
      </c>
      <c r="B32" s="24">
        <v>1131</v>
      </c>
      <c r="C32">
        <v>9212</v>
      </c>
      <c r="D32" t="s">
        <v>79</v>
      </c>
      <c r="E32" s="1">
        <v>4</v>
      </c>
      <c r="F32" s="1">
        <v>7</v>
      </c>
      <c r="G32" s="1">
        <f>F32-E32</f>
        <v>3</v>
      </c>
      <c r="H32">
        <f>IF(F32&lt;50,0.1*G32,0.2*G32)</f>
        <v>0.30000000000000004</v>
      </c>
      <c r="I32" t="s">
        <v>108</v>
      </c>
      <c r="J32" t="s">
        <v>109</v>
      </c>
      <c r="K32" t="s">
        <v>74</v>
      </c>
    </row>
    <row r="33" spans="1:11" x14ac:dyDescent="0.2">
      <c r="A33" s="23" t="s">
        <v>92</v>
      </c>
      <c r="B33" s="24">
        <v>1143</v>
      </c>
      <c r="C33">
        <v>9822</v>
      </c>
      <c r="D33" t="s">
        <v>69</v>
      </c>
      <c r="E33" s="1">
        <v>58.3</v>
      </c>
      <c r="F33" s="1">
        <v>98.4</v>
      </c>
      <c r="G33" s="1">
        <f>F33-E33</f>
        <v>40.100000000000009</v>
      </c>
      <c r="H33">
        <f>IF(F33&lt;50,0.1*G33,0.2*G33)</f>
        <v>8.0200000000000014</v>
      </c>
      <c r="I33" t="s">
        <v>108</v>
      </c>
      <c r="J33" t="s">
        <v>109</v>
      </c>
      <c r="K33" t="s">
        <v>74</v>
      </c>
    </row>
    <row r="34" spans="1:11" x14ac:dyDescent="0.2">
      <c r="A34" s="23" t="s">
        <v>20</v>
      </c>
      <c r="B34" s="24">
        <v>1003</v>
      </c>
      <c r="C34">
        <v>2499</v>
      </c>
      <c r="D34" t="s">
        <v>73</v>
      </c>
      <c r="E34" s="1">
        <v>6.2</v>
      </c>
      <c r="F34" s="1">
        <v>9.1999999999999993</v>
      </c>
      <c r="G34" s="1">
        <f>F34-E34</f>
        <v>2.9999999999999991</v>
      </c>
      <c r="H34">
        <f>IF(F34&lt;50,0.1*G34,0.2*G34)</f>
        <v>0.29999999999999993</v>
      </c>
      <c r="I34" t="s">
        <v>107</v>
      </c>
      <c r="J34" t="s">
        <v>43</v>
      </c>
      <c r="K34" t="s">
        <v>74</v>
      </c>
    </row>
    <row r="35" spans="1:11" x14ac:dyDescent="0.2">
      <c r="A35" s="23" t="s">
        <v>20</v>
      </c>
      <c r="B35" s="24">
        <v>1005</v>
      </c>
      <c r="C35">
        <v>1109</v>
      </c>
      <c r="D35" t="s">
        <v>76</v>
      </c>
      <c r="E35" s="1">
        <v>3</v>
      </c>
      <c r="F35" s="1">
        <v>8</v>
      </c>
      <c r="G35" s="1">
        <f>F35-E35</f>
        <v>5</v>
      </c>
      <c r="H35">
        <f>IF(F35&lt;50,0.1*G35,0.2*G35)</f>
        <v>0.5</v>
      </c>
      <c r="I35" t="s">
        <v>107</v>
      </c>
      <c r="J35" t="s">
        <v>43</v>
      </c>
      <c r="K35" t="s">
        <v>74</v>
      </c>
    </row>
    <row r="36" spans="1:11" x14ac:dyDescent="0.2">
      <c r="A36" s="23" t="s">
        <v>20</v>
      </c>
      <c r="B36" s="24">
        <v>1006</v>
      </c>
      <c r="C36">
        <v>9822</v>
      </c>
      <c r="D36" t="s">
        <v>69</v>
      </c>
      <c r="E36" s="1">
        <v>58.3</v>
      </c>
      <c r="F36" s="1">
        <v>98.4</v>
      </c>
      <c r="G36" s="1">
        <f>F36-E36</f>
        <v>40.100000000000009</v>
      </c>
      <c r="H36">
        <f>IF(F36&lt;50,0.1*G36,0.2*G36)</f>
        <v>8.0200000000000014</v>
      </c>
      <c r="I36" t="s">
        <v>107</v>
      </c>
      <c r="J36" t="s">
        <v>43</v>
      </c>
      <c r="K36" t="s">
        <v>74</v>
      </c>
    </row>
    <row r="37" spans="1:11" x14ac:dyDescent="0.2">
      <c r="A37" s="23" t="s">
        <v>20</v>
      </c>
      <c r="B37" s="24">
        <v>1009</v>
      </c>
      <c r="C37">
        <v>1109</v>
      </c>
      <c r="D37" t="s">
        <v>76</v>
      </c>
      <c r="E37" s="1">
        <v>3</v>
      </c>
      <c r="F37" s="1">
        <v>8</v>
      </c>
      <c r="G37" s="1">
        <f>F37-E37</f>
        <v>5</v>
      </c>
      <c r="H37">
        <f>IF(F37&lt;50,0.1*G37,0.2*G37)</f>
        <v>0.5</v>
      </c>
      <c r="I37" t="s">
        <v>107</v>
      </c>
      <c r="J37" t="s">
        <v>43</v>
      </c>
      <c r="K37" t="s">
        <v>74</v>
      </c>
    </row>
    <row r="38" spans="1:11" x14ac:dyDescent="0.2">
      <c r="A38" s="23" t="s">
        <v>87</v>
      </c>
      <c r="B38" s="24">
        <v>1052</v>
      </c>
      <c r="C38">
        <v>6622</v>
      </c>
      <c r="D38" t="s">
        <v>86</v>
      </c>
      <c r="E38" s="1">
        <v>42</v>
      </c>
      <c r="F38" s="1">
        <v>77</v>
      </c>
      <c r="G38" s="1">
        <f>F38-E38</f>
        <v>35</v>
      </c>
      <c r="H38">
        <f>IF(F38&lt;50,0.1*G38,0.2*G38)</f>
        <v>7</v>
      </c>
      <c r="I38" t="s">
        <v>107</v>
      </c>
      <c r="J38" t="s">
        <v>43</v>
      </c>
      <c r="K38" t="s">
        <v>74</v>
      </c>
    </row>
    <row r="39" spans="1:11" x14ac:dyDescent="0.2">
      <c r="A39" s="23" t="s">
        <v>87</v>
      </c>
      <c r="B39" s="24">
        <v>1059</v>
      </c>
      <c r="C39">
        <v>2242</v>
      </c>
      <c r="D39" t="s">
        <v>81</v>
      </c>
      <c r="E39" s="1">
        <v>60</v>
      </c>
      <c r="F39" s="1">
        <v>124</v>
      </c>
      <c r="G39" s="1">
        <f>F39-E39</f>
        <v>64</v>
      </c>
      <c r="H39">
        <f>IF(F39&lt;50,0.1*G39,0.2*G39)</f>
        <v>12.8</v>
      </c>
      <c r="I39" t="s">
        <v>107</v>
      </c>
      <c r="J39" t="s">
        <v>43</v>
      </c>
      <c r="K39" t="s">
        <v>74</v>
      </c>
    </row>
    <row r="40" spans="1:11" x14ac:dyDescent="0.2">
      <c r="A40" s="23" t="s">
        <v>88</v>
      </c>
      <c r="B40" s="24">
        <v>1069</v>
      </c>
      <c r="C40">
        <v>1109</v>
      </c>
      <c r="D40" t="s">
        <v>76</v>
      </c>
      <c r="E40" s="1">
        <v>3</v>
      </c>
      <c r="F40" s="1">
        <v>8</v>
      </c>
      <c r="G40" s="1">
        <f>F40-E40</f>
        <v>5</v>
      </c>
      <c r="H40">
        <f>IF(F40&lt;50,0.1*G40,0.2*G40)</f>
        <v>0.5</v>
      </c>
      <c r="I40" t="s">
        <v>107</v>
      </c>
      <c r="J40" t="s">
        <v>43</v>
      </c>
      <c r="K40" t="s">
        <v>74</v>
      </c>
    </row>
    <row r="41" spans="1:11" x14ac:dyDescent="0.2">
      <c r="A41" s="23" t="s">
        <v>88</v>
      </c>
      <c r="B41" s="24">
        <v>1074</v>
      </c>
      <c r="C41">
        <v>2877</v>
      </c>
      <c r="D41" t="s">
        <v>71</v>
      </c>
      <c r="E41" s="1">
        <v>11.4</v>
      </c>
      <c r="F41" s="1">
        <v>16.3</v>
      </c>
      <c r="G41" s="1">
        <f>F41-E41</f>
        <v>4.9000000000000004</v>
      </c>
      <c r="H41">
        <f>IF(F41&lt;50,0.1*G41,0.2*G41)</f>
        <v>0.49000000000000005</v>
      </c>
      <c r="I41" t="s">
        <v>107</v>
      </c>
      <c r="J41" t="s">
        <v>43</v>
      </c>
      <c r="K41" t="s">
        <v>74</v>
      </c>
    </row>
    <row r="42" spans="1:11" x14ac:dyDescent="0.2">
      <c r="A42" s="23" t="s">
        <v>89</v>
      </c>
      <c r="B42" s="24">
        <v>1096</v>
      </c>
      <c r="C42">
        <v>6119</v>
      </c>
      <c r="D42" t="s">
        <v>84</v>
      </c>
      <c r="E42" s="1">
        <v>9</v>
      </c>
      <c r="F42" s="1">
        <v>14</v>
      </c>
      <c r="G42" s="1">
        <f>F42-E42</f>
        <v>5</v>
      </c>
      <c r="H42">
        <f>IF(F42&lt;50,0.1*G42,0.2*G42)</f>
        <v>0.5</v>
      </c>
      <c r="I42" t="s">
        <v>107</v>
      </c>
      <c r="J42" t="s">
        <v>43</v>
      </c>
      <c r="K42" t="s">
        <v>74</v>
      </c>
    </row>
    <row r="43" spans="1:11" x14ac:dyDescent="0.2">
      <c r="A43" s="23" t="s">
        <v>90</v>
      </c>
      <c r="B43" s="24">
        <v>1112</v>
      </c>
      <c r="C43">
        <v>6622</v>
      </c>
      <c r="D43" t="s">
        <v>86</v>
      </c>
      <c r="E43" s="1">
        <v>42</v>
      </c>
      <c r="F43" s="1">
        <v>77</v>
      </c>
      <c r="G43" s="1">
        <f>F43-E43</f>
        <v>35</v>
      </c>
      <c r="H43">
        <f>IF(F43&lt;50,0.1*G43,0.2*G43)</f>
        <v>7</v>
      </c>
      <c r="I43" t="s">
        <v>107</v>
      </c>
      <c r="J43" t="s">
        <v>43</v>
      </c>
      <c r="K43" t="s">
        <v>74</v>
      </c>
    </row>
    <row r="44" spans="1:11" x14ac:dyDescent="0.2">
      <c r="A44" s="23" t="s">
        <v>90</v>
      </c>
      <c r="B44" s="24">
        <v>1122</v>
      </c>
      <c r="C44">
        <v>8722</v>
      </c>
      <c r="D44" t="s">
        <v>75</v>
      </c>
      <c r="E44" s="1">
        <v>344</v>
      </c>
      <c r="F44" s="1">
        <v>502</v>
      </c>
      <c r="G44" s="1">
        <f>F44-E44</f>
        <v>158</v>
      </c>
      <c r="H44">
        <f>IF(F44&lt;50,0.1*G44,0.2*G44)</f>
        <v>31.6</v>
      </c>
      <c r="I44" t="s">
        <v>107</v>
      </c>
      <c r="J44" t="s">
        <v>43</v>
      </c>
      <c r="K44" t="s">
        <v>74</v>
      </c>
    </row>
    <row r="45" spans="1:11" x14ac:dyDescent="0.2">
      <c r="A45" s="23" t="s">
        <v>90</v>
      </c>
      <c r="B45" s="24">
        <v>1124</v>
      </c>
      <c r="C45">
        <v>4421</v>
      </c>
      <c r="D45" t="s">
        <v>78</v>
      </c>
      <c r="E45" s="1">
        <v>45</v>
      </c>
      <c r="F45" s="1">
        <v>87</v>
      </c>
      <c r="G45" s="1">
        <f>F45-E45</f>
        <v>42</v>
      </c>
      <c r="H45">
        <f>IF(F45&lt;50,0.1*G45,0.2*G45)</f>
        <v>8.4</v>
      </c>
      <c r="I45" t="s">
        <v>107</v>
      </c>
      <c r="J45" t="s">
        <v>43</v>
      </c>
      <c r="K45" t="s">
        <v>74</v>
      </c>
    </row>
    <row r="46" spans="1:11" x14ac:dyDescent="0.2">
      <c r="A46" s="23" t="s">
        <v>91</v>
      </c>
      <c r="B46" s="24">
        <v>1134</v>
      </c>
      <c r="C46">
        <v>9822</v>
      </c>
      <c r="D46" t="s">
        <v>69</v>
      </c>
      <c r="E46" s="1">
        <v>58.3</v>
      </c>
      <c r="F46" s="1">
        <v>98.4</v>
      </c>
      <c r="G46" s="1">
        <f>F46-E46</f>
        <v>40.100000000000009</v>
      </c>
      <c r="H46">
        <f>IF(F46&lt;50,0.1*G46,0.2*G46)</f>
        <v>8.0200000000000014</v>
      </c>
      <c r="I46" t="s">
        <v>107</v>
      </c>
      <c r="J46" t="s">
        <v>43</v>
      </c>
      <c r="K46" t="s">
        <v>74</v>
      </c>
    </row>
    <row r="47" spans="1:11" x14ac:dyDescent="0.2">
      <c r="A47" s="23" t="s">
        <v>92</v>
      </c>
      <c r="B47" s="24">
        <v>1148</v>
      </c>
      <c r="C47">
        <v>9212</v>
      </c>
      <c r="D47" t="s">
        <v>79</v>
      </c>
      <c r="E47" s="1">
        <v>4</v>
      </c>
      <c r="F47" s="1">
        <v>7</v>
      </c>
      <c r="G47" s="1">
        <f>F47-E47</f>
        <v>3</v>
      </c>
      <c r="H47">
        <f>IF(F47&lt;50,0.1*G47,0.2*G47)</f>
        <v>0.30000000000000004</v>
      </c>
      <c r="I47" t="s">
        <v>107</v>
      </c>
      <c r="J47" t="s">
        <v>43</v>
      </c>
      <c r="K47" t="s">
        <v>74</v>
      </c>
    </row>
    <row r="48" spans="1:11" x14ac:dyDescent="0.2">
      <c r="A48" s="23" t="s">
        <v>93</v>
      </c>
      <c r="B48" s="24">
        <v>1153</v>
      </c>
      <c r="C48">
        <v>8722</v>
      </c>
      <c r="D48" t="s">
        <v>75</v>
      </c>
      <c r="E48" s="1">
        <v>344</v>
      </c>
      <c r="F48" s="1">
        <v>502</v>
      </c>
      <c r="G48" s="1">
        <f>F48-E48</f>
        <v>158</v>
      </c>
      <c r="H48">
        <f>IF(F48&lt;50,0.1*G48,0.2*G48)</f>
        <v>31.6</v>
      </c>
      <c r="I48" t="s">
        <v>107</v>
      </c>
      <c r="J48" t="s">
        <v>43</v>
      </c>
      <c r="K48" t="s">
        <v>74</v>
      </c>
    </row>
    <row r="49" spans="1:11" x14ac:dyDescent="0.2">
      <c r="A49" s="23" t="s">
        <v>93</v>
      </c>
      <c r="B49" s="24">
        <v>1155</v>
      </c>
      <c r="C49">
        <v>4421</v>
      </c>
      <c r="D49" t="s">
        <v>78</v>
      </c>
      <c r="E49" s="1">
        <v>45</v>
      </c>
      <c r="F49" s="1">
        <v>87</v>
      </c>
      <c r="G49" s="1">
        <f>F49-E49</f>
        <v>42</v>
      </c>
      <c r="H49">
        <f>IF(F49&lt;50,0.1*G49,0.2*G49)</f>
        <v>8.4</v>
      </c>
      <c r="I49" t="s">
        <v>107</v>
      </c>
      <c r="J49" t="s">
        <v>43</v>
      </c>
      <c r="K49" t="s">
        <v>74</v>
      </c>
    </row>
    <row r="50" spans="1:11" x14ac:dyDescent="0.2">
      <c r="A50" s="23" t="s">
        <v>94</v>
      </c>
      <c r="B50" s="24">
        <v>1164</v>
      </c>
      <c r="C50">
        <v>9822</v>
      </c>
      <c r="D50" t="s">
        <v>69</v>
      </c>
      <c r="E50" s="1">
        <v>58.3</v>
      </c>
      <c r="F50" s="1">
        <v>98.4</v>
      </c>
      <c r="G50" s="1">
        <f>F50-E50</f>
        <v>40.100000000000009</v>
      </c>
      <c r="H50">
        <f>IF(F50&lt;50,0.1*G50,0.2*G50)</f>
        <v>8.0200000000000014</v>
      </c>
      <c r="I50" t="s">
        <v>107</v>
      </c>
      <c r="J50" t="s">
        <v>43</v>
      </c>
      <c r="K50" t="s">
        <v>74</v>
      </c>
    </row>
    <row r="51" spans="1:11" x14ac:dyDescent="0.2">
      <c r="A51" s="23" t="s">
        <v>94</v>
      </c>
      <c r="B51" s="24">
        <v>1165</v>
      </c>
      <c r="C51">
        <v>9822</v>
      </c>
      <c r="D51" t="s">
        <v>69</v>
      </c>
      <c r="E51" s="1">
        <v>58.3</v>
      </c>
      <c r="F51" s="1">
        <v>98.4</v>
      </c>
      <c r="G51" s="1">
        <f>F51-E51</f>
        <v>40.100000000000009</v>
      </c>
      <c r="H51">
        <f>IF(F51&lt;50,0.1*G51,0.2*G51)</f>
        <v>8.0200000000000014</v>
      </c>
      <c r="I51" t="s">
        <v>107</v>
      </c>
      <c r="J51" t="s">
        <v>43</v>
      </c>
      <c r="K51" t="s">
        <v>74</v>
      </c>
    </row>
    <row r="52" spans="1:11" x14ac:dyDescent="0.2">
      <c r="A52" s="23" t="s">
        <v>20</v>
      </c>
      <c r="B52" s="24">
        <v>1014</v>
      </c>
      <c r="C52">
        <v>8722</v>
      </c>
      <c r="D52" t="s">
        <v>75</v>
      </c>
      <c r="E52" s="1">
        <v>344</v>
      </c>
      <c r="F52" s="1">
        <v>502</v>
      </c>
      <c r="G52" s="1">
        <f>F52-E52</f>
        <v>158</v>
      </c>
      <c r="H52">
        <f>IF(F52&lt;50,0.1*G52,0.2*G52)</f>
        <v>31.6</v>
      </c>
      <c r="I52" t="s">
        <v>103</v>
      </c>
      <c r="J52" t="s">
        <v>104</v>
      </c>
      <c r="K52" t="s">
        <v>72</v>
      </c>
    </row>
    <row r="53" spans="1:11" x14ac:dyDescent="0.2">
      <c r="A53" s="23" t="s">
        <v>87</v>
      </c>
      <c r="B53" s="24">
        <v>1053</v>
      </c>
      <c r="C53">
        <v>2242</v>
      </c>
      <c r="D53" t="s">
        <v>81</v>
      </c>
      <c r="E53" s="1">
        <v>60</v>
      </c>
      <c r="F53" s="1">
        <v>124</v>
      </c>
      <c r="G53" s="1">
        <f>F53-E53</f>
        <v>64</v>
      </c>
      <c r="H53">
        <f>IF(F53&lt;50,0.1*G53,0.2*G53)</f>
        <v>12.8</v>
      </c>
      <c r="I53" t="s">
        <v>103</v>
      </c>
      <c r="J53" t="s">
        <v>104</v>
      </c>
      <c r="K53" t="s">
        <v>72</v>
      </c>
    </row>
    <row r="54" spans="1:11" x14ac:dyDescent="0.2">
      <c r="A54" s="23" t="s">
        <v>89</v>
      </c>
      <c r="B54" s="24">
        <v>1082</v>
      </c>
      <c r="C54">
        <v>1109</v>
      </c>
      <c r="D54" t="s">
        <v>76</v>
      </c>
      <c r="E54" s="1">
        <v>3</v>
      </c>
      <c r="F54" s="1">
        <v>8</v>
      </c>
      <c r="G54" s="1">
        <f>F54-E54</f>
        <v>5</v>
      </c>
      <c r="H54">
        <f>IF(F54&lt;50,0.1*G54,0.2*G54)</f>
        <v>0.5</v>
      </c>
      <c r="I54" t="s">
        <v>103</v>
      </c>
      <c r="J54" t="s">
        <v>104</v>
      </c>
      <c r="K54" t="s">
        <v>72</v>
      </c>
    </row>
    <row r="55" spans="1:11" x14ac:dyDescent="0.2">
      <c r="A55" s="23" t="s">
        <v>89</v>
      </c>
      <c r="B55" s="24">
        <v>1087</v>
      </c>
      <c r="C55">
        <v>2499</v>
      </c>
      <c r="D55" t="s">
        <v>73</v>
      </c>
      <c r="E55" s="1">
        <v>6.2</v>
      </c>
      <c r="F55" s="1">
        <v>9.1999999999999993</v>
      </c>
      <c r="G55" s="1">
        <f>F55-E55</f>
        <v>2.9999999999999991</v>
      </c>
      <c r="H55">
        <f>IF(F55&lt;50,0.1*G55,0.2*G55)</f>
        <v>0.29999999999999993</v>
      </c>
      <c r="I55" t="s">
        <v>103</v>
      </c>
      <c r="J55" t="s">
        <v>104</v>
      </c>
      <c r="K55" t="s">
        <v>72</v>
      </c>
    </row>
    <row r="56" spans="1:11" x14ac:dyDescent="0.2">
      <c r="A56" s="23" t="s">
        <v>89</v>
      </c>
      <c r="B56" s="24">
        <v>1090</v>
      </c>
      <c r="C56">
        <v>2877</v>
      </c>
      <c r="D56" t="s">
        <v>71</v>
      </c>
      <c r="E56" s="1">
        <v>11.4</v>
      </c>
      <c r="F56" s="1">
        <v>16.3</v>
      </c>
      <c r="G56" s="1">
        <f>F56-E56</f>
        <v>4.9000000000000004</v>
      </c>
      <c r="H56">
        <f>IF(F56&lt;50,0.1*G56,0.2*G56)</f>
        <v>0.49000000000000005</v>
      </c>
      <c r="I56" t="s">
        <v>103</v>
      </c>
      <c r="J56" t="s">
        <v>104</v>
      </c>
      <c r="K56" t="s">
        <v>72</v>
      </c>
    </row>
    <row r="57" spans="1:11" x14ac:dyDescent="0.2">
      <c r="A57" s="23" t="s">
        <v>90</v>
      </c>
      <c r="B57" s="24">
        <v>1113</v>
      </c>
      <c r="C57">
        <v>9822</v>
      </c>
      <c r="D57" t="s">
        <v>69</v>
      </c>
      <c r="E57" s="1">
        <v>58.3</v>
      </c>
      <c r="F57" s="1">
        <v>98.4</v>
      </c>
      <c r="G57" s="1">
        <f>F57-E57</f>
        <v>40.100000000000009</v>
      </c>
      <c r="H57">
        <f>IF(F57&lt;50,0.1*G57,0.2*G57)</f>
        <v>8.0200000000000014</v>
      </c>
      <c r="I57" t="s">
        <v>103</v>
      </c>
      <c r="J57" t="s">
        <v>104</v>
      </c>
      <c r="K57" t="s">
        <v>72</v>
      </c>
    </row>
    <row r="58" spans="1:11" x14ac:dyDescent="0.2">
      <c r="A58" s="23" t="s">
        <v>92</v>
      </c>
      <c r="B58" s="24">
        <v>1147</v>
      </c>
      <c r="C58">
        <v>9822</v>
      </c>
      <c r="D58" t="s">
        <v>69</v>
      </c>
      <c r="E58" s="1">
        <v>58.3</v>
      </c>
      <c r="F58" s="1">
        <v>98.4</v>
      </c>
      <c r="G58" s="1">
        <f>F58-E58</f>
        <v>40.100000000000009</v>
      </c>
      <c r="H58">
        <f>IF(F58&lt;50,0.1*G58,0.2*G58)</f>
        <v>8.0200000000000014</v>
      </c>
      <c r="I58" t="s">
        <v>103</v>
      </c>
      <c r="J58" t="s">
        <v>104</v>
      </c>
      <c r="K58" t="s">
        <v>72</v>
      </c>
    </row>
    <row r="59" spans="1:11" x14ac:dyDescent="0.2">
      <c r="A59" s="23" t="s">
        <v>95</v>
      </c>
      <c r="B59" s="24">
        <v>1170</v>
      </c>
      <c r="C59">
        <v>4421</v>
      </c>
      <c r="D59" t="s">
        <v>78</v>
      </c>
      <c r="E59" s="1">
        <v>45</v>
      </c>
      <c r="F59" s="1">
        <v>87</v>
      </c>
      <c r="G59" s="1">
        <f>F59-E59</f>
        <v>42</v>
      </c>
      <c r="H59">
        <f>IF(F59&lt;50,0.1*G59,0.2*G59)</f>
        <v>8.4</v>
      </c>
      <c r="I59" t="s">
        <v>103</v>
      </c>
      <c r="J59" t="s">
        <v>104</v>
      </c>
      <c r="K59" t="s">
        <v>72</v>
      </c>
    </row>
    <row r="60" spans="1:11" x14ac:dyDescent="0.2">
      <c r="A60" s="23" t="s">
        <v>20</v>
      </c>
      <c r="B60" s="24">
        <v>1002</v>
      </c>
      <c r="C60">
        <v>2877</v>
      </c>
      <c r="D60" t="s">
        <v>71</v>
      </c>
      <c r="E60" s="1">
        <v>11.4</v>
      </c>
      <c r="F60" s="1">
        <v>16.3</v>
      </c>
      <c r="G60" s="1">
        <f>F60-E60</f>
        <v>4.9000000000000004</v>
      </c>
      <c r="H60">
        <f>IF(F60&lt;50,0.1*G60,0.2*G60)</f>
        <v>0.49000000000000005</v>
      </c>
      <c r="I60" t="s">
        <v>105</v>
      </c>
      <c r="J60" t="s">
        <v>106</v>
      </c>
      <c r="K60" t="s">
        <v>72</v>
      </c>
    </row>
    <row r="61" spans="1:11" x14ac:dyDescent="0.2">
      <c r="A61" s="23" t="s">
        <v>80</v>
      </c>
      <c r="B61" s="24">
        <v>1031</v>
      </c>
      <c r="C61">
        <v>1109</v>
      </c>
      <c r="D61" t="s">
        <v>76</v>
      </c>
      <c r="E61" s="1">
        <v>3</v>
      </c>
      <c r="F61" s="1">
        <v>8</v>
      </c>
      <c r="G61" s="1">
        <f>F61-E61</f>
        <v>5</v>
      </c>
      <c r="H61">
        <f>IF(F61&lt;50,0.1*G61,0.2*G61)</f>
        <v>0.5</v>
      </c>
      <c r="I61" t="s">
        <v>105</v>
      </c>
      <c r="J61" t="s">
        <v>106</v>
      </c>
      <c r="K61" t="s">
        <v>72</v>
      </c>
    </row>
    <row r="62" spans="1:11" x14ac:dyDescent="0.2">
      <c r="A62" s="23" t="s">
        <v>80</v>
      </c>
      <c r="B62" s="24">
        <v>1033</v>
      </c>
      <c r="C62">
        <v>9822</v>
      </c>
      <c r="D62" t="s">
        <v>69</v>
      </c>
      <c r="E62" s="1">
        <v>58.3</v>
      </c>
      <c r="F62" s="1">
        <v>98.4</v>
      </c>
      <c r="G62" s="1">
        <f>F62-E62</f>
        <v>40.100000000000009</v>
      </c>
      <c r="H62">
        <f>IF(F62&lt;50,0.1*G62,0.2*G62)</f>
        <v>8.0200000000000014</v>
      </c>
      <c r="I62" t="s">
        <v>105</v>
      </c>
      <c r="J62" t="s">
        <v>106</v>
      </c>
      <c r="K62" t="s">
        <v>72</v>
      </c>
    </row>
    <row r="63" spans="1:11" x14ac:dyDescent="0.2">
      <c r="A63" s="23" t="s">
        <v>85</v>
      </c>
      <c r="B63" s="24">
        <v>1039</v>
      </c>
      <c r="C63">
        <v>2877</v>
      </c>
      <c r="D63" t="s">
        <v>71</v>
      </c>
      <c r="E63" s="1">
        <v>11.4</v>
      </c>
      <c r="F63" s="1">
        <v>16.3</v>
      </c>
      <c r="G63" s="1">
        <f>F63-E63</f>
        <v>4.9000000000000004</v>
      </c>
      <c r="H63">
        <f>IF(F63&lt;50,0.1*G63,0.2*G63)</f>
        <v>0.49000000000000005</v>
      </c>
      <c r="I63" t="s">
        <v>105</v>
      </c>
      <c r="J63" t="s">
        <v>106</v>
      </c>
      <c r="K63" t="s">
        <v>72</v>
      </c>
    </row>
    <row r="64" spans="1:11" x14ac:dyDescent="0.2">
      <c r="A64" s="23" t="s">
        <v>87</v>
      </c>
      <c r="B64" s="24">
        <v>1057</v>
      </c>
      <c r="C64">
        <v>2499</v>
      </c>
      <c r="D64" t="s">
        <v>73</v>
      </c>
      <c r="E64" s="1">
        <v>6.2</v>
      </c>
      <c r="F64" s="1">
        <v>9.1999999999999993</v>
      </c>
      <c r="G64" s="1">
        <f>F64-E64</f>
        <v>2.9999999999999991</v>
      </c>
      <c r="H64">
        <f>IF(F64&lt;50,0.1*G64,0.2*G64)</f>
        <v>0.29999999999999993</v>
      </c>
      <c r="I64" t="s">
        <v>105</v>
      </c>
      <c r="J64" t="s">
        <v>106</v>
      </c>
      <c r="K64" t="s">
        <v>72</v>
      </c>
    </row>
    <row r="65" spans="1:11" x14ac:dyDescent="0.2">
      <c r="A65" s="23" t="s">
        <v>88</v>
      </c>
      <c r="B65" s="24">
        <v>1068</v>
      </c>
      <c r="C65">
        <v>6119</v>
      </c>
      <c r="D65" t="s">
        <v>84</v>
      </c>
      <c r="E65" s="1">
        <v>9</v>
      </c>
      <c r="F65" s="1">
        <v>14</v>
      </c>
      <c r="G65" s="1">
        <f>F65-E65</f>
        <v>5</v>
      </c>
      <c r="H65">
        <f>IF(F65&lt;50,0.1*G65,0.2*G65)</f>
        <v>0.5</v>
      </c>
      <c r="I65" t="s">
        <v>105</v>
      </c>
      <c r="J65" t="s">
        <v>106</v>
      </c>
      <c r="K65" t="s">
        <v>72</v>
      </c>
    </row>
    <row r="66" spans="1:11" x14ac:dyDescent="0.2">
      <c r="A66" s="23" t="s">
        <v>90</v>
      </c>
      <c r="B66" s="24">
        <v>1106</v>
      </c>
      <c r="C66">
        <v>9822</v>
      </c>
      <c r="D66" t="s">
        <v>69</v>
      </c>
      <c r="E66" s="1">
        <v>58.3</v>
      </c>
      <c r="F66" s="1">
        <v>98.4</v>
      </c>
      <c r="G66" s="1">
        <f>F66-E66</f>
        <v>40.100000000000009</v>
      </c>
      <c r="H66">
        <f>IF(F66&lt;50,0.1*G66,0.2*G66)</f>
        <v>8.0200000000000014</v>
      </c>
      <c r="I66" t="s">
        <v>105</v>
      </c>
      <c r="J66" t="s">
        <v>106</v>
      </c>
      <c r="K66" t="s">
        <v>72</v>
      </c>
    </row>
    <row r="67" spans="1:11" x14ac:dyDescent="0.2">
      <c r="A67" s="23" t="s">
        <v>90</v>
      </c>
      <c r="B67" s="24">
        <v>1109</v>
      </c>
      <c r="C67">
        <v>8722</v>
      </c>
      <c r="D67" t="s">
        <v>75</v>
      </c>
      <c r="E67" s="1">
        <v>344</v>
      </c>
      <c r="F67" s="1">
        <v>502</v>
      </c>
      <c r="G67" s="1">
        <f>F67-E67</f>
        <v>158</v>
      </c>
      <c r="H67">
        <f>IF(F67&lt;50,0.1*G67,0.2*G67)</f>
        <v>31.6</v>
      </c>
      <c r="I67" t="s">
        <v>105</v>
      </c>
      <c r="J67" t="s">
        <v>106</v>
      </c>
      <c r="K67" t="s">
        <v>72</v>
      </c>
    </row>
    <row r="68" spans="1:11" x14ac:dyDescent="0.2">
      <c r="A68" s="23" t="s">
        <v>90</v>
      </c>
      <c r="B68" s="24">
        <v>1118</v>
      </c>
      <c r="C68">
        <v>9822</v>
      </c>
      <c r="D68" t="s">
        <v>69</v>
      </c>
      <c r="E68" s="1">
        <v>58.3</v>
      </c>
      <c r="F68" s="1">
        <v>98.4</v>
      </c>
      <c r="G68" s="1">
        <f>F68-E68</f>
        <v>40.100000000000009</v>
      </c>
      <c r="H68">
        <f>IF(F68&lt;50,0.1*G68,0.2*G68)</f>
        <v>8.0200000000000014</v>
      </c>
      <c r="I68" t="s">
        <v>105</v>
      </c>
      <c r="J68" t="s">
        <v>106</v>
      </c>
      <c r="K68" t="s">
        <v>72</v>
      </c>
    </row>
    <row r="69" spans="1:11" x14ac:dyDescent="0.2">
      <c r="A69" s="23" t="s">
        <v>91</v>
      </c>
      <c r="B69" s="24">
        <v>1128</v>
      </c>
      <c r="C69">
        <v>6622</v>
      </c>
      <c r="D69" t="s">
        <v>86</v>
      </c>
      <c r="E69" s="1">
        <v>42</v>
      </c>
      <c r="F69" s="1">
        <v>77</v>
      </c>
      <c r="G69" s="1">
        <f>F69-E69</f>
        <v>35</v>
      </c>
      <c r="H69">
        <f>IF(F69&lt;50,0.1*G69,0.2*G69)</f>
        <v>7</v>
      </c>
      <c r="I69" t="s">
        <v>105</v>
      </c>
      <c r="J69" t="s">
        <v>106</v>
      </c>
      <c r="K69" t="s">
        <v>72</v>
      </c>
    </row>
    <row r="70" spans="1:11" x14ac:dyDescent="0.2">
      <c r="A70" s="23" t="s">
        <v>91</v>
      </c>
      <c r="B70" s="24">
        <v>1137</v>
      </c>
      <c r="C70">
        <v>9822</v>
      </c>
      <c r="D70" t="s">
        <v>69</v>
      </c>
      <c r="E70" s="1">
        <v>58.3</v>
      </c>
      <c r="F70" s="1">
        <v>98.4</v>
      </c>
      <c r="G70" s="1">
        <f>F70-E70</f>
        <v>40.100000000000009</v>
      </c>
      <c r="H70">
        <f>IF(F70&lt;50,0.1*G70,0.2*G70)</f>
        <v>8.0200000000000014</v>
      </c>
      <c r="I70" t="s">
        <v>105</v>
      </c>
      <c r="J70" t="s">
        <v>106</v>
      </c>
      <c r="K70" t="s">
        <v>72</v>
      </c>
    </row>
    <row r="71" spans="1:11" x14ac:dyDescent="0.2">
      <c r="A71" s="23" t="s">
        <v>93</v>
      </c>
      <c r="B71" s="24">
        <v>1151</v>
      </c>
      <c r="C71">
        <v>2242</v>
      </c>
      <c r="D71" t="s">
        <v>81</v>
      </c>
      <c r="E71" s="1">
        <v>60</v>
      </c>
      <c r="F71" s="1">
        <v>124</v>
      </c>
      <c r="G71" s="1">
        <f>F71-E71</f>
        <v>64</v>
      </c>
      <c r="H71">
        <f>IF(F71&lt;50,0.1*G71,0.2*G71)</f>
        <v>12.8</v>
      </c>
      <c r="I71" t="s">
        <v>105</v>
      </c>
      <c r="J71" t="s">
        <v>106</v>
      </c>
      <c r="K71" t="s">
        <v>72</v>
      </c>
    </row>
    <row r="72" spans="1:11" x14ac:dyDescent="0.2">
      <c r="A72" s="23" t="s">
        <v>94</v>
      </c>
      <c r="B72" s="24">
        <v>1161</v>
      </c>
      <c r="C72">
        <v>4421</v>
      </c>
      <c r="D72" t="s">
        <v>78</v>
      </c>
      <c r="E72" s="1">
        <v>45</v>
      </c>
      <c r="F72" s="1">
        <v>87</v>
      </c>
      <c r="G72" s="1">
        <f>F72-E72</f>
        <v>42</v>
      </c>
      <c r="H72">
        <f>IF(F72&lt;50,0.1*G72,0.2*G72)</f>
        <v>8.4</v>
      </c>
      <c r="I72" t="s">
        <v>105</v>
      </c>
      <c r="J72" t="s">
        <v>106</v>
      </c>
      <c r="K72" t="s">
        <v>72</v>
      </c>
    </row>
    <row r="73" spans="1:11" x14ac:dyDescent="0.2">
      <c r="A73" s="23" t="s">
        <v>85</v>
      </c>
      <c r="B73" s="24">
        <v>1035</v>
      </c>
      <c r="C73">
        <v>2499</v>
      </c>
      <c r="D73" t="s">
        <v>73</v>
      </c>
      <c r="E73" s="1">
        <v>6.2</v>
      </c>
      <c r="F73" s="1">
        <v>9.1999999999999993</v>
      </c>
      <c r="G73" s="1">
        <f>F73-E73</f>
        <v>2.9999999999999991</v>
      </c>
      <c r="H73">
        <f>IF(F73&lt;50,0.1*G73,0.2*G73)</f>
        <v>0.29999999999999993</v>
      </c>
      <c r="I73" t="s">
        <v>108</v>
      </c>
      <c r="J73" t="s">
        <v>109</v>
      </c>
      <c r="K73" t="s">
        <v>72</v>
      </c>
    </row>
    <row r="74" spans="1:11" x14ac:dyDescent="0.2">
      <c r="A74" s="23" t="s">
        <v>88</v>
      </c>
      <c r="B74" s="24">
        <v>1075</v>
      </c>
      <c r="C74">
        <v>1109</v>
      </c>
      <c r="D74" t="s">
        <v>76</v>
      </c>
      <c r="E74" s="1">
        <v>3</v>
      </c>
      <c r="F74" s="1">
        <v>8</v>
      </c>
      <c r="G74" s="1">
        <f>F74-E74</f>
        <v>5</v>
      </c>
      <c r="H74">
        <f>IF(F74&lt;50,0.1*G74,0.2*G74)</f>
        <v>0.5</v>
      </c>
      <c r="I74" t="s">
        <v>108</v>
      </c>
      <c r="J74" t="s">
        <v>109</v>
      </c>
      <c r="K74" t="s">
        <v>72</v>
      </c>
    </row>
    <row r="75" spans="1:11" x14ac:dyDescent="0.2">
      <c r="A75" s="23" t="s">
        <v>90</v>
      </c>
      <c r="B75" s="24">
        <v>1111</v>
      </c>
      <c r="C75">
        <v>6622</v>
      </c>
      <c r="D75" t="s">
        <v>86</v>
      </c>
      <c r="E75" s="1">
        <v>42</v>
      </c>
      <c r="F75" s="1">
        <v>77</v>
      </c>
      <c r="G75" s="1">
        <f>F75-E75</f>
        <v>35</v>
      </c>
      <c r="H75">
        <f>IF(F75&lt;50,0.1*G75,0.2*G75)</f>
        <v>7</v>
      </c>
      <c r="I75" t="s">
        <v>108</v>
      </c>
      <c r="J75" t="s">
        <v>109</v>
      </c>
      <c r="K75" t="s">
        <v>72</v>
      </c>
    </row>
    <row r="76" spans="1:11" x14ac:dyDescent="0.2">
      <c r="A76" s="23" t="s">
        <v>91</v>
      </c>
      <c r="B76" s="24">
        <v>1130</v>
      </c>
      <c r="C76">
        <v>4421</v>
      </c>
      <c r="D76" t="s">
        <v>78</v>
      </c>
      <c r="E76" s="1">
        <v>45</v>
      </c>
      <c r="F76" s="1">
        <v>87</v>
      </c>
      <c r="G76" s="1">
        <f>F76-E76</f>
        <v>42</v>
      </c>
      <c r="H76">
        <f>IF(F76&lt;50,0.1*G76,0.2*G76)</f>
        <v>8.4</v>
      </c>
      <c r="I76" t="s">
        <v>108</v>
      </c>
      <c r="J76" t="s">
        <v>109</v>
      </c>
      <c r="K76" t="s">
        <v>72</v>
      </c>
    </row>
    <row r="77" spans="1:11" x14ac:dyDescent="0.2">
      <c r="A77" s="23" t="s">
        <v>91</v>
      </c>
      <c r="B77" s="24">
        <v>1132</v>
      </c>
      <c r="C77">
        <v>9212</v>
      </c>
      <c r="D77" t="s">
        <v>79</v>
      </c>
      <c r="E77" s="1">
        <v>4</v>
      </c>
      <c r="F77" s="1">
        <v>7</v>
      </c>
      <c r="G77" s="1">
        <f>F77-E77</f>
        <v>3</v>
      </c>
      <c r="H77">
        <f>IF(F77&lt;50,0.1*G77,0.2*G77)</f>
        <v>0.30000000000000004</v>
      </c>
      <c r="I77" t="s">
        <v>108</v>
      </c>
      <c r="J77" t="s">
        <v>109</v>
      </c>
      <c r="K77" t="s">
        <v>72</v>
      </c>
    </row>
    <row r="78" spans="1:11" x14ac:dyDescent="0.2">
      <c r="A78" s="23" t="s">
        <v>92</v>
      </c>
      <c r="B78" s="24">
        <v>1144</v>
      </c>
      <c r="C78">
        <v>2242</v>
      </c>
      <c r="D78" t="s">
        <v>81</v>
      </c>
      <c r="E78" s="1">
        <v>60</v>
      </c>
      <c r="F78" s="1">
        <v>124</v>
      </c>
      <c r="G78" s="1">
        <f>F78-E78</f>
        <v>64</v>
      </c>
      <c r="H78">
        <f>IF(F78&lt;50,0.1*G78,0.2*G78)</f>
        <v>12.8</v>
      </c>
      <c r="I78" t="s">
        <v>108</v>
      </c>
      <c r="J78" t="s">
        <v>109</v>
      </c>
      <c r="K78" t="s">
        <v>72</v>
      </c>
    </row>
    <row r="79" spans="1:11" x14ac:dyDescent="0.2">
      <c r="A79" s="23" t="s">
        <v>20</v>
      </c>
      <c r="B79" s="24">
        <v>1016</v>
      </c>
      <c r="C79">
        <v>2499</v>
      </c>
      <c r="D79" t="s">
        <v>73</v>
      </c>
      <c r="E79" s="1">
        <v>6.2</v>
      </c>
      <c r="F79" s="1">
        <v>9.1999999999999993</v>
      </c>
      <c r="G79" s="1">
        <f>F79-E79</f>
        <v>2.9999999999999991</v>
      </c>
      <c r="H79">
        <f>IF(F79&lt;50,0.1*G79,0.2*G79)</f>
        <v>0.29999999999999993</v>
      </c>
      <c r="I79" t="s">
        <v>107</v>
      </c>
      <c r="J79" t="s">
        <v>43</v>
      </c>
      <c r="K79" t="s">
        <v>72</v>
      </c>
    </row>
    <row r="80" spans="1:11" x14ac:dyDescent="0.2">
      <c r="A80" s="23" t="s">
        <v>80</v>
      </c>
      <c r="B80" s="24">
        <v>1018</v>
      </c>
      <c r="C80">
        <v>1109</v>
      </c>
      <c r="D80" t="s">
        <v>76</v>
      </c>
      <c r="E80" s="1">
        <v>3</v>
      </c>
      <c r="F80" s="1">
        <v>8</v>
      </c>
      <c r="G80" s="1">
        <f>F80-E80</f>
        <v>5</v>
      </c>
      <c r="H80">
        <f>IF(F80&lt;50,0.1*G80,0.2*G80)</f>
        <v>0.5</v>
      </c>
      <c r="I80" t="s">
        <v>107</v>
      </c>
      <c r="J80" t="s">
        <v>43</v>
      </c>
      <c r="K80" t="s">
        <v>72</v>
      </c>
    </row>
    <row r="81" spans="1:11" x14ac:dyDescent="0.2">
      <c r="A81" s="23" t="s">
        <v>85</v>
      </c>
      <c r="B81" s="24">
        <v>1043</v>
      </c>
      <c r="C81">
        <v>2242</v>
      </c>
      <c r="D81" t="s">
        <v>81</v>
      </c>
      <c r="E81" s="1">
        <v>60</v>
      </c>
      <c r="F81" s="1">
        <v>124</v>
      </c>
      <c r="G81" s="1">
        <f>F81-E81</f>
        <v>64</v>
      </c>
      <c r="H81">
        <f>IF(F81&lt;50,0.1*G81,0.2*G81)</f>
        <v>12.8</v>
      </c>
      <c r="I81" t="s">
        <v>107</v>
      </c>
      <c r="J81" t="s">
        <v>43</v>
      </c>
      <c r="K81" t="s">
        <v>72</v>
      </c>
    </row>
    <row r="82" spans="1:11" x14ac:dyDescent="0.2">
      <c r="A82" s="23" t="s">
        <v>85</v>
      </c>
      <c r="B82" s="24">
        <v>1044</v>
      </c>
      <c r="C82">
        <v>2877</v>
      </c>
      <c r="D82" t="s">
        <v>71</v>
      </c>
      <c r="E82" s="1">
        <v>11.4</v>
      </c>
      <c r="F82" s="1">
        <v>16.3</v>
      </c>
      <c r="G82" s="1">
        <f>F82-E82</f>
        <v>4.9000000000000004</v>
      </c>
      <c r="H82">
        <f>IF(F82&lt;50,0.1*G82,0.2*G82)</f>
        <v>0.49000000000000005</v>
      </c>
      <c r="I82" t="s">
        <v>107</v>
      </c>
      <c r="J82" t="s">
        <v>43</v>
      </c>
      <c r="K82" t="s">
        <v>72</v>
      </c>
    </row>
    <row r="83" spans="1:11" x14ac:dyDescent="0.2">
      <c r="A83" s="23" t="s">
        <v>87</v>
      </c>
      <c r="B83" s="24">
        <v>1056</v>
      </c>
      <c r="C83">
        <v>1109</v>
      </c>
      <c r="D83" t="s">
        <v>76</v>
      </c>
      <c r="E83" s="1">
        <v>3</v>
      </c>
      <c r="F83" s="1">
        <v>8</v>
      </c>
      <c r="G83" s="1">
        <f>F83-E83</f>
        <v>5</v>
      </c>
      <c r="H83">
        <f>IF(F83&lt;50,0.1*G83,0.2*G83)</f>
        <v>0.5</v>
      </c>
      <c r="I83" t="s">
        <v>107</v>
      </c>
      <c r="J83" t="s">
        <v>43</v>
      </c>
      <c r="K83" t="s">
        <v>72</v>
      </c>
    </row>
    <row r="84" spans="1:11" x14ac:dyDescent="0.2">
      <c r="A84" s="23" t="s">
        <v>88</v>
      </c>
      <c r="B84" s="24">
        <v>1063</v>
      </c>
      <c r="C84">
        <v>1109</v>
      </c>
      <c r="D84" t="s">
        <v>76</v>
      </c>
      <c r="E84" s="1">
        <v>3</v>
      </c>
      <c r="F84" s="1">
        <v>8</v>
      </c>
      <c r="G84" s="1">
        <f>F84-E84</f>
        <v>5</v>
      </c>
      <c r="H84">
        <f>IF(F84&lt;50,0.1*G84,0.2*G84)</f>
        <v>0.5</v>
      </c>
      <c r="I84" t="s">
        <v>107</v>
      </c>
      <c r="J84" t="s">
        <v>43</v>
      </c>
      <c r="K84" t="s">
        <v>72</v>
      </c>
    </row>
    <row r="85" spans="1:11" x14ac:dyDescent="0.2">
      <c r="A85" s="23" t="s">
        <v>88</v>
      </c>
      <c r="B85" s="24">
        <v>1073</v>
      </c>
      <c r="C85">
        <v>6622</v>
      </c>
      <c r="D85" t="s">
        <v>86</v>
      </c>
      <c r="E85" s="1">
        <v>42</v>
      </c>
      <c r="F85" s="1">
        <v>77</v>
      </c>
      <c r="G85" s="1">
        <f>F85-E85</f>
        <v>35</v>
      </c>
      <c r="H85">
        <f>IF(F85&lt;50,0.1*G85,0.2*G85)</f>
        <v>7</v>
      </c>
      <c r="I85" t="s">
        <v>107</v>
      </c>
      <c r="J85" t="s">
        <v>43</v>
      </c>
      <c r="K85" t="s">
        <v>72</v>
      </c>
    </row>
    <row r="86" spans="1:11" x14ac:dyDescent="0.2">
      <c r="A86" s="23" t="s">
        <v>89</v>
      </c>
      <c r="B86" s="24">
        <v>1080</v>
      </c>
      <c r="C86">
        <v>4421</v>
      </c>
      <c r="D86" t="s">
        <v>78</v>
      </c>
      <c r="E86" s="1">
        <v>45</v>
      </c>
      <c r="F86" s="1">
        <v>87</v>
      </c>
      <c r="G86" s="1">
        <f>F86-E86</f>
        <v>42</v>
      </c>
      <c r="H86">
        <f>IF(F86&lt;50,0.1*G86,0.2*G86)</f>
        <v>8.4</v>
      </c>
      <c r="I86" t="s">
        <v>107</v>
      </c>
      <c r="J86" t="s">
        <v>43</v>
      </c>
      <c r="K86" t="s">
        <v>72</v>
      </c>
    </row>
    <row r="87" spans="1:11" x14ac:dyDescent="0.2">
      <c r="A87" s="23" t="s">
        <v>89</v>
      </c>
      <c r="B87" s="24">
        <v>1092</v>
      </c>
      <c r="C87">
        <v>2877</v>
      </c>
      <c r="D87" t="s">
        <v>71</v>
      </c>
      <c r="E87" s="1">
        <v>11.4</v>
      </c>
      <c r="F87" s="1">
        <v>16.3</v>
      </c>
      <c r="G87" s="1">
        <f>F87-E87</f>
        <v>4.9000000000000004</v>
      </c>
      <c r="H87">
        <f>IF(F87&lt;50,0.1*G87,0.2*G87)</f>
        <v>0.49000000000000005</v>
      </c>
      <c r="I87" t="s">
        <v>107</v>
      </c>
      <c r="J87" t="s">
        <v>43</v>
      </c>
      <c r="K87" t="s">
        <v>72</v>
      </c>
    </row>
    <row r="88" spans="1:11" x14ac:dyDescent="0.2">
      <c r="A88" s="23" t="s">
        <v>89</v>
      </c>
      <c r="B88" s="24">
        <v>1094</v>
      </c>
      <c r="C88">
        <v>6119</v>
      </c>
      <c r="D88" t="s">
        <v>84</v>
      </c>
      <c r="E88" s="1">
        <v>9</v>
      </c>
      <c r="F88" s="1">
        <v>14</v>
      </c>
      <c r="G88" s="1">
        <f>F88-E88</f>
        <v>5</v>
      </c>
      <c r="H88">
        <f>IF(F88&lt;50,0.1*G88,0.2*G88)</f>
        <v>0.5</v>
      </c>
      <c r="I88" t="s">
        <v>107</v>
      </c>
      <c r="J88" t="s">
        <v>43</v>
      </c>
      <c r="K88" t="s">
        <v>72</v>
      </c>
    </row>
    <row r="89" spans="1:11" x14ac:dyDescent="0.2">
      <c r="A89" s="23" t="s">
        <v>90</v>
      </c>
      <c r="B89" s="24">
        <v>1099</v>
      </c>
      <c r="C89">
        <v>2877</v>
      </c>
      <c r="D89" t="s">
        <v>71</v>
      </c>
      <c r="E89" s="1">
        <v>11.4</v>
      </c>
      <c r="F89" s="1">
        <v>16.3</v>
      </c>
      <c r="G89" s="1">
        <f>F89-E89</f>
        <v>4.9000000000000004</v>
      </c>
      <c r="H89">
        <f>IF(F89&lt;50,0.1*G89,0.2*G89)</f>
        <v>0.49000000000000005</v>
      </c>
      <c r="I89" t="s">
        <v>107</v>
      </c>
      <c r="J89" t="s">
        <v>43</v>
      </c>
      <c r="K89" t="s">
        <v>72</v>
      </c>
    </row>
    <row r="90" spans="1:11" x14ac:dyDescent="0.2">
      <c r="A90" s="23" t="s">
        <v>90</v>
      </c>
      <c r="B90" s="24">
        <v>1101</v>
      </c>
      <c r="C90">
        <v>2499</v>
      </c>
      <c r="D90" t="s">
        <v>73</v>
      </c>
      <c r="E90" s="1">
        <v>6.2</v>
      </c>
      <c r="F90" s="1">
        <v>9.1999999999999993</v>
      </c>
      <c r="G90" s="1">
        <f>F90-E90</f>
        <v>2.9999999999999991</v>
      </c>
      <c r="H90">
        <f>IF(F90&lt;50,0.1*G90,0.2*G90)</f>
        <v>0.29999999999999993</v>
      </c>
      <c r="I90" t="s">
        <v>107</v>
      </c>
      <c r="J90" t="s">
        <v>43</v>
      </c>
      <c r="K90" t="s">
        <v>72</v>
      </c>
    </row>
    <row r="91" spans="1:11" x14ac:dyDescent="0.2">
      <c r="A91" s="23" t="s">
        <v>90</v>
      </c>
      <c r="B91" s="24">
        <v>1120</v>
      </c>
      <c r="C91">
        <v>2242</v>
      </c>
      <c r="D91" t="s">
        <v>81</v>
      </c>
      <c r="E91" s="1">
        <v>60</v>
      </c>
      <c r="F91" s="1">
        <v>124</v>
      </c>
      <c r="G91" s="1">
        <f>F91-E91</f>
        <v>64</v>
      </c>
      <c r="H91">
        <f>IF(F91&lt;50,0.1*G91,0.2*G91)</f>
        <v>12.8</v>
      </c>
      <c r="I91" t="s">
        <v>107</v>
      </c>
      <c r="J91" t="s">
        <v>43</v>
      </c>
      <c r="K91" t="s">
        <v>72</v>
      </c>
    </row>
    <row r="92" spans="1:11" x14ac:dyDescent="0.2">
      <c r="A92" s="23" t="s">
        <v>91</v>
      </c>
      <c r="B92" s="24">
        <v>1125</v>
      </c>
      <c r="C92">
        <v>2242</v>
      </c>
      <c r="D92" t="s">
        <v>81</v>
      </c>
      <c r="E92" s="1">
        <v>60</v>
      </c>
      <c r="F92" s="1">
        <v>124</v>
      </c>
      <c r="G92" s="1">
        <f>F92-E92</f>
        <v>64</v>
      </c>
      <c r="H92">
        <f>IF(F92&lt;50,0.1*G92,0.2*G92)</f>
        <v>12.8</v>
      </c>
      <c r="I92" t="s">
        <v>107</v>
      </c>
      <c r="J92" t="s">
        <v>43</v>
      </c>
      <c r="K92" t="s">
        <v>72</v>
      </c>
    </row>
    <row r="93" spans="1:11" x14ac:dyDescent="0.2">
      <c r="A93" s="23" t="s">
        <v>91</v>
      </c>
      <c r="B93" s="24">
        <v>1139</v>
      </c>
      <c r="C93">
        <v>4421</v>
      </c>
      <c r="D93" t="s">
        <v>78</v>
      </c>
      <c r="E93" s="1">
        <v>45</v>
      </c>
      <c r="F93" s="1">
        <v>87</v>
      </c>
      <c r="G93" s="1">
        <f>F93-E93</f>
        <v>42</v>
      </c>
      <c r="H93">
        <f>IF(F93&lt;50,0.1*G93,0.2*G93)</f>
        <v>8.4</v>
      </c>
      <c r="I93" t="s">
        <v>107</v>
      </c>
      <c r="J93" t="s">
        <v>43</v>
      </c>
      <c r="K93" t="s">
        <v>72</v>
      </c>
    </row>
    <row r="94" spans="1:11" x14ac:dyDescent="0.2">
      <c r="A94" s="23" t="s">
        <v>93</v>
      </c>
      <c r="B94" s="24">
        <v>1156</v>
      </c>
      <c r="C94">
        <v>2242</v>
      </c>
      <c r="D94" t="s">
        <v>81</v>
      </c>
      <c r="E94" s="1">
        <v>60</v>
      </c>
      <c r="F94" s="1">
        <v>124</v>
      </c>
      <c r="G94" s="1">
        <f>F94-E94</f>
        <v>64</v>
      </c>
      <c r="H94">
        <f>IF(F94&lt;50,0.1*G94,0.2*G94)</f>
        <v>12.8</v>
      </c>
      <c r="I94" t="s">
        <v>107</v>
      </c>
      <c r="J94" t="s">
        <v>43</v>
      </c>
      <c r="K94" t="s">
        <v>72</v>
      </c>
    </row>
    <row r="95" spans="1:11" x14ac:dyDescent="0.2">
      <c r="A95" s="23" t="s">
        <v>94</v>
      </c>
      <c r="B95" s="24">
        <v>1159</v>
      </c>
      <c r="C95">
        <v>6622</v>
      </c>
      <c r="D95" t="s">
        <v>86</v>
      </c>
      <c r="E95" s="1">
        <v>42</v>
      </c>
      <c r="F95" s="1">
        <v>77</v>
      </c>
      <c r="G95" s="1">
        <f>F95-E95</f>
        <v>35</v>
      </c>
      <c r="H95">
        <f>IF(F95&lt;50,0.1*G95,0.2*G95)</f>
        <v>7</v>
      </c>
      <c r="I95" t="s">
        <v>107</v>
      </c>
      <c r="J95" t="s">
        <v>43</v>
      </c>
      <c r="K95" t="s">
        <v>72</v>
      </c>
    </row>
    <row r="96" spans="1:11" x14ac:dyDescent="0.2">
      <c r="A96" s="23" t="s">
        <v>94</v>
      </c>
      <c r="B96" s="24">
        <v>1163</v>
      </c>
      <c r="C96">
        <v>9212</v>
      </c>
      <c r="D96" t="s">
        <v>79</v>
      </c>
      <c r="E96" s="1">
        <v>4</v>
      </c>
      <c r="F96" s="1">
        <v>7</v>
      </c>
      <c r="G96" s="1">
        <f>F96-E96</f>
        <v>3</v>
      </c>
      <c r="H96">
        <f>IF(F96&lt;50,0.1*G96,0.2*G96)</f>
        <v>0.30000000000000004</v>
      </c>
      <c r="I96" t="s">
        <v>107</v>
      </c>
      <c r="J96" t="s">
        <v>43</v>
      </c>
      <c r="K96" t="s">
        <v>72</v>
      </c>
    </row>
    <row r="97" spans="1:11" x14ac:dyDescent="0.2">
      <c r="A97" s="23" t="s">
        <v>95</v>
      </c>
      <c r="B97" s="24">
        <v>1168</v>
      </c>
      <c r="C97">
        <v>9822</v>
      </c>
      <c r="D97" t="s">
        <v>69</v>
      </c>
      <c r="E97" s="1">
        <v>58.3</v>
      </c>
      <c r="F97" s="1">
        <v>98.4</v>
      </c>
      <c r="G97" s="1">
        <f>F97-E97</f>
        <v>40.100000000000009</v>
      </c>
      <c r="H97">
        <f>IF(F97&lt;50,0.1*G97,0.2*G97)</f>
        <v>8.0200000000000014</v>
      </c>
      <c r="I97" t="s">
        <v>107</v>
      </c>
      <c r="J97" t="s">
        <v>43</v>
      </c>
      <c r="K97" t="s">
        <v>72</v>
      </c>
    </row>
    <row r="98" spans="1:11" x14ac:dyDescent="0.2">
      <c r="A98" s="23" t="s">
        <v>87</v>
      </c>
      <c r="B98" s="24">
        <v>1049</v>
      </c>
      <c r="C98">
        <v>2499</v>
      </c>
      <c r="D98" t="s">
        <v>73</v>
      </c>
      <c r="E98" s="1">
        <v>6.2</v>
      </c>
      <c r="F98" s="1">
        <v>9.1999999999999993</v>
      </c>
      <c r="G98" s="1">
        <f>F98-E98</f>
        <v>2.9999999999999991</v>
      </c>
      <c r="H98">
        <f>IF(F98&lt;50,0.1*G98,0.2*G98)</f>
        <v>0.29999999999999993</v>
      </c>
      <c r="I98" t="s">
        <v>103</v>
      </c>
      <c r="J98" t="s">
        <v>104</v>
      </c>
      <c r="K98" t="s">
        <v>77</v>
      </c>
    </row>
    <row r="99" spans="1:11" x14ac:dyDescent="0.2">
      <c r="A99" s="23" t="s">
        <v>20</v>
      </c>
      <c r="B99" s="24">
        <v>1010</v>
      </c>
      <c r="C99">
        <v>2877</v>
      </c>
      <c r="D99" t="s">
        <v>71</v>
      </c>
      <c r="E99" s="1">
        <v>11.4</v>
      </c>
      <c r="F99" s="1">
        <v>16.3</v>
      </c>
      <c r="G99" s="1">
        <f>F99-E99</f>
        <v>4.9000000000000004</v>
      </c>
      <c r="H99">
        <f>IF(F99&lt;50,0.1*G99,0.2*G99)</f>
        <v>0.49000000000000005</v>
      </c>
      <c r="I99" t="s">
        <v>105</v>
      </c>
      <c r="J99" t="s">
        <v>106</v>
      </c>
      <c r="K99" t="s">
        <v>77</v>
      </c>
    </row>
    <row r="100" spans="1:11" x14ac:dyDescent="0.2">
      <c r="A100" s="23" t="s">
        <v>80</v>
      </c>
      <c r="B100" s="24">
        <v>1021</v>
      </c>
      <c r="C100">
        <v>1109</v>
      </c>
      <c r="D100" t="s">
        <v>76</v>
      </c>
      <c r="E100" s="1">
        <v>3</v>
      </c>
      <c r="F100" s="1">
        <v>8</v>
      </c>
      <c r="G100" s="1">
        <f>F100-E100</f>
        <v>5</v>
      </c>
      <c r="H100">
        <f>IF(F100&lt;50,0.1*G100,0.2*G100)</f>
        <v>0.5</v>
      </c>
      <c r="I100" t="s">
        <v>105</v>
      </c>
      <c r="J100" t="s">
        <v>106</v>
      </c>
      <c r="K100" t="s">
        <v>77</v>
      </c>
    </row>
    <row r="101" spans="1:11" x14ac:dyDescent="0.2">
      <c r="A101" s="23" t="s">
        <v>80</v>
      </c>
      <c r="B101" s="24">
        <v>1034</v>
      </c>
      <c r="C101">
        <v>2877</v>
      </c>
      <c r="D101" t="s">
        <v>71</v>
      </c>
      <c r="E101" s="1">
        <v>11.4</v>
      </c>
      <c r="F101" s="1">
        <v>16.3</v>
      </c>
      <c r="G101" s="1">
        <f>F101-E101</f>
        <v>4.9000000000000004</v>
      </c>
      <c r="H101">
        <f>IF(F101&lt;50,0.1*G101,0.2*G101)</f>
        <v>0.49000000000000005</v>
      </c>
      <c r="I101" t="s">
        <v>105</v>
      </c>
      <c r="J101" t="s">
        <v>106</v>
      </c>
      <c r="K101" t="s">
        <v>77</v>
      </c>
    </row>
    <row r="102" spans="1:11" x14ac:dyDescent="0.2">
      <c r="A102" s="23" t="s">
        <v>20</v>
      </c>
      <c r="B102" s="24">
        <v>1013</v>
      </c>
      <c r="C102">
        <v>9212</v>
      </c>
      <c r="D102" t="s">
        <v>79</v>
      </c>
      <c r="E102" s="1">
        <v>4</v>
      </c>
      <c r="F102" s="1">
        <v>7</v>
      </c>
      <c r="G102" s="1">
        <f>F102-E102</f>
        <v>3</v>
      </c>
      <c r="H102">
        <f>IF(F102&lt;50,0.1*G102,0.2*G102)</f>
        <v>0.30000000000000004</v>
      </c>
      <c r="I102" t="s">
        <v>108</v>
      </c>
      <c r="J102" t="s">
        <v>109</v>
      </c>
      <c r="K102" t="s">
        <v>77</v>
      </c>
    </row>
    <row r="103" spans="1:11" x14ac:dyDescent="0.2">
      <c r="A103" s="23" t="s">
        <v>80</v>
      </c>
      <c r="B103" s="24">
        <v>1019</v>
      </c>
      <c r="C103">
        <v>2499</v>
      </c>
      <c r="D103" t="s">
        <v>73</v>
      </c>
      <c r="E103" s="1">
        <v>6.2</v>
      </c>
      <c r="F103" s="1">
        <v>9.1999999999999993</v>
      </c>
      <c r="G103" s="1">
        <f>F103-E103</f>
        <v>2.9999999999999991</v>
      </c>
      <c r="H103">
        <f>IF(F103&lt;50,0.1*G103,0.2*G103)</f>
        <v>0.29999999999999993</v>
      </c>
      <c r="I103" t="s">
        <v>107</v>
      </c>
      <c r="J103" t="s">
        <v>43</v>
      </c>
      <c r="K103" t="s">
        <v>77</v>
      </c>
    </row>
    <row r="104" spans="1:11" x14ac:dyDescent="0.2">
      <c r="A104" s="23" t="s">
        <v>20</v>
      </c>
      <c r="B104" s="24">
        <v>1001</v>
      </c>
      <c r="C104">
        <v>9822</v>
      </c>
      <c r="D104" t="s">
        <v>69</v>
      </c>
      <c r="E104" s="1">
        <v>58.3</v>
      </c>
      <c r="F104" s="1">
        <v>98.4</v>
      </c>
      <c r="G104" s="1">
        <f>F104-E104</f>
        <v>40.100000000000009</v>
      </c>
      <c r="H104">
        <f>IF(F104&lt;50,0.1*G104,0.2*G104)</f>
        <v>8.0200000000000014</v>
      </c>
      <c r="I104" t="s">
        <v>103</v>
      </c>
      <c r="J104" t="s">
        <v>104</v>
      </c>
      <c r="K104" t="s">
        <v>70</v>
      </c>
    </row>
    <row r="105" spans="1:11" x14ac:dyDescent="0.2">
      <c r="A105" s="23" t="s">
        <v>85</v>
      </c>
      <c r="B105" s="24">
        <v>1041</v>
      </c>
      <c r="C105">
        <v>2499</v>
      </c>
      <c r="D105" t="s">
        <v>73</v>
      </c>
      <c r="E105" s="1">
        <v>6.2</v>
      </c>
      <c r="F105" s="1">
        <v>9.1999999999999993</v>
      </c>
      <c r="G105" s="1">
        <f>F105-E105</f>
        <v>2.9999999999999991</v>
      </c>
      <c r="H105">
        <f>IF(F105&lt;50,0.1*G105,0.2*G105)</f>
        <v>0.29999999999999993</v>
      </c>
      <c r="I105" t="s">
        <v>103</v>
      </c>
      <c r="J105" t="s">
        <v>104</v>
      </c>
      <c r="K105" t="s">
        <v>70</v>
      </c>
    </row>
    <row r="106" spans="1:11" x14ac:dyDescent="0.2">
      <c r="A106" s="23" t="s">
        <v>89</v>
      </c>
      <c r="B106" s="24">
        <v>1088</v>
      </c>
      <c r="C106">
        <v>2499</v>
      </c>
      <c r="D106" t="s">
        <v>73</v>
      </c>
      <c r="E106" s="1">
        <v>6.2</v>
      </c>
      <c r="F106" s="1">
        <v>9.1999999999999993</v>
      </c>
      <c r="G106" s="1">
        <f>F106-E106</f>
        <v>2.9999999999999991</v>
      </c>
      <c r="H106">
        <f>IF(F106&lt;50,0.1*G106,0.2*G106)</f>
        <v>0.29999999999999993</v>
      </c>
      <c r="I106" t="s">
        <v>103</v>
      </c>
      <c r="J106" t="s">
        <v>104</v>
      </c>
      <c r="K106" t="s">
        <v>70</v>
      </c>
    </row>
    <row r="107" spans="1:11" x14ac:dyDescent="0.2">
      <c r="A107" s="23" t="s">
        <v>80</v>
      </c>
      <c r="B107" s="24">
        <v>1017</v>
      </c>
      <c r="C107">
        <v>2242</v>
      </c>
      <c r="D107" t="s">
        <v>81</v>
      </c>
      <c r="E107" s="1">
        <v>60</v>
      </c>
      <c r="F107" s="1">
        <v>124</v>
      </c>
      <c r="G107" s="1">
        <f>F107-E107</f>
        <v>64</v>
      </c>
      <c r="H107">
        <f>IF(F107&lt;50,0.1*G107,0.2*G107)</f>
        <v>12.8</v>
      </c>
      <c r="I107" t="s">
        <v>105</v>
      </c>
      <c r="J107" t="s">
        <v>106</v>
      </c>
      <c r="K107" t="s">
        <v>70</v>
      </c>
    </row>
    <row r="108" spans="1:11" x14ac:dyDescent="0.2">
      <c r="A108" s="23" t="s">
        <v>89</v>
      </c>
      <c r="B108" s="24">
        <v>1079</v>
      </c>
      <c r="C108">
        <v>2877</v>
      </c>
      <c r="D108" t="s">
        <v>71</v>
      </c>
      <c r="E108" s="1">
        <v>11.4</v>
      </c>
      <c r="F108" s="1">
        <v>16.3</v>
      </c>
      <c r="G108" s="1">
        <f>F108-E108</f>
        <v>4.9000000000000004</v>
      </c>
      <c r="H108">
        <f>IF(F108&lt;50,0.1*G108,0.2*G108)</f>
        <v>0.49000000000000005</v>
      </c>
      <c r="I108" t="s">
        <v>105</v>
      </c>
      <c r="J108" t="s">
        <v>106</v>
      </c>
      <c r="K108" t="s">
        <v>70</v>
      </c>
    </row>
    <row r="109" spans="1:11" x14ac:dyDescent="0.2">
      <c r="A109" s="23" t="s">
        <v>89</v>
      </c>
      <c r="B109" s="24">
        <v>1098</v>
      </c>
      <c r="C109">
        <v>2877</v>
      </c>
      <c r="D109" t="s">
        <v>71</v>
      </c>
      <c r="E109" s="1">
        <v>11.4</v>
      </c>
      <c r="F109" s="1">
        <v>16.3</v>
      </c>
      <c r="G109" s="1">
        <f>F109-E109</f>
        <v>4.9000000000000004</v>
      </c>
      <c r="H109">
        <f>IF(F109&lt;50,0.1*G109,0.2*G109)</f>
        <v>0.49000000000000005</v>
      </c>
      <c r="I109" t="s">
        <v>105</v>
      </c>
      <c r="J109" t="s">
        <v>106</v>
      </c>
      <c r="K109" t="s">
        <v>70</v>
      </c>
    </row>
    <row r="110" spans="1:11" x14ac:dyDescent="0.2">
      <c r="A110" s="23" t="s">
        <v>20</v>
      </c>
      <c r="B110" s="24">
        <v>1007</v>
      </c>
      <c r="C110">
        <v>1109</v>
      </c>
      <c r="D110" t="s">
        <v>76</v>
      </c>
      <c r="E110" s="1">
        <v>3</v>
      </c>
      <c r="F110" s="1">
        <v>8</v>
      </c>
      <c r="G110" s="1">
        <f>F110-E110</f>
        <v>5</v>
      </c>
      <c r="H110">
        <f>IF(F110&lt;50,0.1*G110,0.2*G110)</f>
        <v>0.5</v>
      </c>
      <c r="I110" t="s">
        <v>108</v>
      </c>
      <c r="J110" t="s">
        <v>109</v>
      </c>
      <c r="K110" t="s">
        <v>70</v>
      </c>
    </row>
    <row r="111" spans="1:11" x14ac:dyDescent="0.2">
      <c r="A111" s="23" t="s">
        <v>80</v>
      </c>
      <c r="B111" s="24">
        <v>1023</v>
      </c>
      <c r="C111">
        <v>1109</v>
      </c>
      <c r="D111" t="s">
        <v>76</v>
      </c>
      <c r="E111" s="1">
        <v>3</v>
      </c>
      <c r="F111" s="1">
        <v>8</v>
      </c>
      <c r="G111" s="1">
        <f>F111-E111</f>
        <v>5</v>
      </c>
      <c r="H111">
        <f>IF(F111&lt;50,0.1*G111,0.2*G111)</f>
        <v>0.5</v>
      </c>
      <c r="I111" t="s">
        <v>108</v>
      </c>
      <c r="J111" t="s">
        <v>109</v>
      </c>
      <c r="K111" t="s">
        <v>70</v>
      </c>
    </row>
    <row r="112" spans="1:11" x14ac:dyDescent="0.2">
      <c r="A112" s="23" t="s">
        <v>80</v>
      </c>
      <c r="B112" s="24">
        <v>1026</v>
      </c>
      <c r="C112">
        <v>6119</v>
      </c>
      <c r="D112" t="s">
        <v>84</v>
      </c>
      <c r="E112" s="1">
        <v>9</v>
      </c>
      <c r="F112" s="1">
        <v>14</v>
      </c>
      <c r="G112" s="1">
        <f>F112-E112</f>
        <v>5</v>
      </c>
      <c r="H112">
        <f>IF(F112&lt;50,0.1*G112,0.2*G112)</f>
        <v>0.5</v>
      </c>
      <c r="I112" t="s">
        <v>108</v>
      </c>
      <c r="J112" t="s">
        <v>109</v>
      </c>
      <c r="K112" t="s">
        <v>70</v>
      </c>
    </row>
    <row r="113" spans="1:11" x14ac:dyDescent="0.2">
      <c r="A113" s="23" t="s">
        <v>90</v>
      </c>
      <c r="B113" s="24">
        <v>1107</v>
      </c>
      <c r="C113">
        <v>1109</v>
      </c>
      <c r="D113" t="s">
        <v>76</v>
      </c>
      <c r="E113" s="1">
        <v>3</v>
      </c>
      <c r="F113" s="1">
        <v>8</v>
      </c>
      <c r="G113" s="1">
        <f>F113-E113</f>
        <v>5</v>
      </c>
      <c r="H113">
        <f>IF(F113&lt;50,0.1*G113,0.2*G113)</f>
        <v>0.5</v>
      </c>
      <c r="I113" t="s">
        <v>108</v>
      </c>
      <c r="J113" t="s">
        <v>109</v>
      </c>
      <c r="K113" t="s">
        <v>70</v>
      </c>
    </row>
    <row r="114" spans="1:11" x14ac:dyDescent="0.2">
      <c r="A114" s="23" t="s">
        <v>90</v>
      </c>
      <c r="B114" s="24">
        <v>1117</v>
      </c>
      <c r="C114">
        <v>8722</v>
      </c>
      <c r="D114" t="s">
        <v>75</v>
      </c>
      <c r="E114" s="1">
        <v>344</v>
      </c>
      <c r="F114" s="1">
        <v>502</v>
      </c>
      <c r="G114" s="1">
        <f>F114-E114</f>
        <v>158</v>
      </c>
      <c r="H114">
        <f>IF(F114&lt;50,0.1*G114,0.2*G114)</f>
        <v>31.6</v>
      </c>
      <c r="I114" t="s">
        <v>108</v>
      </c>
      <c r="J114" t="s">
        <v>109</v>
      </c>
      <c r="K114" t="s">
        <v>70</v>
      </c>
    </row>
    <row r="115" spans="1:11" x14ac:dyDescent="0.2">
      <c r="A115" s="23" t="s">
        <v>92</v>
      </c>
      <c r="B115" s="24">
        <v>1145</v>
      </c>
      <c r="C115">
        <v>4421</v>
      </c>
      <c r="D115" t="s">
        <v>78</v>
      </c>
      <c r="E115" s="1">
        <v>45</v>
      </c>
      <c r="F115" s="1">
        <v>87</v>
      </c>
      <c r="G115" s="1">
        <f>F115-E115</f>
        <v>42</v>
      </c>
      <c r="H115">
        <f>IF(F115&lt;50,0.1*G115,0.2*G115)</f>
        <v>8.4</v>
      </c>
      <c r="I115" t="s">
        <v>108</v>
      </c>
      <c r="J115" t="s">
        <v>109</v>
      </c>
      <c r="K115" t="s">
        <v>70</v>
      </c>
    </row>
    <row r="116" spans="1:11" x14ac:dyDescent="0.2">
      <c r="A116" s="23" t="s">
        <v>20</v>
      </c>
      <c r="B116" s="24">
        <v>1008</v>
      </c>
      <c r="C116">
        <v>2877</v>
      </c>
      <c r="D116" t="s">
        <v>71</v>
      </c>
      <c r="E116" s="1">
        <v>11.4</v>
      </c>
      <c r="F116" s="1">
        <v>16.3</v>
      </c>
      <c r="G116" s="1">
        <f>F116-E116</f>
        <v>4.9000000000000004</v>
      </c>
      <c r="H116">
        <f>IF(F116&lt;50,0.1*G116,0.2*G116)</f>
        <v>0.49000000000000005</v>
      </c>
      <c r="I116" t="s">
        <v>107</v>
      </c>
      <c r="J116" t="s">
        <v>43</v>
      </c>
      <c r="K116" t="s">
        <v>70</v>
      </c>
    </row>
    <row r="117" spans="1:11" x14ac:dyDescent="0.2">
      <c r="A117" s="23" t="s">
        <v>20</v>
      </c>
      <c r="B117" s="24">
        <v>1012</v>
      </c>
      <c r="C117">
        <v>4421</v>
      </c>
      <c r="D117" t="s">
        <v>78</v>
      </c>
      <c r="E117" s="1">
        <v>45</v>
      </c>
      <c r="F117" s="1">
        <v>87</v>
      </c>
      <c r="G117" s="1">
        <f>F117-E117</f>
        <v>42</v>
      </c>
      <c r="H117">
        <f>IF(F117&lt;50,0.1*G117,0.2*G117)</f>
        <v>8.4</v>
      </c>
      <c r="I117" t="s">
        <v>107</v>
      </c>
      <c r="J117" t="s">
        <v>43</v>
      </c>
      <c r="K117" t="s">
        <v>70</v>
      </c>
    </row>
    <row r="118" spans="1:11" x14ac:dyDescent="0.2">
      <c r="A118" s="23" t="s">
        <v>85</v>
      </c>
      <c r="B118" s="24">
        <v>1042</v>
      </c>
      <c r="C118">
        <v>8722</v>
      </c>
      <c r="D118" t="s">
        <v>75</v>
      </c>
      <c r="E118" s="1">
        <v>344</v>
      </c>
      <c r="F118" s="1">
        <v>502</v>
      </c>
      <c r="G118" s="1">
        <f>F118-E118</f>
        <v>158</v>
      </c>
      <c r="H118">
        <f>IF(F118&lt;50,0.1*G118,0.2*G118)</f>
        <v>31.6</v>
      </c>
      <c r="I118" t="s">
        <v>107</v>
      </c>
      <c r="J118" t="s">
        <v>43</v>
      </c>
      <c r="K118" t="s">
        <v>70</v>
      </c>
    </row>
    <row r="119" spans="1:11" x14ac:dyDescent="0.2">
      <c r="A119" s="23" t="s">
        <v>88</v>
      </c>
      <c r="B119" s="24">
        <v>1065</v>
      </c>
      <c r="C119">
        <v>2499</v>
      </c>
      <c r="D119" t="s">
        <v>73</v>
      </c>
      <c r="E119" s="1">
        <v>6.2</v>
      </c>
      <c r="F119" s="1">
        <v>9.1999999999999993</v>
      </c>
      <c r="G119" s="1">
        <f>F119-E119</f>
        <v>2.9999999999999991</v>
      </c>
      <c r="H119">
        <f>IF(F119&lt;50,0.1*G119,0.2*G119)</f>
        <v>0.29999999999999993</v>
      </c>
      <c r="I119" t="s">
        <v>107</v>
      </c>
      <c r="J119" t="s">
        <v>43</v>
      </c>
      <c r="K119" t="s">
        <v>70</v>
      </c>
    </row>
    <row r="120" spans="1:11" x14ac:dyDescent="0.2">
      <c r="A120" s="23" t="s">
        <v>91</v>
      </c>
      <c r="B120" s="24">
        <v>1126</v>
      </c>
      <c r="C120">
        <v>9212</v>
      </c>
      <c r="D120" t="s">
        <v>79</v>
      </c>
      <c r="E120" s="1">
        <v>4</v>
      </c>
      <c r="F120" s="1">
        <v>7</v>
      </c>
      <c r="G120" s="1">
        <f>F120-E120</f>
        <v>3</v>
      </c>
      <c r="H120">
        <f>IF(F120&lt;50,0.1*G120,0.2*G120)</f>
        <v>0.30000000000000004</v>
      </c>
      <c r="I120" t="s">
        <v>107</v>
      </c>
      <c r="J120" t="s">
        <v>43</v>
      </c>
      <c r="K120" t="s">
        <v>70</v>
      </c>
    </row>
    <row r="121" spans="1:11" x14ac:dyDescent="0.2">
      <c r="A121" s="23" t="s">
        <v>91</v>
      </c>
      <c r="B121" s="24">
        <v>1136</v>
      </c>
      <c r="C121">
        <v>2242</v>
      </c>
      <c r="D121" t="s">
        <v>81</v>
      </c>
      <c r="E121" s="1">
        <v>60</v>
      </c>
      <c r="F121" s="1">
        <v>124</v>
      </c>
      <c r="G121" s="1">
        <f>F121-E121</f>
        <v>64</v>
      </c>
      <c r="H121">
        <f>IF(F121&lt;50,0.1*G121,0.2*G121)</f>
        <v>12.8</v>
      </c>
      <c r="I121" t="s">
        <v>107</v>
      </c>
      <c r="J121" t="s">
        <v>43</v>
      </c>
      <c r="K121" t="s">
        <v>70</v>
      </c>
    </row>
    <row r="122" spans="1:11" x14ac:dyDescent="0.2">
      <c r="A122" s="23" t="s">
        <v>93</v>
      </c>
      <c r="B122" s="24">
        <v>1157</v>
      </c>
      <c r="C122">
        <v>9212</v>
      </c>
      <c r="D122" t="s">
        <v>79</v>
      </c>
      <c r="E122" s="1">
        <v>4</v>
      </c>
      <c r="F122" s="1">
        <v>7</v>
      </c>
      <c r="G122" s="1">
        <f>F122-E122</f>
        <v>3</v>
      </c>
      <c r="H122">
        <f>IF(F122&lt;50,0.1*G122,0.2*G122)</f>
        <v>0.30000000000000004</v>
      </c>
      <c r="I122" t="s">
        <v>107</v>
      </c>
      <c r="J122" t="s">
        <v>43</v>
      </c>
      <c r="K122" t="s">
        <v>70</v>
      </c>
    </row>
    <row r="123" spans="1:11" x14ac:dyDescent="0.2">
      <c r="A123" s="23" t="s">
        <v>95</v>
      </c>
      <c r="B123" s="24">
        <v>1167</v>
      </c>
      <c r="C123">
        <v>2242</v>
      </c>
      <c r="D123" t="s">
        <v>81</v>
      </c>
      <c r="E123" s="1">
        <v>60</v>
      </c>
      <c r="F123" s="1">
        <v>124</v>
      </c>
      <c r="G123" s="1">
        <f>F123-E123</f>
        <v>64</v>
      </c>
      <c r="H123">
        <f>IF(F123&lt;50,0.1*G123,0.2*G123)</f>
        <v>12.8</v>
      </c>
      <c r="I123" t="s">
        <v>107</v>
      </c>
      <c r="J123" t="s">
        <v>43</v>
      </c>
      <c r="K123" t="s">
        <v>70</v>
      </c>
    </row>
    <row r="124" spans="1:11" x14ac:dyDescent="0.2">
      <c r="A124" s="23" t="s">
        <v>80</v>
      </c>
      <c r="B124" s="24">
        <v>1027</v>
      </c>
      <c r="C124">
        <v>6119</v>
      </c>
      <c r="D124" t="s">
        <v>84</v>
      </c>
      <c r="E124" s="1">
        <v>9</v>
      </c>
      <c r="F124" s="1">
        <v>14</v>
      </c>
      <c r="G124" s="1">
        <f>F124-E124</f>
        <v>5</v>
      </c>
      <c r="H124">
        <f>IF(F124&lt;50,0.1*G124,0.2*G124)</f>
        <v>0.5</v>
      </c>
      <c r="I124" t="s">
        <v>103</v>
      </c>
      <c r="J124" t="s">
        <v>104</v>
      </c>
      <c r="K124" t="s">
        <v>82</v>
      </c>
    </row>
    <row r="125" spans="1:11" x14ac:dyDescent="0.2">
      <c r="A125" s="23" t="s">
        <v>89</v>
      </c>
      <c r="B125" s="24">
        <v>1083</v>
      </c>
      <c r="C125">
        <v>1109</v>
      </c>
      <c r="D125" t="s">
        <v>76</v>
      </c>
      <c r="E125" s="1">
        <v>3</v>
      </c>
      <c r="F125" s="1">
        <v>8</v>
      </c>
      <c r="G125" s="1">
        <f>F125-E125</f>
        <v>5</v>
      </c>
      <c r="H125">
        <f>IF(F125&lt;50,0.1*G125,0.2*G125)</f>
        <v>0.5</v>
      </c>
      <c r="I125" t="s">
        <v>103</v>
      </c>
      <c r="J125" t="s">
        <v>104</v>
      </c>
      <c r="K125" t="s">
        <v>82</v>
      </c>
    </row>
    <row r="126" spans="1:11" x14ac:dyDescent="0.2">
      <c r="A126" s="23" t="s">
        <v>91</v>
      </c>
      <c r="B126" s="24">
        <v>1127</v>
      </c>
      <c r="C126">
        <v>8722</v>
      </c>
      <c r="D126" t="s">
        <v>75</v>
      </c>
      <c r="E126" s="1">
        <v>344</v>
      </c>
      <c r="F126" s="1">
        <v>502</v>
      </c>
      <c r="G126" s="1">
        <f>F126-E126</f>
        <v>158</v>
      </c>
      <c r="H126">
        <f>IF(F126&lt;50,0.1*G126,0.2*G126)</f>
        <v>31.6</v>
      </c>
      <c r="I126" t="s">
        <v>103</v>
      </c>
      <c r="J126" t="s">
        <v>104</v>
      </c>
      <c r="K126" t="s">
        <v>82</v>
      </c>
    </row>
    <row r="127" spans="1:11" x14ac:dyDescent="0.2">
      <c r="A127" s="23" t="s">
        <v>91</v>
      </c>
      <c r="B127" s="24">
        <v>1135</v>
      </c>
      <c r="C127">
        <v>8722</v>
      </c>
      <c r="D127" t="s">
        <v>75</v>
      </c>
      <c r="E127" s="1">
        <v>344</v>
      </c>
      <c r="F127" s="1">
        <v>502</v>
      </c>
      <c r="G127" s="1">
        <f>F127-E127</f>
        <v>158</v>
      </c>
      <c r="H127">
        <f>IF(F127&lt;50,0.1*G127,0.2*G127)</f>
        <v>31.6</v>
      </c>
      <c r="I127" t="s">
        <v>103</v>
      </c>
      <c r="J127" t="s">
        <v>104</v>
      </c>
      <c r="K127" t="s">
        <v>82</v>
      </c>
    </row>
    <row r="128" spans="1:11" x14ac:dyDescent="0.2">
      <c r="A128" s="23" t="s">
        <v>93</v>
      </c>
      <c r="B128" s="24">
        <v>1152</v>
      </c>
      <c r="C128">
        <v>4421</v>
      </c>
      <c r="D128" t="s">
        <v>78</v>
      </c>
      <c r="E128" s="1">
        <v>45</v>
      </c>
      <c r="F128" s="1">
        <v>87</v>
      </c>
      <c r="G128" s="1">
        <f>F128-E128</f>
        <v>42</v>
      </c>
      <c r="H128">
        <f>IF(F128&lt;50,0.1*G128,0.2*G128)</f>
        <v>8.4</v>
      </c>
      <c r="I128" t="s">
        <v>103</v>
      </c>
      <c r="J128" t="s">
        <v>104</v>
      </c>
      <c r="K128" t="s">
        <v>82</v>
      </c>
    </row>
    <row r="129" spans="1:11" x14ac:dyDescent="0.2">
      <c r="A129" s="23" t="s">
        <v>94</v>
      </c>
      <c r="B129" s="24">
        <v>1158</v>
      </c>
      <c r="C129">
        <v>8722</v>
      </c>
      <c r="D129" t="s">
        <v>75</v>
      </c>
      <c r="E129" s="1">
        <v>344</v>
      </c>
      <c r="F129" s="1">
        <v>502</v>
      </c>
      <c r="G129" s="1">
        <f>F129-E129</f>
        <v>158</v>
      </c>
      <c r="H129">
        <f>IF(F129&lt;50,0.1*G129,0.2*G129)</f>
        <v>31.6</v>
      </c>
      <c r="I129" t="s">
        <v>103</v>
      </c>
      <c r="J129" t="s">
        <v>104</v>
      </c>
      <c r="K129" t="s">
        <v>82</v>
      </c>
    </row>
    <row r="130" spans="1:11" x14ac:dyDescent="0.2">
      <c r="A130" s="23" t="s">
        <v>80</v>
      </c>
      <c r="B130" s="24">
        <v>1030</v>
      </c>
      <c r="C130">
        <v>4421</v>
      </c>
      <c r="D130" t="s">
        <v>78</v>
      </c>
      <c r="E130" s="1">
        <v>45</v>
      </c>
      <c r="F130" s="1">
        <v>87</v>
      </c>
      <c r="G130" s="1">
        <f>F130-E130</f>
        <v>42</v>
      </c>
      <c r="H130">
        <f>IF(F130&lt;50,0.1*G130,0.2*G130)</f>
        <v>8.4</v>
      </c>
      <c r="I130" t="s">
        <v>105</v>
      </c>
      <c r="J130" t="s">
        <v>106</v>
      </c>
      <c r="K130" t="s">
        <v>82</v>
      </c>
    </row>
    <row r="131" spans="1:11" x14ac:dyDescent="0.2">
      <c r="A131" s="23" t="s">
        <v>85</v>
      </c>
      <c r="B131" s="24">
        <v>1036</v>
      </c>
      <c r="C131">
        <v>2499</v>
      </c>
      <c r="D131" t="s">
        <v>73</v>
      </c>
      <c r="E131" s="1">
        <v>6.2</v>
      </c>
      <c r="F131" s="1">
        <v>9.1999999999999993</v>
      </c>
      <c r="G131" s="1">
        <f>F131-E131</f>
        <v>2.9999999999999991</v>
      </c>
      <c r="H131">
        <f>IF(F131&lt;50,0.1*G131,0.2*G131)</f>
        <v>0.29999999999999993</v>
      </c>
      <c r="I131" t="s">
        <v>105</v>
      </c>
      <c r="J131" t="s">
        <v>106</v>
      </c>
      <c r="K131" t="s">
        <v>82</v>
      </c>
    </row>
    <row r="132" spans="1:11" x14ac:dyDescent="0.2">
      <c r="A132" s="23" t="s">
        <v>85</v>
      </c>
      <c r="B132" s="24">
        <v>1037</v>
      </c>
      <c r="C132">
        <v>6622</v>
      </c>
      <c r="D132" t="s">
        <v>86</v>
      </c>
      <c r="E132" s="1">
        <v>42</v>
      </c>
      <c r="F132" s="1">
        <v>77</v>
      </c>
      <c r="G132" s="1">
        <f>F132-E132</f>
        <v>35</v>
      </c>
      <c r="H132">
        <f>IF(F132&lt;50,0.1*G132,0.2*G132)</f>
        <v>7</v>
      </c>
      <c r="I132" t="s">
        <v>105</v>
      </c>
      <c r="J132" t="s">
        <v>106</v>
      </c>
      <c r="K132" t="s">
        <v>82</v>
      </c>
    </row>
    <row r="133" spans="1:11" x14ac:dyDescent="0.2">
      <c r="A133" s="23" t="s">
        <v>85</v>
      </c>
      <c r="B133" s="24">
        <v>1038</v>
      </c>
      <c r="C133">
        <v>2499</v>
      </c>
      <c r="D133" t="s">
        <v>73</v>
      </c>
      <c r="E133" s="1">
        <v>6.2</v>
      </c>
      <c r="F133" s="1">
        <v>9.1999999999999993</v>
      </c>
      <c r="G133" s="1">
        <f>F133-E133</f>
        <v>2.9999999999999991</v>
      </c>
      <c r="H133">
        <f>IF(F133&lt;50,0.1*G133,0.2*G133)</f>
        <v>0.29999999999999993</v>
      </c>
      <c r="I133" t="s">
        <v>105</v>
      </c>
      <c r="J133" t="s">
        <v>106</v>
      </c>
      <c r="K133" t="s">
        <v>82</v>
      </c>
    </row>
    <row r="134" spans="1:11" x14ac:dyDescent="0.2">
      <c r="A134" s="23" t="s">
        <v>87</v>
      </c>
      <c r="B134" s="24">
        <v>1055</v>
      </c>
      <c r="C134">
        <v>6119</v>
      </c>
      <c r="D134" t="s">
        <v>84</v>
      </c>
      <c r="E134" s="1">
        <v>9</v>
      </c>
      <c r="F134" s="1">
        <v>14</v>
      </c>
      <c r="G134" s="1">
        <f>F134-E134</f>
        <v>5</v>
      </c>
      <c r="H134">
        <f>IF(F134&lt;50,0.1*G134,0.2*G134)</f>
        <v>0.5</v>
      </c>
      <c r="I134" t="s">
        <v>105</v>
      </c>
      <c r="J134" t="s">
        <v>106</v>
      </c>
      <c r="K134" t="s">
        <v>82</v>
      </c>
    </row>
    <row r="135" spans="1:11" x14ac:dyDescent="0.2">
      <c r="A135" s="23" t="s">
        <v>88</v>
      </c>
      <c r="B135" s="24">
        <v>1078</v>
      </c>
      <c r="C135">
        <v>2877</v>
      </c>
      <c r="D135" t="s">
        <v>71</v>
      </c>
      <c r="E135" s="1">
        <v>11.4</v>
      </c>
      <c r="F135" s="1">
        <v>16.3</v>
      </c>
      <c r="G135" s="1">
        <f>F135-E135</f>
        <v>4.9000000000000004</v>
      </c>
      <c r="H135">
        <f>IF(F135&lt;50,0.1*G135,0.2*G135)</f>
        <v>0.49000000000000005</v>
      </c>
      <c r="I135" t="s">
        <v>105</v>
      </c>
      <c r="J135" t="s">
        <v>106</v>
      </c>
      <c r="K135" t="s">
        <v>82</v>
      </c>
    </row>
    <row r="136" spans="1:11" x14ac:dyDescent="0.2">
      <c r="A136" s="23" t="s">
        <v>90</v>
      </c>
      <c r="B136" s="24">
        <v>1102</v>
      </c>
      <c r="C136">
        <v>2242</v>
      </c>
      <c r="D136" t="s">
        <v>81</v>
      </c>
      <c r="E136" s="1">
        <v>60</v>
      </c>
      <c r="F136" s="1">
        <v>124</v>
      </c>
      <c r="G136" s="1">
        <f>F136-E136</f>
        <v>64</v>
      </c>
      <c r="H136">
        <f>IF(F136&lt;50,0.1*G136,0.2*G136)</f>
        <v>12.8</v>
      </c>
      <c r="I136" t="s">
        <v>105</v>
      </c>
      <c r="J136" t="s">
        <v>106</v>
      </c>
      <c r="K136" t="s">
        <v>82</v>
      </c>
    </row>
    <row r="137" spans="1:11" x14ac:dyDescent="0.2">
      <c r="A137" s="23" t="s">
        <v>91</v>
      </c>
      <c r="B137" s="24">
        <v>1140</v>
      </c>
      <c r="C137">
        <v>4421</v>
      </c>
      <c r="D137" t="s">
        <v>78</v>
      </c>
      <c r="E137" s="1">
        <v>45</v>
      </c>
      <c r="F137" s="1">
        <v>87</v>
      </c>
      <c r="G137" s="1">
        <f>F137-E137</f>
        <v>42</v>
      </c>
      <c r="H137">
        <f>IF(F137&lt;50,0.1*G137,0.2*G137)</f>
        <v>8.4</v>
      </c>
      <c r="I137" t="s">
        <v>105</v>
      </c>
      <c r="J137" t="s">
        <v>106</v>
      </c>
      <c r="K137" t="s">
        <v>82</v>
      </c>
    </row>
    <row r="138" spans="1:11" x14ac:dyDescent="0.2">
      <c r="A138" s="23" t="s">
        <v>92</v>
      </c>
      <c r="B138" s="24">
        <v>1142</v>
      </c>
      <c r="C138">
        <v>2242</v>
      </c>
      <c r="D138" t="s">
        <v>81</v>
      </c>
      <c r="E138" s="1">
        <v>60</v>
      </c>
      <c r="F138" s="1">
        <v>124</v>
      </c>
      <c r="G138" s="1">
        <f>F138-E138</f>
        <v>64</v>
      </c>
      <c r="H138">
        <f>IF(F138&lt;50,0.1*G138,0.2*G138)</f>
        <v>12.8</v>
      </c>
      <c r="I138" t="s">
        <v>105</v>
      </c>
      <c r="J138" t="s">
        <v>106</v>
      </c>
      <c r="K138" t="s">
        <v>82</v>
      </c>
    </row>
    <row r="139" spans="1:11" x14ac:dyDescent="0.2">
      <c r="A139" s="23" t="s">
        <v>93</v>
      </c>
      <c r="B139" s="24">
        <v>1154</v>
      </c>
      <c r="C139">
        <v>9822</v>
      </c>
      <c r="D139" t="s">
        <v>69</v>
      </c>
      <c r="E139" s="1">
        <v>58.3</v>
      </c>
      <c r="F139" s="1">
        <v>98.4</v>
      </c>
      <c r="G139" s="1">
        <f>F139-E139</f>
        <v>40.100000000000009</v>
      </c>
      <c r="H139">
        <f>IF(F139&lt;50,0.1*G139,0.2*G139)</f>
        <v>8.0200000000000014</v>
      </c>
      <c r="I139" t="s">
        <v>105</v>
      </c>
      <c r="J139" t="s">
        <v>106</v>
      </c>
      <c r="K139" t="s">
        <v>82</v>
      </c>
    </row>
    <row r="140" spans="1:11" x14ac:dyDescent="0.2">
      <c r="A140" s="23" t="s">
        <v>95</v>
      </c>
      <c r="B140" s="24">
        <v>1171</v>
      </c>
      <c r="C140">
        <v>4421</v>
      </c>
      <c r="D140" t="s">
        <v>78</v>
      </c>
      <c r="E140" s="1">
        <v>45</v>
      </c>
      <c r="F140" s="1">
        <v>87</v>
      </c>
      <c r="G140" s="1">
        <f>F140-E140</f>
        <v>42</v>
      </c>
      <c r="H140">
        <f>IF(F140&lt;50,0.1*G140,0.2*G140)</f>
        <v>8.4</v>
      </c>
      <c r="I140" t="s">
        <v>105</v>
      </c>
      <c r="J140" t="s">
        <v>106</v>
      </c>
      <c r="K140" t="s">
        <v>82</v>
      </c>
    </row>
    <row r="141" spans="1:11" x14ac:dyDescent="0.2">
      <c r="A141" s="23" t="s">
        <v>80</v>
      </c>
      <c r="B141" s="24">
        <v>1025</v>
      </c>
      <c r="C141">
        <v>2877</v>
      </c>
      <c r="D141" t="s">
        <v>71</v>
      </c>
      <c r="E141" s="1">
        <v>11.4</v>
      </c>
      <c r="F141" s="1">
        <v>16.3</v>
      </c>
      <c r="G141" s="1">
        <f>F141-E141</f>
        <v>4.9000000000000004</v>
      </c>
      <c r="H141">
        <f>IF(F141&lt;50,0.1*G141,0.2*G141)</f>
        <v>0.49000000000000005</v>
      </c>
      <c r="I141" t="s">
        <v>108</v>
      </c>
      <c r="J141" t="s">
        <v>109</v>
      </c>
      <c r="K141" t="s">
        <v>82</v>
      </c>
    </row>
    <row r="142" spans="1:11" x14ac:dyDescent="0.2">
      <c r="A142" s="23" t="s">
        <v>89</v>
      </c>
      <c r="B142" s="24">
        <v>1091</v>
      </c>
      <c r="C142">
        <v>2877</v>
      </c>
      <c r="D142" t="s">
        <v>71</v>
      </c>
      <c r="E142" s="1">
        <v>11.4</v>
      </c>
      <c r="F142" s="1">
        <v>16.3</v>
      </c>
      <c r="G142" s="1">
        <f>F142-E142</f>
        <v>4.9000000000000004</v>
      </c>
      <c r="H142">
        <f>IF(F142&lt;50,0.1*G142,0.2*G142)</f>
        <v>0.49000000000000005</v>
      </c>
      <c r="I142" t="s">
        <v>108</v>
      </c>
      <c r="J142" t="s">
        <v>109</v>
      </c>
      <c r="K142" t="s">
        <v>82</v>
      </c>
    </row>
    <row r="143" spans="1:11" x14ac:dyDescent="0.2">
      <c r="A143" s="23" t="s">
        <v>89</v>
      </c>
      <c r="B143" s="24">
        <v>1097</v>
      </c>
      <c r="C143">
        <v>9212</v>
      </c>
      <c r="D143" t="s">
        <v>79</v>
      </c>
      <c r="E143" s="1">
        <v>4</v>
      </c>
      <c r="F143" s="1">
        <v>7</v>
      </c>
      <c r="G143" s="1">
        <f>F143-E143</f>
        <v>3</v>
      </c>
      <c r="H143">
        <f>IF(F143&lt;50,0.1*G143,0.2*G143)</f>
        <v>0.30000000000000004</v>
      </c>
      <c r="I143" t="s">
        <v>108</v>
      </c>
      <c r="J143" t="s">
        <v>109</v>
      </c>
      <c r="K143" t="s">
        <v>82</v>
      </c>
    </row>
    <row r="144" spans="1:11" x14ac:dyDescent="0.2">
      <c r="A144" s="23" t="s">
        <v>90</v>
      </c>
      <c r="B144" s="24">
        <v>1110</v>
      </c>
      <c r="C144">
        <v>8722</v>
      </c>
      <c r="D144" t="s">
        <v>75</v>
      </c>
      <c r="E144" s="1">
        <v>344</v>
      </c>
      <c r="F144" s="1">
        <v>502</v>
      </c>
      <c r="G144" s="1">
        <f>F144-E144</f>
        <v>158</v>
      </c>
      <c r="H144">
        <f>IF(F144&lt;50,0.1*G144,0.2*G144)</f>
        <v>31.6</v>
      </c>
      <c r="I144" t="s">
        <v>108</v>
      </c>
      <c r="J144" t="s">
        <v>109</v>
      </c>
      <c r="K144" t="s">
        <v>82</v>
      </c>
    </row>
    <row r="145" spans="1:11" x14ac:dyDescent="0.2">
      <c r="A145" s="23" t="s">
        <v>91</v>
      </c>
      <c r="B145" s="24">
        <v>1129</v>
      </c>
      <c r="C145">
        <v>9822</v>
      </c>
      <c r="D145" t="s">
        <v>69</v>
      </c>
      <c r="E145" s="1">
        <v>58.3</v>
      </c>
      <c r="F145" s="1">
        <v>98.4</v>
      </c>
      <c r="G145" s="1">
        <f>F145-E145</f>
        <v>40.100000000000009</v>
      </c>
      <c r="H145">
        <f>IF(F145&lt;50,0.1*G145,0.2*G145)</f>
        <v>8.0200000000000014</v>
      </c>
      <c r="I145" t="s">
        <v>108</v>
      </c>
      <c r="J145" t="s">
        <v>109</v>
      </c>
      <c r="K145" t="s">
        <v>82</v>
      </c>
    </row>
    <row r="146" spans="1:11" x14ac:dyDescent="0.2">
      <c r="A146" s="23" t="s">
        <v>92</v>
      </c>
      <c r="B146" s="24">
        <v>1146</v>
      </c>
      <c r="C146">
        <v>8722</v>
      </c>
      <c r="D146" t="s">
        <v>75</v>
      </c>
      <c r="E146" s="1">
        <v>344</v>
      </c>
      <c r="F146" s="1">
        <v>502</v>
      </c>
      <c r="G146" s="1">
        <f>F146-E146</f>
        <v>158</v>
      </c>
      <c r="H146">
        <f>IF(F146&lt;50,0.1*G146,0.2*G146)</f>
        <v>31.6</v>
      </c>
      <c r="I146" t="s">
        <v>108</v>
      </c>
      <c r="J146" t="s">
        <v>109</v>
      </c>
      <c r="K146" t="s">
        <v>82</v>
      </c>
    </row>
    <row r="147" spans="1:11" x14ac:dyDescent="0.2">
      <c r="A147" s="23" t="s">
        <v>94</v>
      </c>
      <c r="B147" s="24">
        <v>1160</v>
      </c>
      <c r="C147">
        <v>9822</v>
      </c>
      <c r="D147" t="s">
        <v>69</v>
      </c>
      <c r="E147" s="1">
        <v>58.3</v>
      </c>
      <c r="F147" s="1">
        <v>98.4</v>
      </c>
      <c r="G147" s="1">
        <f>F147-E147</f>
        <v>40.100000000000009</v>
      </c>
      <c r="H147">
        <f>IF(F147&lt;50,0.1*G147,0.2*G147)</f>
        <v>8.0200000000000014</v>
      </c>
      <c r="I147" t="s">
        <v>108</v>
      </c>
      <c r="J147" t="s">
        <v>109</v>
      </c>
      <c r="K147" t="s">
        <v>82</v>
      </c>
    </row>
    <row r="148" spans="1:11" x14ac:dyDescent="0.2">
      <c r="A148" s="23" t="s">
        <v>80</v>
      </c>
      <c r="B148" s="24">
        <v>1020</v>
      </c>
      <c r="C148">
        <v>2499</v>
      </c>
      <c r="D148" t="s">
        <v>73</v>
      </c>
      <c r="E148" s="1">
        <v>6.2</v>
      </c>
      <c r="F148" s="1">
        <v>9.1999999999999993</v>
      </c>
      <c r="G148" s="1">
        <f>F148-E148</f>
        <v>2.9999999999999991</v>
      </c>
      <c r="H148">
        <f>IF(F148&lt;50,0.1*G148,0.2*G148)</f>
        <v>0.29999999999999993</v>
      </c>
      <c r="I148" t="s">
        <v>107</v>
      </c>
      <c r="J148" t="s">
        <v>43</v>
      </c>
      <c r="K148" t="s">
        <v>82</v>
      </c>
    </row>
    <row r="149" spans="1:11" x14ac:dyDescent="0.2">
      <c r="A149" s="23" t="s">
        <v>87</v>
      </c>
      <c r="B149" s="24">
        <v>1054</v>
      </c>
      <c r="C149">
        <v>4421</v>
      </c>
      <c r="D149" t="s">
        <v>78</v>
      </c>
      <c r="E149" s="1">
        <v>45</v>
      </c>
      <c r="F149" s="1">
        <v>87</v>
      </c>
      <c r="G149" s="1">
        <f>F149-E149</f>
        <v>42</v>
      </c>
      <c r="H149">
        <f>IF(F149&lt;50,0.1*G149,0.2*G149)</f>
        <v>8.4</v>
      </c>
      <c r="I149" t="s">
        <v>107</v>
      </c>
      <c r="J149" t="s">
        <v>43</v>
      </c>
      <c r="K149" t="s">
        <v>82</v>
      </c>
    </row>
    <row r="150" spans="1:11" x14ac:dyDescent="0.2">
      <c r="A150" s="23" t="s">
        <v>87</v>
      </c>
      <c r="B150" s="24">
        <v>1060</v>
      </c>
      <c r="C150">
        <v>6119</v>
      </c>
      <c r="D150" t="s">
        <v>84</v>
      </c>
      <c r="E150" s="1">
        <v>9</v>
      </c>
      <c r="F150" s="1">
        <v>14</v>
      </c>
      <c r="G150" s="1">
        <f>F150-E150</f>
        <v>5</v>
      </c>
      <c r="H150">
        <f>IF(F150&lt;50,0.1*G150,0.2*G150)</f>
        <v>0.5</v>
      </c>
      <c r="I150" t="s">
        <v>107</v>
      </c>
      <c r="J150" t="s">
        <v>43</v>
      </c>
      <c r="K150" t="s">
        <v>82</v>
      </c>
    </row>
    <row r="151" spans="1:11" x14ac:dyDescent="0.2">
      <c r="A151" s="23" t="s">
        <v>88</v>
      </c>
      <c r="B151" s="24">
        <v>1061</v>
      </c>
      <c r="C151">
        <v>1109</v>
      </c>
      <c r="D151" t="s">
        <v>76</v>
      </c>
      <c r="E151" s="1">
        <v>3</v>
      </c>
      <c r="F151" s="1">
        <v>8</v>
      </c>
      <c r="G151" s="1">
        <f>F151-E151</f>
        <v>5</v>
      </c>
      <c r="H151">
        <f>IF(F151&lt;50,0.1*G151,0.2*G151)</f>
        <v>0.5</v>
      </c>
      <c r="I151" t="s">
        <v>107</v>
      </c>
      <c r="J151" t="s">
        <v>43</v>
      </c>
      <c r="K151" t="s">
        <v>82</v>
      </c>
    </row>
    <row r="152" spans="1:11" x14ac:dyDescent="0.2">
      <c r="A152" s="23" t="s">
        <v>88</v>
      </c>
      <c r="B152" s="24">
        <v>1066</v>
      </c>
      <c r="C152">
        <v>2877</v>
      </c>
      <c r="D152" t="s">
        <v>71</v>
      </c>
      <c r="E152" s="1">
        <v>11.4</v>
      </c>
      <c r="F152" s="1">
        <v>16.3</v>
      </c>
      <c r="G152" s="1">
        <f>F152-E152</f>
        <v>4.9000000000000004</v>
      </c>
      <c r="H152">
        <f>IF(F152&lt;50,0.1*G152,0.2*G152)</f>
        <v>0.49000000000000005</v>
      </c>
      <c r="I152" t="s">
        <v>107</v>
      </c>
      <c r="J152" t="s">
        <v>43</v>
      </c>
      <c r="K152" t="s">
        <v>82</v>
      </c>
    </row>
    <row r="153" spans="1:11" x14ac:dyDescent="0.2">
      <c r="A153" s="23" t="s">
        <v>88</v>
      </c>
      <c r="B153" s="24">
        <v>1072</v>
      </c>
      <c r="C153">
        <v>1109</v>
      </c>
      <c r="D153" t="s">
        <v>76</v>
      </c>
      <c r="E153" s="1">
        <v>3</v>
      </c>
      <c r="F153" s="1">
        <v>8</v>
      </c>
      <c r="G153" s="1">
        <f>F153-E153</f>
        <v>5</v>
      </c>
      <c r="H153">
        <f>IF(F153&lt;50,0.1*G153,0.2*G153)</f>
        <v>0.5</v>
      </c>
      <c r="I153" t="s">
        <v>107</v>
      </c>
      <c r="J153" t="s">
        <v>43</v>
      </c>
      <c r="K153" t="s">
        <v>82</v>
      </c>
    </row>
    <row r="154" spans="1:11" x14ac:dyDescent="0.2">
      <c r="A154" s="23" t="s">
        <v>89</v>
      </c>
      <c r="B154" s="24">
        <v>1085</v>
      </c>
      <c r="C154">
        <v>9822</v>
      </c>
      <c r="D154" t="s">
        <v>69</v>
      </c>
      <c r="E154" s="1">
        <v>58.3</v>
      </c>
      <c r="F154" s="1">
        <v>98.4</v>
      </c>
      <c r="G154" s="1">
        <f>F154-E154</f>
        <v>40.100000000000009</v>
      </c>
      <c r="H154">
        <f>IF(F154&lt;50,0.1*G154,0.2*G154)</f>
        <v>8.0200000000000014</v>
      </c>
      <c r="I154" t="s">
        <v>107</v>
      </c>
      <c r="J154" t="s">
        <v>43</v>
      </c>
      <c r="K154" t="s">
        <v>82</v>
      </c>
    </row>
    <row r="155" spans="1:11" x14ac:dyDescent="0.2">
      <c r="A155" s="23" t="s">
        <v>89</v>
      </c>
      <c r="B155" s="24">
        <v>1089</v>
      </c>
      <c r="C155">
        <v>6119</v>
      </c>
      <c r="D155" t="s">
        <v>84</v>
      </c>
      <c r="E155" s="1">
        <v>9</v>
      </c>
      <c r="F155" s="1">
        <v>14</v>
      </c>
      <c r="G155" s="1">
        <f>F155-E155</f>
        <v>5</v>
      </c>
      <c r="H155">
        <f>IF(F155&lt;50,0.1*G155,0.2*G155)</f>
        <v>0.5</v>
      </c>
      <c r="I155" t="s">
        <v>107</v>
      </c>
      <c r="J155" t="s">
        <v>43</v>
      </c>
      <c r="K155" t="s">
        <v>82</v>
      </c>
    </row>
    <row r="156" spans="1:11" x14ac:dyDescent="0.2">
      <c r="A156" s="23" t="s">
        <v>90</v>
      </c>
      <c r="B156" s="24">
        <v>1104</v>
      </c>
      <c r="C156">
        <v>2877</v>
      </c>
      <c r="D156" t="s">
        <v>71</v>
      </c>
      <c r="E156" s="1">
        <v>11.4</v>
      </c>
      <c r="F156" s="1">
        <v>16.3</v>
      </c>
      <c r="G156" s="1">
        <f>F156-E156</f>
        <v>4.9000000000000004</v>
      </c>
      <c r="H156">
        <f>IF(F156&lt;50,0.1*G156,0.2*G156)</f>
        <v>0.49000000000000005</v>
      </c>
      <c r="I156" t="s">
        <v>107</v>
      </c>
      <c r="J156" t="s">
        <v>43</v>
      </c>
      <c r="K156" t="s">
        <v>82</v>
      </c>
    </row>
    <row r="157" spans="1:11" x14ac:dyDescent="0.2">
      <c r="A157" s="23" t="s">
        <v>90</v>
      </c>
      <c r="B157" s="24">
        <v>1108</v>
      </c>
      <c r="C157">
        <v>9822</v>
      </c>
      <c r="D157" t="s">
        <v>69</v>
      </c>
      <c r="E157" s="1">
        <v>58.3</v>
      </c>
      <c r="F157" s="1">
        <v>98.4</v>
      </c>
      <c r="G157" s="1">
        <f>F157-E157</f>
        <v>40.100000000000009</v>
      </c>
      <c r="H157">
        <f>IF(F157&lt;50,0.1*G157,0.2*G157)</f>
        <v>8.0200000000000014</v>
      </c>
      <c r="I157" t="s">
        <v>107</v>
      </c>
      <c r="J157" t="s">
        <v>43</v>
      </c>
      <c r="K157" t="s">
        <v>82</v>
      </c>
    </row>
    <row r="158" spans="1:11" x14ac:dyDescent="0.2">
      <c r="A158" s="23" t="s">
        <v>90</v>
      </c>
      <c r="B158" s="24">
        <v>1116</v>
      </c>
      <c r="C158">
        <v>6622</v>
      </c>
      <c r="D158" t="s">
        <v>86</v>
      </c>
      <c r="E158" s="1">
        <v>42</v>
      </c>
      <c r="F158" s="1">
        <v>77</v>
      </c>
      <c r="G158" s="1">
        <f>F158-E158</f>
        <v>35</v>
      </c>
      <c r="H158">
        <f>IF(F158&lt;50,0.1*G158,0.2*G158)</f>
        <v>7</v>
      </c>
      <c r="I158" t="s">
        <v>107</v>
      </c>
      <c r="J158" t="s">
        <v>43</v>
      </c>
      <c r="K158" t="s">
        <v>82</v>
      </c>
    </row>
    <row r="159" spans="1:11" x14ac:dyDescent="0.2">
      <c r="A159" s="23" t="s">
        <v>90</v>
      </c>
      <c r="B159" s="24">
        <v>1121</v>
      </c>
      <c r="C159">
        <v>4421</v>
      </c>
      <c r="D159" t="s">
        <v>78</v>
      </c>
      <c r="E159" s="1">
        <v>45</v>
      </c>
      <c r="F159" s="1">
        <v>87</v>
      </c>
      <c r="G159" s="1">
        <f>F159-E159</f>
        <v>42</v>
      </c>
      <c r="H159">
        <f>IF(F159&lt;50,0.1*G159,0.2*G159)</f>
        <v>8.4</v>
      </c>
      <c r="I159" t="s">
        <v>107</v>
      </c>
      <c r="J159" t="s">
        <v>43</v>
      </c>
      <c r="K159" t="s">
        <v>82</v>
      </c>
    </row>
    <row r="160" spans="1:11" x14ac:dyDescent="0.2">
      <c r="A160" s="23" t="s">
        <v>90</v>
      </c>
      <c r="B160" s="24">
        <v>1123</v>
      </c>
      <c r="C160">
        <v>9822</v>
      </c>
      <c r="D160" t="s">
        <v>69</v>
      </c>
      <c r="E160" s="1">
        <v>58.3</v>
      </c>
      <c r="F160" s="1">
        <v>98.4</v>
      </c>
      <c r="G160" s="1">
        <f>F160-E160</f>
        <v>40.100000000000009</v>
      </c>
      <c r="H160">
        <f>IF(F160&lt;50,0.1*G160,0.2*G160)</f>
        <v>8.0200000000000014</v>
      </c>
      <c r="I160" t="s">
        <v>107</v>
      </c>
      <c r="J160" t="s">
        <v>43</v>
      </c>
      <c r="K160" t="s">
        <v>82</v>
      </c>
    </row>
    <row r="161" spans="1:11" x14ac:dyDescent="0.2">
      <c r="A161" s="23" t="s">
        <v>94</v>
      </c>
      <c r="B161" s="24">
        <v>1166</v>
      </c>
      <c r="C161">
        <v>8722</v>
      </c>
      <c r="D161" t="s">
        <v>75</v>
      </c>
      <c r="E161" s="1">
        <v>344</v>
      </c>
      <c r="F161" s="1">
        <v>502</v>
      </c>
      <c r="G161" s="1">
        <f>F161-E161</f>
        <v>158</v>
      </c>
      <c r="H161">
        <f>IF(F161&lt;50,0.1*G161,0.2*G161)</f>
        <v>31.6</v>
      </c>
      <c r="I161" t="s">
        <v>107</v>
      </c>
      <c r="J161" t="s">
        <v>43</v>
      </c>
      <c r="K161" t="s">
        <v>82</v>
      </c>
    </row>
    <row r="162" spans="1:11" x14ac:dyDescent="0.2">
      <c r="A162" s="23" t="s">
        <v>90</v>
      </c>
      <c r="B162" s="24">
        <v>1100</v>
      </c>
      <c r="C162">
        <v>6119</v>
      </c>
      <c r="D162" t="s">
        <v>84</v>
      </c>
      <c r="E162" s="1">
        <v>9</v>
      </c>
      <c r="F162" s="1">
        <v>14</v>
      </c>
      <c r="G162" s="1">
        <f>F162-E162</f>
        <v>5</v>
      </c>
      <c r="H162">
        <f>IF(F162&lt;50,0.1*G162,0.2*G162)</f>
        <v>0.5</v>
      </c>
      <c r="I162" t="s">
        <v>103</v>
      </c>
      <c r="J162" t="s">
        <v>104</v>
      </c>
      <c r="K162" t="s">
        <v>83</v>
      </c>
    </row>
    <row r="163" spans="1:11" x14ac:dyDescent="0.2">
      <c r="A163" s="23" t="s">
        <v>90</v>
      </c>
      <c r="B163" s="24">
        <v>1119</v>
      </c>
      <c r="C163">
        <v>2242</v>
      </c>
      <c r="D163" t="s">
        <v>81</v>
      </c>
      <c r="E163" s="1">
        <v>60</v>
      </c>
      <c r="F163" s="1">
        <v>124</v>
      </c>
      <c r="G163" s="1">
        <f>F163-E163</f>
        <v>64</v>
      </c>
      <c r="H163">
        <f>IF(F163&lt;50,0.1*G163,0.2*G163)</f>
        <v>12.8</v>
      </c>
      <c r="I163" t="s">
        <v>103</v>
      </c>
      <c r="J163" t="s">
        <v>104</v>
      </c>
      <c r="K163" t="s">
        <v>83</v>
      </c>
    </row>
    <row r="164" spans="1:11" x14ac:dyDescent="0.2">
      <c r="A164" s="23" t="s">
        <v>91</v>
      </c>
      <c r="B164" s="24">
        <v>1138</v>
      </c>
      <c r="C164">
        <v>8722</v>
      </c>
      <c r="D164" t="s">
        <v>75</v>
      </c>
      <c r="E164" s="1">
        <v>344</v>
      </c>
      <c r="F164" s="1">
        <v>502</v>
      </c>
      <c r="G164" s="1">
        <f>F164-E164</f>
        <v>158</v>
      </c>
      <c r="H164">
        <f>IF(F164&lt;50,0.1*G164,0.2*G164)</f>
        <v>31.6</v>
      </c>
      <c r="I164" t="s">
        <v>103</v>
      </c>
      <c r="J164" t="s">
        <v>104</v>
      </c>
      <c r="K164" t="s">
        <v>83</v>
      </c>
    </row>
    <row r="165" spans="1:11" x14ac:dyDescent="0.2">
      <c r="A165" s="23" t="s">
        <v>80</v>
      </c>
      <c r="B165" s="24">
        <v>1024</v>
      </c>
      <c r="C165">
        <v>9212</v>
      </c>
      <c r="D165" t="s">
        <v>79</v>
      </c>
      <c r="E165" s="1">
        <v>4</v>
      </c>
      <c r="F165" s="1">
        <v>7</v>
      </c>
      <c r="G165" s="1">
        <f>F165-E165</f>
        <v>3</v>
      </c>
      <c r="H165">
        <f>IF(F165&lt;50,0.1*G165,0.2*G165)</f>
        <v>0.30000000000000004</v>
      </c>
      <c r="I165" t="s">
        <v>105</v>
      </c>
      <c r="J165" t="s">
        <v>106</v>
      </c>
      <c r="K165" t="s">
        <v>83</v>
      </c>
    </row>
    <row r="166" spans="1:11" x14ac:dyDescent="0.2">
      <c r="A166" s="23" t="s">
        <v>85</v>
      </c>
      <c r="B166" s="24">
        <v>1046</v>
      </c>
      <c r="C166">
        <v>6119</v>
      </c>
      <c r="D166" t="s">
        <v>84</v>
      </c>
      <c r="E166" s="1">
        <v>9</v>
      </c>
      <c r="F166" s="1">
        <v>14</v>
      </c>
      <c r="G166" s="1">
        <f>F166-E166</f>
        <v>5</v>
      </c>
      <c r="H166">
        <f>IF(F166&lt;50,0.1*G166,0.2*G166)</f>
        <v>0.5</v>
      </c>
      <c r="I166" t="s">
        <v>105</v>
      </c>
      <c r="J166" t="s">
        <v>106</v>
      </c>
      <c r="K166" t="s">
        <v>83</v>
      </c>
    </row>
    <row r="167" spans="1:11" x14ac:dyDescent="0.2">
      <c r="A167" s="23" t="s">
        <v>80</v>
      </c>
      <c r="B167" s="24">
        <v>1022</v>
      </c>
      <c r="C167">
        <v>2877</v>
      </c>
      <c r="D167" t="s">
        <v>71</v>
      </c>
      <c r="E167" s="1">
        <v>11.4</v>
      </c>
      <c r="F167" s="1">
        <v>16.3</v>
      </c>
      <c r="G167" s="1">
        <f>F167-E167</f>
        <v>4.9000000000000004</v>
      </c>
      <c r="H167">
        <f>IF(F167&lt;50,0.1*G167,0.2*G167)</f>
        <v>0.49000000000000005</v>
      </c>
      <c r="I167" t="s">
        <v>107</v>
      </c>
      <c r="J167" t="s">
        <v>43</v>
      </c>
      <c r="K167" t="s">
        <v>83</v>
      </c>
    </row>
    <row r="168" spans="1:11" x14ac:dyDescent="0.2">
      <c r="A168" s="23" t="s">
        <v>87</v>
      </c>
      <c r="B168" s="24">
        <v>1051</v>
      </c>
      <c r="C168">
        <v>6119</v>
      </c>
      <c r="D168" t="s">
        <v>84</v>
      </c>
      <c r="E168" s="1">
        <v>9</v>
      </c>
      <c r="F168" s="1">
        <v>14</v>
      </c>
      <c r="G168" s="1">
        <f>F168-E168</f>
        <v>5</v>
      </c>
      <c r="H168">
        <f>IF(F168&lt;50,0.1*G168,0.2*G168)</f>
        <v>0.5</v>
      </c>
      <c r="I168" t="s">
        <v>107</v>
      </c>
      <c r="J168" t="s">
        <v>43</v>
      </c>
      <c r="K168" t="s">
        <v>83</v>
      </c>
    </row>
    <row r="169" spans="1:11" x14ac:dyDescent="0.2">
      <c r="A169" s="23" t="s">
        <v>88</v>
      </c>
      <c r="B169" s="24">
        <v>1067</v>
      </c>
      <c r="C169">
        <v>2877</v>
      </c>
      <c r="D169" t="s">
        <v>71</v>
      </c>
      <c r="E169" s="1">
        <v>11.4</v>
      </c>
      <c r="F169" s="1">
        <v>16.3</v>
      </c>
      <c r="G169" s="1">
        <f>F169-E169</f>
        <v>4.9000000000000004</v>
      </c>
      <c r="H169">
        <f>IF(F169&lt;50,0.1*G169,0.2*G169)</f>
        <v>0.49000000000000005</v>
      </c>
      <c r="I169" t="s">
        <v>107</v>
      </c>
      <c r="J169" t="s">
        <v>43</v>
      </c>
      <c r="K169" t="s">
        <v>83</v>
      </c>
    </row>
    <row r="170" spans="1:11" x14ac:dyDescent="0.2">
      <c r="A170" s="23" t="s">
        <v>89</v>
      </c>
      <c r="B170" s="24">
        <v>1081</v>
      </c>
      <c r="C170">
        <v>6119</v>
      </c>
      <c r="D170" t="s">
        <v>84</v>
      </c>
      <c r="E170" s="1">
        <v>9</v>
      </c>
      <c r="F170" s="1">
        <v>14</v>
      </c>
      <c r="G170" s="1">
        <f>F170-E170</f>
        <v>5</v>
      </c>
      <c r="H170">
        <f>IF(F170&lt;50,0.1*G170,0.2*G170)</f>
        <v>0.5</v>
      </c>
      <c r="I170" t="s">
        <v>107</v>
      </c>
      <c r="J170" t="s">
        <v>43</v>
      </c>
      <c r="K170" t="s">
        <v>83</v>
      </c>
    </row>
    <row r="171" spans="1:11" x14ac:dyDescent="0.2">
      <c r="A171" s="23" t="s">
        <v>93</v>
      </c>
      <c r="B171" s="24">
        <v>1150</v>
      </c>
      <c r="C171">
        <v>2242</v>
      </c>
      <c r="D171" t="s">
        <v>81</v>
      </c>
      <c r="E171" s="1">
        <v>60</v>
      </c>
      <c r="F171" s="1">
        <v>124</v>
      </c>
      <c r="G171" s="1">
        <f>F171-E171</f>
        <v>64</v>
      </c>
      <c r="H171">
        <f>IF(F171&lt;50,0.1*G171,0.2*G171)</f>
        <v>12.8</v>
      </c>
      <c r="I171" t="s">
        <v>107</v>
      </c>
      <c r="J171" t="s">
        <v>43</v>
      </c>
      <c r="K171" t="s">
        <v>83</v>
      </c>
    </row>
    <row r="172" spans="1:11" x14ac:dyDescent="0.2">
      <c r="A172" s="23" t="s">
        <v>95</v>
      </c>
      <c r="B172" s="24">
        <v>1169</v>
      </c>
      <c r="C172">
        <v>8722</v>
      </c>
      <c r="D172" t="s">
        <v>75</v>
      </c>
      <c r="E172" s="1">
        <v>344</v>
      </c>
      <c r="F172" s="1">
        <v>502</v>
      </c>
      <c r="G172" s="1">
        <f>F172-E172</f>
        <v>158</v>
      </c>
      <c r="H172">
        <f>IF(F172&lt;50,0.1*G172,0.2*G172)</f>
        <v>31.6</v>
      </c>
      <c r="I172" t="s">
        <v>107</v>
      </c>
      <c r="J172" t="s">
        <v>43</v>
      </c>
      <c r="K172" t="s">
        <v>83</v>
      </c>
    </row>
    <row r="174" spans="1:11" x14ac:dyDescent="0.2">
      <c r="A174" s="23" t="s">
        <v>110</v>
      </c>
      <c r="F174" s="1">
        <f>SUM(F2:F172)</f>
        <v>17110.599999999991</v>
      </c>
    </row>
    <row r="175" spans="1:11" x14ac:dyDescent="0.2">
      <c r="A175" s="23" t="s">
        <v>111</v>
      </c>
      <c r="F175" s="1">
        <f>SUMIF(F2:F172,"&gt;50")</f>
        <v>16088.399999999994</v>
      </c>
    </row>
    <row r="176" spans="1:11" x14ac:dyDescent="0.2">
      <c r="A176" s="23" t="s">
        <v>112</v>
      </c>
      <c r="F176" s="1">
        <f>SUMIF(F2:F172,"&lt;=50")</f>
        <v>1022.1999999999998</v>
      </c>
    </row>
  </sheetData>
  <sortState xmlns:xlrd2="http://schemas.microsoft.com/office/spreadsheetml/2017/richdata2" ref="A2:K172">
    <sortCondition ref="K2:K172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FCF1F-FD05-D944-AFE7-36E66AF6E179}">
  <dimension ref="A3:B8"/>
  <sheetViews>
    <sheetView workbookViewId="0">
      <selection activeCell="N21" sqref="N21"/>
    </sheetView>
  </sheetViews>
  <sheetFormatPr baseColWidth="10" defaultRowHeight="16" x14ac:dyDescent="0.2"/>
  <cols>
    <col min="1" max="1" width="13" bestFit="1" customWidth="1"/>
    <col min="2" max="3" width="15.5" bestFit="1" customWidth="1"/>
  </cols>
  <sheetData>
    <row r="3" spans="1:2" x14ac:dyDescent="0.2">
      <c r="A3" s="26" t="s">
        <v>114</v>
      </c>
      <c r="B3" t="s">
        <v>113</v>
      </c>
    </row>
    <row r="4" spans="1:2" x14ac:dyDescent="0.2">
      <c r="A4" s="27" t="s">
        <v>104</v>
      </c>
      <c r="B4" s="2">
        <v>6003.5</v>
      </c>
    </row>
    <row r="5" spans="1:2" x14ac:dyDescent="0.2">
      <c r="A5" s="27" t="s">
        <v>106</v>
      </c>
      <c r="B5" s="2">
        <v>2410.7000000000003</v>
      </c>
    </row>
    <row r="6" spans="1:2" x14ac:dyDescent="0.2">
      <c r="A6" s="27" t="s">
        <v>109</v>
      </c>
      <c r="B6" s="2">
        <v>3035.3</v>
      </c>
    </row>
    <row r="7" spans="1:2" x14ac:dyDescent="0.2">
      <c r="A7" s="27" t="s">
        <v>43</v>
      </c>
      <c r="B7" s="2">
        <v>5661.1</v>
      </c>
    </row>
    <row r="8" spans="1:2" x14ac:dyDescent="0.2">
      <c r="A8" s="27" t="s">
        <v>115</v>
      </c>
      <c r="B8" s="25">
        <v>17110.599999999999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0B14D-0AD1-E84C-BF68-E59C8EF237F0}">
  <dimension ref="A1:N66"/>
  <sheetViews>
    <sheetView tabSelected="1" workbookViewId="0">
      <selection activeCell="E7" sqref="E7"/>
    </sheetView>
  </sheetViews>
  <sheetFormatPr baseColWidth="10" defaultRowHeight="16" x14ac:dyDescent="0.2"/>
  <cols>
    <col min="1" max="1" width="13" bestFit="1" customWidth="1"/>
    <col min="2" max="2" width="5.6640625" bestFit="1" customWidth="1"/>
    <col min="3" max="3" width="16" bestFit="1" customWidth="1"/>
    <col min="4" max="4" width="6.33203125" bestFit="1" customWidth="1"/>
    <col min="5" max="5" width="16.83203125" bestFit="1" customWidth="1"/>
    <col min="6" max="6" width="15.83203125" bestFit="1" customWidth="1"/>
    <col min="7" max="7" width="8.33203125" bestFit="1" customWidth="1"/>
    <col min="8" max="8" width="11.5" style="30" bestFit="1" customWidth="1"/>
    <col min="9" max="9" width="10.5" style="30" bestFit="1" customWidth="1"/>
    <col min="10" max="10" width="6.1640625" bestFit="1" customWidth="1"/>
    <col min="11" max="11" width="9.33203125" bestFit="1" customWidth="1"/>
    <col min="12" max="12" width="14.33203125" bestFit="1" customWidth="1"/>
    <col min="13" max="13" width="8.6640625" bestFit="1" customWidth="1"/>
    <col min="14" max="14" width="16.6640625" bestFit="1" customWidth="1"/>
    <col min="16" max="16" width="4.1640625" bestFit="1" customWidth="1"/>
    <col min="17" max="17" width="14" bestFit="1" customWidth="1"/>
    <col min="18" max="18" width="5.1640625" bestFit="1" customWidth="1"/>
    <col min="19" max="19" width="9.33203125" bestFit="1" customWidth="1"/>
  </cols>
  <sheetData>
    <row r="1" spans="1:14" s="28" customFormat="1" ht="34" x14ac:dyDescent="0.2">
      <c r="A1" s="28" t="s">
        <v>116</v>
      </c>
      <c r="B1" s="28" t="s">
        <v>117</v>
      </c>
      <c r="C1" s="28" t="s">
        <v>118</v>
      </c>
      <c r="D1" s="28" t="s">
        <v>119</v>
      </c>
      <c r="E1" s="28" t="s">
        <v>120</v>
      </c>
      <c r="F1" s="28" t="s">
        <v>121</v>
      </c>
      <c r="G1" s="28" t="s">
        <v>122</v>
      </c>
      <c r="H1" s="29" t="s">
        <v>123</v>
      </c>
      <c r="I1" s="29" t="s">
        <v>124</v>
      </c>
      <c r="J1" s="28" t="s">
        <v>125</v>
      </c>
      <c r="K1" s="28" t="s">
        <v>126</v>
      </c>
      <c r="L1" s="28" t="s">
        <v>127</v>
      </c>
      <c r="M1" s="28" t="s">
        <v>128</v>
      </c>
      <c r="N1" s="28" t="s">
        <v>129</v>
      </c>
    </row>
    <row r="2" spans="1:14" x14ac:dyDescent="0.2">
      <c r="A2" t="s">
        <v>130</v>
      </c>
      <c r="B2" t="str">
        <f>LEFT(A2,2)</f>
        <v>FD</v>
      </c>
      <c r="C2" t="str">
        <f>VLOOKUP(B2,B$56:C$61,2)</f>
        <v>Ford</v>
      </c>
      <c r="D2" t="str">
        <f>MID(A2,5,3)</f>
        <v>MTG</v>
      </c>
      <c r="E2" t="str">
        <f>VLOOKUP(D2,D$56:E$66,2)</f>
        <v>Mustang</v>
      </c>
      <c r="F2" t="str">
        <f>MID(A2,3,2)</f>
        <v>06</v>
      </c>
      <c r="G2">
        <f t="shared" ref="G2:G6" si="0">IF(14-F2&lt;0,100-F2+14,14-F2)</f>
        <v>8</v>
      </c>
      <c r="H2" s="30">
        <v>40326.800000000003</v>
      </c>
      <c r="I2" s="30">
        <f>H2/(G2+0.5)</f>
        <v>4744.3294117647065</v>
      </c>
      <c r="J2" t="s">
        <v>131</v>
      </c>
      <c r="K2" t="s">
        <v>43</v>
      </c>
      <c r="L2">
        <v>50000</v>
      </c>
      <c r="M2" t="str">
        <f>IF(L2&gt;H2,"Y","N")</f>
        <v>Y</v>
      </c>
      <c r="N2" t="str">
        <f>_xlfn.CONCAT(B2,F2,D2,UPPER(LEFT(J2,3)),RIGHT(A2,3))</f>
        <v>FD06MTGBLA001</v>
      </c>
    </row>
    <row r="3" spans="1:14" x14ac:dyDescent="0.2">
      <c r="A3" t="s">
        <v>132</v>
      </c>
      <c r="B3" t="str">
        <f t="shared" ref="B3:B53" si="1">LEFT(A3,2)</f>
        <v>FD</v>
      </c>
      <c r="C3" t="str">
        <f>VLOOKUP(B3,B$56:C$61,2)</f>
        <v>Ford</v>
      </c>
      <c r="D3" t="str">
        <f t="shared" ref="D3:D66" si="2">MID(A3,5,3)</f>
        <v>MTG</v>
      </c>
      <c r="E3" t="str">
        <f>VLOOKUP(D3,D$56:E$66,2)</f>
        <v>Mustang</v>
      </c>
      <c r="F3" t="str">
        <f t="shared" ref="F3:F66" si="3">MID(A3,3,2)</f>
        <v>06</v>
      </c>
      <c r="G3">
        <f t="shared" si="0"/>
        <v>8</v>
      </c>
      <c r="H3" s="30">
        <v>44974.8</v>
      </c>
      <c r="I3" s="30">
        <f t="shared" ref="I3:I66" si="4">H3/(G3+0.5)</f>
        <v>5291.1529411764714</v>
      </c>
      <c r="J3" t="s">
        <v>133</v>
      </c>
      <c r="K3" t="s">
        <v>134</v>
      </c>
      <c r="L3">
        <v>50000</v>
      </c>
      <c r="M3" t="str">
        <f t="shared" ref="M3:M66" si="5">IF(L3&gt;H3,"Y","N")</f>
        <v>Y</v>
      </c>
      <c r="N3" t="str">
        <f t="shared" ref="N3:N66" si="6">_xlfn.CONCAT(B3,F3,D3,UPPER(LEFT(J3,3)),RIGHT(A3,3))</f>
        <v>FD06MTGWHI002</v>
      </c>
    </row>
    <row r="4" spans="1:14" x14ac:dyDescent="0.2">
      <c r="A4" t="s">
        <v>135</v>
      </c>
      <c r="B4" t="str">
        <f t="shared" si="1"/>
        <v>FD</v>
      </c>
      <c r="C4" t="str">
        <f>VLOOKUP(B4,B$56:C$61,2)</f>
        <v>Ford</v>
      </c>
      <c r="D4" t="str">
        <f t="shared" si="2"/>
        <v>MTG</v>
      </c>
      <c r="E4" t="str">
        <f>VLOOKUP(D4,D$56:E$66,2)</f>
        <v>Mustang</v>
      </c>
      <c r="F4" t="str">
        <f t="shared" si="3"/>
        <v>08</v>
      </c>
      <c r="G4">
        <f t="shared" si="0"/>
        <v>6</v>
      </c>
      <c r="H4" s="30">
        <v>44946.5</v>
      </c>
      <c r="I4" s="30">
        <f t="shared" si="4"/>
        <v>6914.8461538461543</v>
      </c>
      <c r="J4" t="s">
        <v>136</v>
      </c>
      <c r="K4" t="s">
        <v>137</v>
      </c>
      <c r="L4">
        <v>50000</v>
      </c>
      <c r="M4" t="str">
        <f t="shared" si="5"/>
        <v>Y</v>
      </c>
      <c r="N4" t="str">
        <f t="shared" si="6"/>
        <v>FD08MTGGRE003</v>
      </c>
    </row>
    <row r="5" spans="1:14" x14ac:dyDescent="0.2">
      <c r="A5" t="s">
        <v>138</v>
      </c>
      <c r="B5" t="str">
        <f t="shared" si="1"/>
        <v>FD</v>
      </c>
      <c r="C5" t="str">
        <f>VLOOKUP(B5,B$56:C$61,2)</f>
        <v>Ford</v>
      </c>
      <c r="D5" t="str">
        <f t="shared" si="2"/>
        <v>MTG</v>
      </c>
      <c r="E5" t="str">
        <f>VLOOKUP(D5,D$56:E$66,2)</f>
        <v>Mustang</v>
      </c>
      <c r="F5" t="str">
        <f t="shared" si="3"/>
        <v>08</v>
      </c>
      <c r="G5">
        <f t="shared" si="0"/>
        <v>6</v>
      </c>
      <c r="H5" s="30">
        <v>37558.800000000003</v>
      </c>
      <c r="I5" s="30">
        <f t="shared" si="4"/>
        <v>5778.2769230769236</v>
      </c>
      <c r="J5" t="s">
        <v>131</v>
      </c>
      <c r="K5" t="s">
        <v>139</v>
      </c>
      <c r="L5">
        <v>50000</v>
      </c>
      <c r="M5" t="str">
        <f t="shared" si="5"/>
        <v>Y</v>
      </c>
      <c r="N5" t="str">
        <f t="shared" si="6"/>
        <v>FD08MTGBLA004</v>
      </c>
    </row>
    <row r="6" spans="1:14" x14ac:dyDescent="0.2">
      <c r="A6" t="s">
        <v>140</v>
      </c>
      <c r="B6" t="str">
        <f t="shared" si="1"/>
        <v>FD</v>
      </c>
      <c r="C6" t="str">
        <f>VLOOKUP(B6,B$56:C$61,2)</f>
        <v>Ford</v>
      </c>
      <c r="D6" t="str">
        <f t="shared" si="2"/>
        <v>MTG</v>
      </c>
      <c r="E6" t="str">
        <f>VLOOKUP(D6,D$56:E$66,2)</f>
        <v>Mustang</v>
      </c>
      <c r="F6" t="str">
        <f t="shared" si="3"/>
        <v>08</v>
      </c>
      <c r="G6">
        <f t="shared" si="0"/>
        <v>6</v>
      </c>
      <c r="H6" s="30">
        <v>36438.5</v>
      </c>
      <c r="I6" s="30">
        <f t="shared" si="4"/>
        <v>5605.9230769230771</v>
      </c>
      <c r="J6" t="s">
        <v>133</v>
      </c>
      <c r="K6" t="s">
        <v>43</v>
      </c>
      <c r="L6">
        <v>50000</v>
      </c>
      <c r="M6" t="str">
        <f t="shared" si="5"/>
        <v>Y</v>
      </c>
      <c r="N6" t="str">
        <f t="shared" si="6"/>
        <v>FD08MTGWHI005</v>
      </c>
    </row>
    <row r="7" spans="1:14" x14ac:dyDescent="0.2">
      <c r="A7" t="s">
        <v>234</v>
      </c>
      <c r="B7" t="str">
        <f t="shared" si="1"/>
        <v>FD</v>
      </c>
      <c r="C7" t="str">
        <f>VLOOKUP(B7,B$56:C$61,2)</f>
        <v>Ford</v>
      </c>
      <c r="D7" t="str">
        <f t="shared" si="2"/>
        <v>FCS</v>
      </c>
      <c r="E7" t="str">
        <f>VLOOKUP(D7,D$56:E$66,2)</f>
        <v>Focus</v>
      </c>
      <c r="F7" t="str">
        <f t="shared" si="3"/>
        <v>06</v>
      </c>
      <c r="G7">
        <f t="shared" ref="G7:G14" si="7">IF(14-F7&lt;0,100-F7+14,14-F7)</f>
        <v>8</v>
      </c>
      <c r="H7" s="30">
        <v>46311.4</v>
      </c>
      <c r="I7" s="30">
        <f t="shared" si="4"/>
        <v>5448.4000000000005</v>
      </c>
      <c r="J7" t="s">
        <v>136</v>
      </c>
      <c r="K7" t="s">
        <v>141</v>
      </c>
      <c r="L7">
        <v>75000</v>
      </c>
      <c r="M7" t="str">
        <f t="shared" si="5"/>
        <v>Y</v>
      </c>
      <c r="N7" t="str">
        <f t="shared" si="6"/>
        <v>FD06FCSGRE006</v>
      </c>
    </row>
    <row r="8" spans="1:14" x14ac:dyDescent="0.2">
      <c r="A8" t="s">
        <v>142</v>
      </c>
      <c r="B8" t="str">
        <f t="shared" si="1"/>
        <v>FD</v>
      </c>
      <c r="C8" t="str">
        <f>VLOOKUP(B8,B$56:C$61,2)</f>
        <v>Ford</v>
      </c>
      <c r="D8" t="str">
        <f t="shared" si="2"/>
        <v>FCS</v>
      </c>
      <c r="E8" t="str">
        <f>VLOOKUP(D8,D$56:E$66,2)</f>
        <v>Focus</v>
      </c>
      <c r="F8" t="str">
        <f t="shared" si="3"/>
        <v>06</v>
      </c>
      <c r="G8">
        <f t="shared" si="7"/>
        <v>8</v>
      </c>
      <c r="H8" s="30">
        <v>52229.5</v>
      </c>
      <c r="I8" s="30">
        <f t="shared" si="4"/>
        <v>6144.6470588235297</v>
      </c>
      <c r="J8" t="s">
        <v>136</v>
      </c>
      <c r="K8" t="s">
        <v>137</v>
      </c>
      <c r="L8">
        <v>75000</v>
      </c>
      <c r="M8" t="str">
        <f t="shared" si="5"/>
        <v>Y</v>
      </c>
      <c r="N8" t="str">
        <f t="shared" si="6"/>
        <v>FD06FCSGRE007</v>
      </c>
    </row>
    <row r="9" spans="1:14" x14ac:dyDescent="0.2">
      <c r="A9" t="s">
        <v>143</v>
      </c>
      <c r="B9" t="str">
        <f t="shared" si="1"/>
        <v>FD</v>
      </c>
      <c r="C9" t="str">
        <f>VLOOKUP(B9,B$56:C$61,2)</f>
        <v>Ford</v>
      </c>
      <c r="D9" t="str">
        <f t="shared" si="2"/>
        <v>FCS</v>
      </c>
      <c r="E9" t="str">
        <f>VLOOKUP(D9,D$56:E$66,2)</f>
        <v>Focus</v>
      </c>
      <c r="F9" t="str">
        <f t="shared" si="3"/>
        <v>09</v>
      </c>
      <c r="G9">
        <f t="shared" si="7"/>
        <v>5</v>
      </c>
      <c r="H9" s="30">
        <v>35137</v>
      </c>
      <c r="I9" s="30">
        <f t="shared" si="4"/>
        <v>6388.545454545455</v>
      </c>
      <c r="J9" t="s">
        <v>131</v>
      </c>
      <c r="K9" t="s">
        <v>144</v>
      </c>
      <c r="L9">
        <v>75000</v>
      </c>
      <c r="M9" t="str">
        <f t="shared" si="5"/>
        <v>Y</v>
      </c>
      <c r="N9" t="str">
        <f t="shared" si="6"/>
        <v>FD09FCSBLA008</v>
      </c>
    </row>
    <row r="10" spans="1:14" x14ac:dyDescent="0.2">
      <c r="A10" t="s">
        <v>145</v>
      </c>
      <c r="B10" t="str">
        <f t="shared" si="1"/>
        <v>FD</v>
      </c>
      <c r="C10" t="str">
        <f>VLOOKUP(B10,B$56:C$61,2)</f>
        <v>Ford</v>
      </c>
      <c r="D10" t="str">
        <f t="shared" si="2"/>
        <v>FCS</v>
      </c>
      <c r="E10" t="str">
        <f>VLOOKUP(D10,D$56:E$66,2)</f>
        <v>Focus</v>
      </c>
      <c r="F10" t="str">
        <f t="shared" si="3"/>
        <v>13</v>
      </c>
      <c r="G10">
        <f t="shared" si="7"/>
        <v>1</v>
      </c>
      <c r="H10" s="30">
        <v>27637.1</v>
      </c>
      <c r="I10" s="30">
        <f t="shared" si="4"/>
        <v>18424.733333333334</v>
      </c>
      <c r="J10" t="s">
        <v>131</v>
      </c>
      <c r="K10" t="s">
        <v>43</v>
      </c>
      <c r="L10">
        <v>75000</v>
      </c>
      <c r="M10" t="str">
        <f t="shared" si="5"/>
        <v>Y</v>
      </c>
      <c r="N10" t="str">
        <f t="shared" si="6"/>
        <v>FD13FCSBLA009</v>
      </c>
    </row>
    <row r="11" spans="1:14" x14ac:dyDescent="0.2">
      <c r="A11" t="s">
        <v>146</v>
      </c>
      <c r="B11" t="str">
        <f t="shared" si="1"/>
        <v>FD</v>
      </c>
      <c r="C11" t="str">
        <f>VLOOKUP(B11,B$56:C$61,2)</f>
        <v>Ford</v>
      </c>
      <c r="D11" t="str">
        <f t="shared" si="2"/>
        <v>FCS</v>
      </c>
      <c r="E11" t="str">
        <f>VLOOKUP(D11,D$56:E$66,2)</f>
        <v>Focus</v>
      </c>
      <c r="F11" t="str">
        <f t="shared" si="3"/>
        <v>13</v>
      </c>
      <c r="G11">
        <f t="shared" si="7"/>
        <v>1</v>
      </c>
      <c r="H11" s="30">
        <v>27534.799999999999</v>
      </c>
      <c r="I11" s="30">
        <f t="shared" si="4"/>
        <v>18356.533333333333</v>
      </c>
      <c r="J11" t="s">
        <v>133</v>
      </c>
      <c r="K11" t="s">
        <v>147</v>
      </c>
      <c r="L11">
        <v>75000</v>
      </c>
      <c r="M11" t="str">
        <f t="shared" si="5"/>
        <v>Y</v>
      </c>
      <c r="N11" t="str">
        <f t="shared" si="6"/>
        <v>FD13FCSWHI010</v>
      </c>
    </row>
    <row r="12" spans="1:14" x14ac:dyDescent="0.2">
      <c r="A12" t="s">
        <v>148</v>
      </c>
      <c r="B12" t="str">
        <f t="shared" si="1"/>
        <v>FD</v>
      </c>
      <c r="C12" t="str">
        <f>VLOOKUP(B12,B$56:C$61,2)</f>
        <v>Ford</v>
      </c>
      <c r="D12" t="str">
        <f t="shared" si="2"/>
        <v>FCS</v>
      </c>
      <c r="E12" t="str">
        <f>VLOOKUP(D12,D$56:E$66,2)</f>
        <v>Focus</v>
      </c>
      <c r="F12" t="str">
        <f t="shared" si="3"/>
        <v>12</v>
      </c>
      <c r="G12">
        <f t="shared" si="7"/>
        <v>2</v>
      </c>
      <c r="H12" s="30">
        <v>19341.7</v>
      </c>
      <c r="I12" s="30">
        <f t="shared" si="4"/>
        <v>7736.68</v>
      </c>
      <c r="J12" t="s">
        <v>133</v>
      </c>
      <c r="K12" t="s">
        <v>149</v>
      </c>
      <c r="L12">
        <v>75000</v>
      </c>
      <c r="M12" t="str">
        <f t="shared" si="5"/>
        <v>Y</v>
      </c>
      <c r="N12" t="str">
        <f t="shared" si="6"/>
        <v>FD12FCSWHI011</v>
      </c>
    </row>
    <row r="13" spans="1:14" x14ac:dyDescent="0.2">
      <c r="A13" t="s">
        <v>150</v>
      </c>
      <c r="B13" t="str">
        <f t="shared" si="1"/>
        <v>FD</v>
      </c>
      <c r="C13" t="str">
        <f>VLOOKUP(B13,B$56:C$61,2)</f>
        <v>Ford</v>
      </c>
      <c r="D13" t="str">
        <f t="shared" si="2"/>
        <v>FCS</v>
      </c>
      <c r="E13" t="str">
        <f>VLOOKUP(D13,D$56:E$66,2)</f>
        <v>Focus</v>
      </c>
      <c r="F13" t="str">
        <f t="shared" si="3"/>
        <v>13</v>
      </c>
      <c r="G13">
        <f t="shared" si="7"/>
        <v>1</v>
      </c>
      <c r="H13" s="30">
        <v>22521.599999999999</v>
      </c>
      <c r="I13" s="30">
        <f t="shared" si="4"/>
        <v>15014.4</v>
      </c>
      <c r="J13" t="s">
        <v>131</v>
      </c>
      <c r="K13" t="s">
        <v>151</v>
      </c>
      <c r="L13">
        <v>75000</v>
      </c>
      <c r="M13" t="str">
        <f t="shared" si="5"/>
        <v>Y</v>
      </c>
      <c r="N13" t="str">
        <f t="shared" si="6"/>
        <v>FD13FCSBLA012</v>
      </c>
    </row>
    <row r="14" spans="1:14" x14ac:dyDescent="0.2">
      <c r="A14" t="s">
        <v>152</v>
      </c>
      <c r="B14" t="str">
        <f t="shared" si="1"/>
        <v>FD</v>
      </c>
      <c r="C14" t="str">
        <f>VLOOKUP(B14,B$56:C$61,2)</f>
        <v>Ford</v>
      </c>
      <c r="D14" t="str">
        <f t="shared" si="2"/>
        <v>FCS</v>
      </c>
      <c r="E14" t="str">
        <f>VLOOKUP(D14,D$56:E$66,2)</f>
        <v>Focus</v>
      </c>
      <c r="F14" t="str">
        <f t="shared" si="3"/>
        <v>13</v>
      </c>
      <c r="G14">
        <f t="shared" si="7"/>
        <v>1</v>
      </c>
      <c r="H14" s="30">
        <v>13682.9</v>
      </c>
      <c r="I14" s="30">
        <f t="shared" si="4"/>
        <v>9121.9333333333325</v>
      </c>
      <c r="J14" t="s">
        <v>131</v>
      </c>
      <c r="K14" t="s">
        <v>153</v>
      </c>
      <c r="L14">
        <v>75000</v>
      </c>
      <c r="M14" t="str">
        <f t="shared" si="5"/>
        <v>Y</v>
      </c>
      <c r="N14" t="str">
        <f t="shared" si="6"/>
        <v>FD13FCSBLA013</v>
      </c>
    </row>
    <row r="15" spans="1:14" x14ac:dyDescent="0.2">
      <c r="A15" t="s">
        <v>235</v>
      </c>
      <c r="B15" t="str">
        <f t="shared" si="1"/>
        <v>GM</v>
      </c>
      <c r="C15" t="str">
        <f>VLOOKUP(B15,B$56:C$61,2)</f>
        <v>General Motors</v>
      </c>
      <c r="D15" t="str">
        <f t="shared" si="2"/>
        <v>CMR</v>
      </c>
      <c r="E15" t="str">
        <f>VLOOKUP(D15,D$56:E$66,2)</f>
        <v>Camero</v>
      </c>
      <c r="F15" t="str">
        <f t="shared" si="3"/>
        <v>09</v>
      </c>
      <c r="G15">
        <f t="shared" ref="G14:G19" si="8">IF(14-F15&lt;0,100-F15+14,14-F15)</f>
        <v>5</v>
      </c>
      <c r="H15" s="30">
        <v>28464.799999999999</v>
      </c>
      <c r="I15" s="30">
        <f t="shared" si="4"/>
        <v>5175.4181818181814</v>
      </c>
      <c r="J15" t="s">
        <v>133</v>
      </c>
      <c r="K15" t="s">
        <v>154</v>
      </c>
      <c r="L15">
        <v>100000</v>
      </c>
      <c r="M15" t="str">
        <f t="shared" si="5"/>
        <v>Y</v>
      </c>
      <c r="N15" t="str">
        <f t="shared" si="6"/>
        <v>GM09CMRWHI014</v>
      </c>
    </row>
    <row r="16" spans="1:14" x14ac:dyDescent="0.2">
      <c r="A16" t="s">
        <v>155</v>
      </c>
      <c r="B16" t="str">
        <f t="shared" si="1"/>
        <v>GM</v>
      </c>
      <c r="C16" t="str">
        <f>VLOOKUP(B16,B$56:C$61,2)</f>
        <v>General Motors</v>
      </c>
      <c r="D16" t="str">
        <f t="shared" si="2"/>
        <v>CMR</v>
      </c>
      <c r="E16" t="str">
        <f>VLOOKUP(D16,D$56:E$66,2)</f>
        <v>Camero</v>
      </c>
      <c r="F16" t="str">
        <f t="shared" si="3"/>
        <v>12</v>
      </c>
      <c r="G16">
        <f t="shared" si="8"/>
        <v>2</v>
      </c>
      <c r="H16" s="30">
        <v>19421.099999999999</v>
      </c>
      <c r="I16" s="30">
        <f t="shared" si="4"/>
        <v>7768.44</v>
      </c>
      <c r="J16" t="s">
        <v>131</v>
      </c>
      <c r="K16" t="s">
        <v>156</v>
      </c>
      <c r="L16">
        <v>100000</v>
      </c>
      <c r="M16" t="str">
        <f t="shared" si="5"/>
        <v>Y</v>
      </c>
      <c r="N16" t="str">
        <f t="shared" si="6"/>
        <v>GM12CMRBLA015</v>
      </c>
    </row>
    <row r="17" spans="1:14" x14ac:dyDescent="0.2">
      <c r="A17" t="s">
        <v>157</v>
      </c>
      <c r="B17" t="str">
        <f t="shared" si="1"/>
        <v>GM</v>
      </c>
      <c r="C17" t="str">
        <f>VLOOKUP(B17,B$56:C$61,2)</f>
        <v>General Motors</v>
      </c>
      <c r="D17" t="str">
        <f t="shared" si="2"/>
        <v>CMR</v>
      </c>
      <c r="E17" t="str">
        <f>VLOOKUP(D17,D$56:E$66,2)</f>
        <v>Camero</v>
      </c>
      <c r="F17" t="str">
        <f t="shared" si="3"/>
        <v>14</v>
      </c>
      <c r="G17">
        <f t="shared" si="8"/>
        <v>0</v>
      </c>
      <c r="H17" s="30">
        <v>14289.6</v>
      </c>
      <c r="I17" s="30">
        <f t="shared" si="4"/>
        <v>28579.200000000001</v>
      </c>
      <c r="J17" t="s">
        <v>133</v>
      </c>
      <c r="K17" t="s">
        <v>158</v>
      </c>
      <c r="L17">
        <v>100000</v>
      </c>
      <c r="M17" t="str">
        <f t="shared" si="5"/>
        <v>Y</v>
      </c>
      <c r="N17" t="str">
        <f t="shared" si="6"/>
        <v>GM14CMRWHI016</v>
      </c>
    </row>
    <row r="18" spans="1:14" x14ac:dyDescent="0.2">
      <c r="A18" t="s">
        <v>159</v>
      </c>
      <c r="B18" t="str">
        <f t="shared" si="1"/>
        <v>GM</v>
      </c>
      <c r="C18" t="str">
        <f>VLOOKUP(B18,B$56:C$61,2)</f>
        <v>General Motors</v>
      </c>
      <c r="D18" t="str">
        <f t="shared" si="2"/>
        <v>SLV</v>
      </c>
      <c r="E18" t="str">
        <f>VLOOKUP(D18,D$56:E$66,2)</f>
        <v>Silverado</v>
      </c>
      <c r="F18" t="str">
        <f t="shared" si="3"/>
        <v>10</v>
      </c>
      <c r="G18">
        <f t="shared" si="8"/>
        <v>4</v>
      </c>
      <c r="H18" s="30">
        <v>31144.400000000001</v>
      </c>
      <c r="I18" s="30">
        <f t="shared" si="4"/>
        <v>6920.9777777777781</v>
      </c>
      <c r="J18" t="s">
        <v>131</v>
      </c>
      <c r="K18" t="s">
        <v>160</v>
      </c>
      <c r="L18">
        <v>100000</v>
      </c>
      <c r="M18" t="str">
        <f t="shared" si="5"/>
        <v>Y</v>
      </c>
      <c r="N18" t="str">
        <f t="shared" si="6"/>
        <v>GM10SLVBLA017</v>
      </c>
    </row>
    <row r="19" spans="1:14" x14ac:dyDescent="0.2">
      <c r="A19" t="s">
        <v>161</v>
      </c>
      <c r="B19" t="str">
        <f t="shared" si="1"/>
        <v>GM</v>
      </c>
      <c r="C19" t="str">
        <f>VLOOKUP(B19,B$56:C$61,2)</f>
        <v>General Motors</v>
      </c>
      <c r="D19" t="str">
        <f t="shared" si="2"/>
        <v>SLV</v>
      </c>
      <c r="E19" t="str">
        <f>VLOOKUP(D19,D$56:E$66,2)</f>
        <v>Silverado</v>
      </c>
      <c r="F19" t="str">
        <f t="shared" si="3"/>
        <v>98</v>
      </c>
      <c r="G19">
        <f t="shared" si="8"/>
        <v>16</v>
      </c>
      <c r="H19" s="30">
        <v>83162.7</v>
      </c>
      <c r="I19" s="30">
        <f t="shared" si="4"/>
        <v>5040.1636363636362</v>
      </c>
      <c r="J19" t="s">
        <v>131</v>
      </c>
      <c r="K19" t="s">
        <v>154</v>
      </c>
      <c r="L19">
        <v>100000</v>
      </c>
      <c r="M19" t="str">
        <f t="shared" si="5"/>
        <v>Y</v>
      </c>
      <c r="N19" t="str">
        <f t="shared" si="6"/>
        <v>GM98SLVBLA018</v>
      </c>
    </row>
    <row r="20" spans="1:14" x14ac:dyDescent="0.2">
      <c r="A20" t="s">
        <v>162</v>
      </c>
      <c r="B20" t="str">
        <f t="shared" si="1"/>
        <v>GM</v>
      </c>
      <c r="C20" t="str">
        <f>VLOOKUP(B20,B$56:C$61,2)</f>
        <v>General Motors</v>
      </c>
      <c r="D20" t="str">
        <f t="shared" si="2"/>
        <v>SLV</v>
      </c>
      <c r="E20" t="str">
        <f>VLOOKUP(D20,D$56:E$66,2)</f>
        <v>Silverado</v>
      </c>
      <c r="F20" t="str">
        <f t="shared" si="3"/>
        <v>00</v>
      </c>
      <c r="G20">
        <f t="shared" ref="G20:G66" si="9">IF(14-F20&lt;0,100-F20+14,14-F20)</f>
        <v>14</v>
      </c>
      <c r="H20" s="30">
        <v>80685.8</v>
      </c>
      <c r="I20" s="30">
        <f t="shared" si="4"/>
        <v>5564.5379310344833</v>
      </c>
      <c r="J20" t="s">
        <v>163</v>
      </c>
      <c r="K20" t="s">
        <v>151</v>
      </c>
      <c r="L20">
        <v>100000</v>
      </c>
      <c r="M20" t="str">
        <f t="shared" si="5"/>
        <v>Y</v>
      </c>
      <c r="N20" t="str">
        <f t="shared" si="6"/>
        <v>GM00SLVBLU019</v>
      </c>
    </row>
    <row r="21" spans="1:14" x14ac:dyDescent="0.2">
      <c r="A21" t="s">
        <v>164</v>
      </c>
      <c r="B21" t="str">
        <f t="shared" si="1"/>
        <v>TY</v>
      </c>
      <c r="C21" t="str">
        <f>VLOOKUP(B21,B$56:C$61,2)</f>
        <v>Toyota</v>
      </c>
      <c r="D21" t="str">
        <f t="shared" si="2"/>
        <v>CAM</v>
      </c>
      <c r="E21" t="str">
        <f>VLOOKUP(D21,D$56:E$66,2)</f>
        <v>Camrey</v>
      </c>
      <c r="F21" t="str">
        <f t="shared" si="3"/>
        <v>96</v>
      </c>
      <c r="G21">
        <f t="shared" si="9"/>
        <v>18</v>
      </c>
      <c r="H21" s="30">
        <v>114660.6</v>
      </c>
      <c r="I21" s="30">
        <f t="shared" si="4"/>
        <v>6197.8702702702703</v>
      </c>
      <c r="J21" t="s">
        <v>136</v>
      </c>
      <c r="K21" t="s">
        <v>165</v>
      </c>
      <c r="L21">
        <v>100000</v>
      </c>
      <c r="M21" t="str">
        <f t="shared" si="5"/>
        <v>N</v>
      </c>
      <c r="N21" t="str">
        <f t="shared" si="6"/>
        <v>TY96CAMGRE020</v>
      </c>
    </row>
    <row r="22" spans="1:14" x14ac:dyDescent="0.2">
      <c r="A22" t="s">
        <v>166</v>
      </c>
      <c r="B22" t="str">
        <f t="shared" si="1"/>
        <v>TY</v>
      </c>
      <c r="C22" t="str">
        <f>VLOOKUP(B22,B$56:C$61,2)</f>
        <v>Toyota</v>
      </c>
      <c r="D22" t="str">
        <f t="shared" si="2"/>
        <v>CAM</v>
      </c>
      <c r="E22" t="str">
        <f>VLOOKUP(D22,D$56:E$66,2)</f>
        <v>Camrey</v>
      </c>
      <c r="F22" t="str">
        <f t="shared" si="3"/>
        <v>98</v>
      </c>
      <c r="G22">
        <f t="shared" si="9"/>
        <v>16</v>
      </c>
      <c r="H22" s="30">
        <v>93382.6</v>
      </c>
      <c r="I22" s="30">
        <f t="shared" si="4"/>
        <v>5659.5515151515156</v>
      </c>
      <c r="J22" t="s">
        <v>131</v>
      </c>
      <c r="K22" t="s">
        <v>167</v>
      </c>
      <c r="L22">
        <v>100000</v>
      </c>
      <c r="M22" t="str">
        <f t="shared" si="5"/>
        <v>Y</v>
      </c>
      <c r="N22" t="str">
        <f t="shared" si="6"/>
        <v>TY98CAMBLA021</v>
      </c>
    </row>
    <row r="23" spans="1:14" x14ac:dyDescent="0.2">
      <c r="A23" t="s">
        <v>168</v>
      </c>
      <c r="B23" t="str">
        <f t="shared" si="1"/>
        <v>TY</v>
      </c>
      <c r="C23" t="str">
        <f>VLOOKUP(B23,B$56:C$61,2)</f>
        <v>Toyota</v>
      </c>
      <c r="D23" t="str">
        <f t="shared" si="2"/>
        <v>CAM</v>
      </c>
      <c r="E23" t="str">
        <f>VLOOKUP(D23,D$56:E$66,2)</f>
        <v>Camrey</v>
      </c>
      <c r="F23" t="str">
        <f t="shared" si="3"/>
        <v>00</v>
      </c>
      <c r="G23">
        <f t="shared" si="9"/>
        <v>14</v>
      </c>
      <c r="H23" s="30">
        <v>85928</v>
      </c>
      <c r="I23" s="30">
        <f t="shared" si="4"/>
        <v>5926.0689655172409</v>
      </c>
      <c r="J23" t="s">
        <v>136</v>
      </c>
      <c r="K23" t="s">
        <v>141</v>
      </c>
      <c r="L23">
        <v>100000</v>
      </c>
      <c r="M23" t="str">
        <f t="shared" si="5"/>
        <v>Y</v>
      </c>
      <c r="N23" t="str">
        <f t="shared" si="6"/>
        <v>TY00CAMGRE022</v>
      </c>
    </row>
    <row r="24" spans="1:14" x14ac:dyDescent="0.2">
      <c r="A24" t="s">
        <v>169</v>
      </c>
      <c r="B24" t="str">
        <f t="shared" si="1"/>
        <v>TY</v>
      </c>
      <c r="C24" t="str">
        <f>VLOOKUP(B24,B$56:C$61,2)</f>
        <v>Toyota</v>
      </c>
      <c r="D24" t="str">
        <f t="shared" si="2"/>
        <v>CAM</v>
      </c>
      <c r="E24" t="str">
        <f>VLOOKUP(D24,D$56:E$66,2)</f>
        <v>Camrey</v>
      </c>
      <c r="F24" t="str">
        <f t="shared" si="3"/>
        <v>02</v>
      </c>
      <c r="G24">
        <f t="shared" si="9"/>
        <v>12</v>
      </c>
      <c r="H24" s="30">
        <v>67829.100000000006</v>
      </c>
      <c r="I24" s="30">
        <f t="shared" si="4"/>
        <v>5426.3280000000004</v>
      </c>
      <c r="J24" t="s">
        <v>131</v>
      </c>
      <c r="K24" t="s">
        <v>43</v>
      </c>
      <c r="L24">
        <v>100000</v>
      </c>
      <c r="M24" t="str">
        <f t="shared" si="5"/>
        <v>Y</v>
      </c>
      <c r="N24" t="str">
        <f t="shared" si="6"/>
        <v>TY02CAMBLA023</v>
      </c>
    </row>
    <row r="25" spans="1:14" x14ac:dyDescent="0.2">
      <c r="A25" t="s">
        <v>170</v>
      </c>
      <c r="B25" t="str">
        <f t="shared" si="1"/>
        <v>TY</v>
      </c>
      <c r="C25" t="str">
        <f>VLOOKUP(B25,B$56:C$61,2)</f>
        <v>Toyota</v>
      </c>
      <c r="D25" t="str">
        <f t="shared" si="2"/>
        <v>CAM</v>
      </c>
      <c r="E25" t="str">
        <f>VLOOKUP(D25,D$56:E$66,2)</f>
        <v>Camrey</v>
      </c>
      <c r="F25" t="str">
        <f t="shared" si="3"/>
        <v>09</v>
      </c>
      <c r="G25">
        <f t="shared" si="9"/>
        <v>5</v>
      </c>
      <c r="H25" s="30">
        <v>48114.2</v>
      </c>
      <c r="I25" s="30">
        <f t="shared" si="4"/>
        <v>8748.0363636363636</v>
      </c>
      <c r="J25" t="s">
        <v>133</v>
      </c>
      <c r="K25" t="s">
        <v>144</v>
      </c>
      <c r="L25">
        <v>100000</v>
      </c>
      <c r="M25" t="str">
        <f t="shared" si="5"/>
        <v>Y</v>
      </c>
      <c r="N25" t="str">
        <f t="shared" si="6"/>
        <v>TY09CAMWHI024</v>
      </c>
    </row>
    <row r="26" spans="1:14" x14ac:dyDescent="0.2">
      <c r="A26" t="s">
        <v>171</v>
      </c>
      <c r="B26" t="str">
        <f t="shared" si="1"/>
        <v>TY</v>
      </c>
      <c r="C26" t="str">
        <f>VLOOKUP(B26,B$56:C$61,2)</f>
        <v>Toyota</v>
      </c>
      <c r="D26" t="str">
        <f t="shared" si="2"/>
        <v>COR</v>
      </c>
      <c r="E26" t="str">
        <f>VLOOKUP(D26,D$56:E$66,2)</f>
        <v>Corola</v>
      </c>
      <c r="F26" t="str">
        <f t="shared" si="3"/>
        <v>02</v>
      </c>
      <c r="G26">
        <f t="shared" si="9"/>
        <v>12</v>
      </c>
      <c r="H26" s="30">
        <v>64467.4</v>
      </c>
      <c r="I26" s="30">
        <f t="shared" si="4"/>
        <v>5157.3919999999998</v>
      </c>
      <c r="J26" t="s">
        <v>172</v>
      </c>
      <c r="K26" t="s">
        <v>173</v>
      </c>
      <c r="L26">
        <v>100000</v>
      </c>
      <c r="M26" t="str">
        <f t="shared" si="5"/>
        <v>Y</v>
      </c>
      <c r="N26" t="str">
        <f t="shared" si="6"/>
        <v>TY02CORRED025</v>
      </c>
    </row>
    <row r="27" spans="1:14" x14ac:dyDescent="0.2">
      <c r="A27" t="s">
        <v>174</v>
      </c>
      <c r="B27" t="str">
        <f t="shared" si="1"/>
        <v>TY</v>
      </c>
      <c r="C27" t="str">
        <f>VLOOKUP(B27,B$56:C$61,2)</f>
        <v>Toyota</v>
      </c>
      <c r="D27" t="str">
        <f t="shared" si="2"/>
        <v>COR</v>
      </c>
      <c r="E27" t="str">
        <f>VLOOKUP(D27,D$56:E$66,2)</f>
        <v>Corola</v>
      </c>
      <c r="F27" t="str">
        <f t="shared" si="3"/>
        <v>03</v>
      </c>
      <c r="G27">
        <f t="shared" si="9"/>
        <v>11</v>
      </c>
      <c r="H27" s="30">
        <v>73444.399999999994</v>
      </c>
      <c r="I27" s="30">
        <f t="shared" si="4"/>
        <v>6386.4695652173905</v>
      </c>
      <c r="J27" t="s">
        <v>131</v>
      </c>
      <c r="K27" t="s">
        <v>173</v>
      </c>
      <c r="L27">
        <v>100000</v>
      </c>
      <c r="M27" t="str">
        <f t="shared" si="5"/>
        <v>Y</v>
      </c>
      <c r="N27" t="str">
        <f t="shared" si="6"/>
        <v>TY03CORBLA026</v>
      </c>
    </row>
    <row r="28" spans="1:14" x14ac:dyDescent="0.2">
      <c r="A28" t="s">
        <v>175</v>
      </c>
      <c r="B28" t="str">
        <f t="shared" si="1"/>
        <v>TY</v>
      </c>
      <c r="C28" t="str">
        <f>VLOOKUP(B28,B$56:C$61,2)</f>
        <v>Toyota</v>
      </c>
      <c r="D28" t="str">
        <f t="shared" si="2"/>
        <v>COR</v>
      </c>
      <c r="E28" t="str">
        <f>VLOOKUP(D28,D$56:E$66,2)</f>
        <v>Corola</v>
      </c>
      <c r="F28" t="str">
        <f t="shared" si="3"/>
        <v>14</v>
      </c>
      <c r="G28">
        <f t="shared" si="9"/>
        <v>0</v>
      </c>
      <c r="H28" s="30">
        <v>17556.3</v>
      </c>
      <c r="I28" s="30">
        <f t="shared" si="4"/>
        <v>35112.6</v>
      </c>
      <c r="J28" t="s">
        <v>163</v>
      </c>
      <c r="K28" t="s">
        <v>147</v>
      </c>
      <c r="L28">
        <v>100000</v>
      </c>
      <c r="M28" t="str">
        <f t="shared" si="5"/>
        <v>Y</v>
      </c>
      <c r="N28" t="str">
        <f t="shared" si="6"/>
        <v>TY14CORBLU027</v>
      </c>
    </row>
    <row r="29" spans="1:14" x14ac:dyDescent="0.2">
      <c r="A29" t="s">
        <v>176</v>
      </c>
      <c r="B29" t="str">
        <f t="shared" si="1"/>
        <v>TY</v>
      </c>
      <c r="C29" t="str">
        <f>VLOOKUP(B29,B$56:C$61,2)</f>
        <v>Toyota</v>
      </c>
      <c r="D29" t="str">
        <f t="shared" si="2"/>
        <v>COR</v>
      </c>
      <c r="E29" t="str">
        <f>VLOOKUP(D29,D$56:E$66,2)</f>
        <v>Corola</v>
      </c>
      <c r="F29" t="str">
        <f t="shared" si="3"/>
        <v>12</v>
      </c>
      <c r="G29">
        <f t="shared" si="9"/>
        <v>2</v>
      </c>
      <c r="H29" s="30">
        <v>29601.9</v>
      </c>
      <c r="I29" s="30">
        <f t="shared" si="4"/>
        <v>11840.76</v>
      </c>
      <c r="J29" t="s">
        <v>131</v>
      </c>
      <c r="K29" t="s">
        <v>154</v>
      </c>
      <c r="L29">
        <v>100000</v>
      </c>
      <c r="M29" t="str">
        <f t="shared" si="5"/>
        <v>Y</v>
      </c>
      <c r="N29" t="str">
        <f t="shared" si="6"/>
        <v>TY12CORBLA028</v>
      </c>
    </row>
    <row r="30" spans="1:14" x14ac:dyDescent="0.2">
      <c r="A30" t="s">
        <v>177</v>
      </c>
      <c r="B30" t="str">
        <f t="shared" si="1"/>
        <v>TY</v>
      </c>
      <c r="C30" t="str">
        <f>VLOOKUP(B30,B$56:C$61,2)</f>
        <v>Toyota</v>
      </c>
      <c r="D30" t="str">
        <f t="shared" si="2"/>
        <v>CAM</v>
      </c>
      <c r="E30" t="str">
        <f>VLOOKUP(D30,D$56:E$66,2)</f>
        <v>Camrey</v>
      </c>
      <c r="F30" t="str">
        <f t="shared" si="3"/>
        <v>12</v>
      </c>
      <c r="G30">
        <f t="shared" si="9"/>
        <v>2</v>
      </c>
      <c r="H30" s="30">
        <v>22128.2</v>
      </c>
      <c r="I30" s="30">
        <f t="shared" si="4"/>
        <v>8851.2800000000007</v>
      </c>
      <c r="J30" t="s">
        <v>163</v>
      </c>
      <c r="K30" t="s">
        <v>165</v>
      </c>
      <c r="L30">
        <v>100000</v>
      </c>
      <c r="M30" t="str">
        <f t="shared" si="5"/>
        <v>Y</v>
      </c>
      <c r="N30" t="str">
        <f t="shared" si="6"/>
        <v>TY12CAMBLU029</v>
      </c>
    </row>
    <row r="31" spans="1:14" x14ac:dyDescent="0.2">
      <c r="A31" t="s">
        <v>178</v>
      </c>
      <c r="B31" t="str">
        <f t="shared" si="1"/>
        <v>HO</v>
      </c>
      <c r="C31" t="str">
        <f>VLOOKUP(B31,B$56:C$61,2)</f>
        <v>Honda</v>
      </c>
      <c r="D31" t="str">
        <f t="shared" si="2"/>
        <v>CIV</v>
      </c>
      <c r="E31" t="str">
        <f>VLOOKUP(D31,D$56:E$66,2)</f>
        <v>Civic</v>
      </c>
      <c r="F31" t="str">
        <f t="shared" si="3"/>
        <v>99</v>
      </c>
      <c r="G31">
        <f t="shared" si="9"/>
        <v>15</v>
      </c>
      <c r="H31" s="30">
        <v>82374</v>
      </c>
      <c r="I31" s="30">
        <f t="shared" si="4"/>
        <v>5314.4516129032254</v>
      </c>
      <c r="J31" t="s">
        <v>133</v>
      </c>
      <c r="K31" t="s">
        <v>153</v>
      </c>
      <c r="L31">
        <v>75000</v>
      </c>
      <c r="M31" t="str">
        <f t="shared" si="5"/>
        <v>N</v>
      </c>
      <c r="N31" t="str">
        <f t="shared" si="6"/>
        <v>HO99CIVWHI030</v>
      </c>
    </row>
    <row r="32" spans="1:14" x14ac:dyDescent="0.2">
      <c r="A32" t="s">
        <v>179</v>
      </c>
      <c r="B32" t="str">
        <f t="shared" si="1"/>
        <v>HO</v>
      </c>
      <c r="C32" t="str">
        <f>VLOOKUP(B32,B$56:C$61,2)</f>
        <v>Honda</v>
      </c>
      <c r="D32" t="str">
        <f t="shared" si="2"/>
        <v>CIV</v>
      </c>
      <c r="E32" t="str">
        <f>VLOOKUP(D32,D$56:E$66,2)</f>
        <v>Civic</v>
      </c>
      <c r="F32" t="str">
        <f t="shared" si="3"/>
        <v>01</v>
      </c>
      <c r="G32">
        <f t="shared" si="9"/>
        <v>13</v>
      </c>
      <c r="H32" s="30">
        <v>69891.899999999994</v>
      </c>
      <c r="I32" s="30">
        <f t="shared" si="4"/>
        <v>5177.177777777777</v>
      </c>
      <c r="J32" t="s">
        <v>163</v>
      </c>
      <c r="K32" t="s">
        <v>139</v>
      </c>
      <c r="L32">
        <v>75000</v>
      </c>
      <c r="M32" t="str">
        <f t="shared" si="5"/>
        <v>Y</v>
      </c>
      <c r="N32" t="str">
        <f t="shared" si="6"/>
        <v>HO01CIVBLU031</v>
      </c>
    </row>
    <row r="33" spans="1:14" x14ac:dyDescent="0.2">
      <c r="A33" t="s">
        <v>180</v>
      </c>
      <c r="B33" t="str">
        <f t="shared" si="1"/>
        <v>HO</v>
      </c>
      <c r="C33" t="str">
        <f>VLOOKUP(B33,B$56:C$61,2)</f>
        <v>Honda</v>
      </c>
      <c r="D33" t="str">
        <f t="shared" si="2"/>
        <v>CIV</v>
      </c>
      <c r="E33" t="str">
        <f>VLOOKUP(D33,D$56:E$66,2)</f>
        <v>Civic</v>
      </c>
      <c r="F33" t="str">
        <f t="shared" si="3"/>
        <v>10</v>
      </c>
      <c r="G33">
        <f t="shared" si="9"/>
        <v>4</v>
      </c>
      <c r="H33" s="30">
        <v>22573</v>
      </c>
      <c r="I33" s="30">
        <f t="shared" si="4"/>
        <v>5016.2222222222226</v>
      </c>
      <c r="J33" t="s">
        <v>163</v>
      </c>
      <c r="K33" t="s">
        <v>158</v>
      </c>
      <c r="L33">
        <v>75000</v>
      </c>
      <c r="M33" t="str">
        <f t="shared" si="5"/>
        <v>Y</v>
      </c>
      <c r="N33" t="str">
        <f t="shared" si="6"/>
        <v>HO10CIVBLU032</v>
      </c>
    </row>
    <row r="34" spans="1:14" x14ac:dyDescent="0.2">
      <c r="A34" t="s">
        <v>181</v>
      </c>
      <c r="B34" t="str">
        <f t="shared" si="1"/>
        <v>HO</v>
      </c>
      <c r="C34" t="str">
        <f>VLOOKUP(B34,B$56:C$61,2)</f>
        <v>Honda</v>
      </c>
      <c r="D34" t="str">
        <f t="shared" si="2"/>
        <v>CIV</v>
      </c>
      <c r="E34" t="str">
        <f>VLOOKUP(D34,D$56:E$66,2)</f>
        <v>Civic</v>
      </c>
      <c r="F34" t="str">
        <f t="shared" si="3"/>
        <v>10</v>
      </c>
      <c r="G34">
        <f t="shared" si="9"/>
        <v>4</v>
      </c>
      <c r="H34" s="30">
        <v>33477.199999999997</v>
      </c>
      <c r="I34" s="30">
        <f t="shared" si="4"/>
        <v>7439.3777777777768</v>
      </c>
      <c r="J34" t="s">
        <v>131</v>
      </c>
      <c r="K34" t="s">
        <v>167</v>
      </c>
      <c r="L34">
        <v>75000</v>
      </c>
      <c r="M34" t="str">
        <f t="shared" si="5"/>
        <v>Y</v>
      </c>
      <c r="N34" t="str">
        <f t="shared" si="6"/>
        <v>HO10CIVBLA033</v>
      </c>
    </row>
    <row r="35" spans="1:14" x14ac:dyDescent="0.2">
      <c r="A35" t="s">
        <v>182</v>
      </c>
      <c r="B35" t="str">
        <f t="shared" si="1"/>
        <v>HO</v>
      </c>
      <c r="C35" t="str">
        <f>VLOOKUP(B35,B$56:C$61,2)</f>
        <v>Honda</v>
      </c>
      <c r="D35" t="str">
        <f t="shared" si="2"/>
        <v>CIV</v>
      </c>
      <c r="E35" t="str">
        <f>VLOOKUP(D35,D$56:E$66,2)</f>
        <v>Civic</v>
      </c>
      <c r="F35" t="str">
        <f t="shared" si="3"/>
        <v>11</v>
      </c>
      <c r="G35">
        <f t="shared" si="9"/>
        <v>3</v>
      </c>
      <c r="H35" s="30">
        <v>30555.3</v>
      </c>
      <c r="I35" s="30">
        <f t="shared" si="4"/>
        <v>8730.0857142857149</v>
      </c>
      <c r="J35" t="s">
        <v>131</v>
      </c>
      <c r="K35" t="s">
        <v>137</v>
      </c>
      <c r="L35">
        <v>75000</v>
      </c>
      <c r="M35" t="str">
        <f t="shared" si="5"/>
        <v>Y</v>
      </c>
      <c r="N35" t="str">
        <f t="shared" si="6"/>
        <v>HO11CIVBLA034</v>
      </c>
    </row>
    <row r="36" spans="1:14" x14ac:dyDescent="0.2">
      <c r="A36" t="s">
        <v>183</v>
      </c>
      <c r="B36" t="str">
        <f t="shared" si="1"/>
        <v>HO</v>
      </c>
      <c r="C36" t="str">
        <f>VLOOKUP(B36,B$56:C$61,2)</f>
        <v>Honda</v>
      </c>
      <c r="D36" t="str">
        <f t="shared" si="2"/>
        <v>CIV</v>
      </c>
      <c r="E36" t="str">
        <f>VLOOKUP(D36,D$56:E$66,2)</f>
        <v>Civic</v>
      </c>
      <c r="F36" t="str">
        <f t="shared" si="3"/>
        <v>12</v>
      </c>
      <c r="G36">
        <f t="shared" si="9"/>
        <v>2</v>
      </c>
      <c r="H36" s="30">
        <v>24513.200000000001</v>
      </c>
      <c r="I36" s="30">
        <f t="shared" si="4"/>
        <v>9805.2800000000007</v>
      </c>
      <c r="J36" t="s">
        <v>131</v>
      </c>
      <c r="K36" t="s">
        <v>160</v>
      </c>
      <c r="L36">
        <v>75000</v>
      </c>
      <c r="M36" t="str">
        <f t="shared" si="5"/>
        <v>Y</v>
      </c>
      <c r="N36" t="str">
        <f t="shared" si="6"/>
        <v>HO12CIVBLA035</v>
      </c>
    </row>
    <row r="37" spans="1:14" x14ac:dyDescent="0.2">
      <c r="A37" t="s">
        <v>184</v>
      </c>
      <c r="B37" t="str">
        <f t="shared" si="1"/>
        <v>HO</v>
      </c>
      <c r="C37" t="str">
        <f>VLOOKUP(B37,B$56:C$61,2)</f>
        <v>Honda</v>
      </c>
      <c r="D37" t="str">
        <f t="shared" si="2"/>
        <v>CIV</v>
      </c>
      <c r="E37" t="str">
        <f>VLOOKUP(D37,D$56:E$66,2)</f>
        <v>Civic</v>
      </c>
      <c r="F37" t="str">
        <f t="shared" si="3"/>
        <v>13</v>
      </c>
      <c r="G37">
        <f t="shared" si="9"/>
        <v>1</v>
      </c>
      <c r="H37" s="30">
        <v>13867.6</v>
      </c>
      <c r="I37" s="30">
        <f t="shared" si="4"/>
        <v>9245.0666666666675</v>
      </c>
      <c r="J37" t="s">
        <v>131</v>
      </c>
      <c r="K37" t="s">
        <v>165</v>
      </c>
      <c r="L37">
        <v>75000</v>
      </c>
      <c r="M37" t="str">
        <f t="shared" si="5"/>
        <v>Y</v>
      </c>
      <c r="N37" t="str">
        <f t="shared" si="6"/>
        <v>HO13CIVBLA036</v>
      </c>
    </row>
    <row r="38" spans="1:14" x14ac:dyDescent="0.2">
      <c r="A38" t="s">
        <v>236</v>
      </c>
      <c r="B38" t="str">
        <f t="shared" si="1"/>
        <v>HO</v>
      </c>
      <c r="C38" t="str">
        <f>VLOOKUP(B38,B$56:C$61,2)</f>
        <v>Honda</v>
      </c>
      <c r="D38" t="str">
        <f t="shared" si="2"/>
        <v>ODY</v>
      </c>
      <c r="E38" t="str">
        <f>VLOOKUP(D38,D$56:E$66,2)</f>
        <v>Odyssey</v>
      </c>
      <c r="F38" t="str">
        <f t="shared" si="3"/>
        <v>05</v>
      </c>
      <c r="G38">
        <f t="shared" si="9"/>
        <v>9</v>
      </c>
      <c r="H38" s="30">
        <v>60389.5</v>
      </c>
      <c r="I38" s="30">
        <f t="shared" si="4"/>
        <v>6356.7894736842109</v>
      </c>
      <c r="J38" t="s">
        <v>133</v>
      </c>
      <c r="K38" t="s">
        <v>144</v>
      </c>
      <c r="L38">
        <v>100000</v>
      </c>
      <c r="M38" t="str">
        <f t="shared" si="5"/>
        <v>Y</v>
      </c>
      <c r="N38" t="str">
        <f t="shared" si="6"/>
        <v>HO05ODYWHI037</v>
      </c>
    </row>
    <row r="39" spans="1:14" x14ac:dyDescent="0.2">
      <c r="A39" t="s">
        <v>185</v>
      </c>
      <c r="B39" t="str">
        <f t="shared" si="1"/>
        <v>HO</v>
      </c>
      <c r="C39" t="str">
        <f>VLOOKUP(B39,B$56:C$61,2)</f>
        <v>Honda</v>
      </c>
      <c r="D39" t="str">
        <f t="shared" si="2"/>
        <v>ODY</v>
      </c>
      <c r="E39" t="str">
        <f>VLOOKUP(D39,D$56:E$66,2)</f>
        <v>Odyssey</v>
      </c>
      <c r="F39" t="str">
        <f t="shared" si="3"/>
        <v>07</v>
      </c>
      <c r="G39">
        <f t="shared" si="9"/>
        <v>7</v>
      </c>
      <c r="H39" s="30">
        <v>50854.1</v>
      </c>
      <c r="I39" s="30">
        <f t="shared" si="4"/>
        <v>6780.5466666666662</v>
      </c>
      <c r="J39" t="s">
        <v>131</v>
      </c>
      <c r="K39" t="s">
        <v>167</v>
      </c>
      <c r="L39">
        <v>100000</v>
      </c>
      <c r="M39" t="str">
        <f t="shared" si="5"/>
        <v>Y</v>
      </c>
      <c r="N39" t="str">
        <f t="shared" si="6"/>
        <v>HO07ODYBLA038</v>
      </c>
    </row>
    <row r="40" spans="1:14" x14ac:dyDescent="0.2">
      <c r="A40" t="s">
        <v>186</v>
      </c>
      <c r="B40" t="str">
        <f t="shared" si="1"/>
        <v>HO</v>
      </c>
      <c r="C40" t="str">
        <f>VLOOKUP(B40,B$56:C$61,2)</f>
        <v>Honda</v>
      </c>
      <c r="D40" t="str">
        <f t="shared" si="2"/>
        <v>ODY</v>
      </c>
      <c r="E40" t="str">
        <f>VLOOKUP(D40,D$56:E$66,2)</f>
        <v>Odyssey</v>
      </c>
      <c r="F40" t="str">
        <f t="shared" si="3"/>
        <v>08</v>
      </c>
      <c r="G40">
        <f t="shared" si="9"/>
        <v>6</v>
      </c>
      <c r="H40" s="30">
        <v>42504.6</v>
      </c>
      <c r="I40" s="30">
        <f t="shared" si="4"/>
        <v>6539.1692307692301</v>
      </c>
      <c r="J40" t="s">
        <v>133</v>
      </c>
      <c r="K40" t="s">
        <v>153</v>
      </c>
      <c r="L40">
        <v>100000</v>
      </c>
      <c r="M40" t="str">
        <f t="shared" si="5"/>
        <v>Y</v>
      </c>
      <c r="N40" t="str">
        <f t="shared" si="6"/>
        <v>HO08ODYWHI039</v>
      </c>
    </row>
    <row r="41" spans="1:14" x14ac:dyDescent="0.2">
      <c r="A41" t="s">
        <v>233</v>
      </c>
      <c r="B41" t="str">
        <f t="shared" si="1"/>
        <v>HO</v>
      </c>
      <c r="C41" t="str">
        <f>VLOOKUP(B41,B$56:C$61,2)</f>
        <v>Honda</v>
      </c>
      <c r="D41" t="str">
        <f>MID(A41,5,3)</f>
        <v>ODY</v>
      </c>
      <c r="E41" t="str">
        <f>VLOOKUP(D41,D$56:E$66,2)</f>
        <v>Odyssey</v>
      </c>
      <c r="F41" t="str">
        <f t="shared" si="3"/>
        <v>01</v>
      </c>
      <c r="G41">
        <f t="shared" si="9"/>
        <v>13</v>
      </c>
      <c r="H41" s="30">
        <v>68658.899999999994</v>
      </c>
      <c r="I41" s="30">
        <f t="shared" si="4"/>
        <v>5085.844444444444</v>
      </c>
      <c r="J41" t="s">
        <v>131</v>
      </c>
      <c r="K41" t="s">
        <v>43</v>
      </c>
      <c r="L41">
        <v>100000</v>
      </c>
      <c r="M41" t="str">
        <f t="shared" si="5"/>
        <v>Y</v>
      </c>
      <c r="N41" t="str">
        <f t="shared" si="6"/>
        <v>HO01ODYBLA040</v>
      </c>
    </row>
    <row r="42" spans="1:14" x14ac:dyDescent="0.2">
      <c r="A42" t="s">
        <v>187</v>
      </c>
      <c r="B42" t="str">
        <f t="shared" si="1"/>
        <v>HO</v>
      </c>
      <c r="C42" t="str">
        <f>VLOOKUP(B42,B$56:C$61,2)</f>
        <v>Honda</v>
      </c>
      <c r="D42" t="str">
        <f t="shared" si="2"/>
        <v>ODY</v>
      </c>
      <c r="E42" t="str">
        <f>VLOOKUP(D42,D$56:E$66,2)</f>
        <v>Odyssey</v>
      </c>
      <c r="F42" t="str">
        <f t="shared" si="3"/>
        <v>14</v>
      </c>
      <c r="G42">
        <f t="shared" si="9"/>
        <v>0</v>
      </c>
      <c r="H42" s="30">
        <v>3708.1</v>
      </c>
      <c r="I42" s="30">
        <f t="shared" si="4"/>
        <v>7416.2</v>
      </c>
      <c r="J42" t="s">
        <v>131</v>
      </c>
      <c r="K42" t="s">
        <v>134</v>
      </c>
      <c r="L42">
        <v>100000</v>
      </c>
      <c r="M42" t="str">
        <f t="shared" si="5"/>
        <v>Y</v>
      </c>
      <c r="N42" t="str">
        <f t="shared" si="6"/>
        <v>HO14ODYBLA041</v>
      </c>
    </row>
    <row r="43" spans="1:14" x14ac:dyDescent="0.2">
      <c r="A43" t="s">
        <v>188</v>
      </c>
      <c r="B43" t="str">
        <f t="shared" si="1"/>
        <v>CR</v>
      </c>
      <c r="C43" t="str">
        <f>VLOOKUP(B43,B$56:C$61,2)</f>
        <v>Chrysler</v>
      </c>
      <c r="D43" t="str">
        <f t="shared" si="2"/>
        <v>PTC</v>
      </c>
      <c r="E43" t="str">
        <f>VLOOKUP(D43,D$56:E$66,2)</f>
        <v>PT Cruiser</v>
      </c>
      <c r="F43" t="str">
        <f t="shared" si="3"/>
        <v>04</v>
      </c>
      <c r="G43">
        <f t="shared" si="9"/>
        <v>10</v>
      </c>
      <c r="H43" s="30">
        <v>64542</v>
      </c>
      <c r="I43" s="30">
        <f t="shared" si="4"/>
        <v>6146.8571428571431</v>
      </c>
      <c r="J43" t="s">
        <v>163</v>
      </c>
      <c r="K43" t="s">
        <v>43</v>
      </c>
      <c r="L43">
        <v>75000</v>
      </c>
      <c r="M43" t="str">
        <f t="shared" si="5"/>
        <v>Y</v>
      </c>
      <c r="N43" t="str">
        <f t="shared" si="6"/>
        <v>CR04PTCBLU042</v>
      </c>
    </row>
    <row r="44" spans="1:14" x14ac:dyDescent="0.2">
      <c r="A44" t="s">
        <v>189</v>
      </c>
      <c r="B44" t="str">
        <f t="shared" si="1"/>
        <v>CR</v>
      </c>
      <c r="C44" t="str">
        <f>VLOOKUP(B44,B$56:C$61,2)</f>
        <v>Chrysler</v>
      </c>
      <c r="D44" t="str">
        <f t="shared" si="2"/>
        <v>PTC</v>
      </c>
      <c r="E44" t="str">
        <f>VLOOKUP(D44,D$56:E$66,2)</f>
        <v>PT Cruiser</v>
      </c>
      <c r="F44" t="str">
        <f t="shared" si="3"/>
        <v>07</v>
      </c>
      <c r="G44">
        <f t="shared" si="9"/>
        <v>7</v>
      </c>
      <c r="H44" s="30">
        <v>42074.2</v>
      </c>
      <c r="I44" s="30">
        <f t="shared" si="4"/>
        <v>5609.8933333333325</v>
      </c>
      <c r="J44" t="s">
        <v>136</v>
      </c>
      <c r="K44" t="s">
        <v>173</v>
      </c>
      <c r="L44">
        <v>75000</v>
      </c>
      <c r="M44" t="str">
        <f t="shared" si="5"/>
        <v>Y</v>
      </c>
      <c r="N44" t="str">
        <f t="shared" si="6"/>
        <v>CR07PTCGRE043</v>
      </c>
    </row>
    <row r="45" spans="1:14" x14ac:dyDescent="0.2">
      <c r="A45" t="s">
        <v>190</v>
      </c>
      <c r="B45" t="str">
        <f t="shared" si="1"/>
        <v>CR</v>
      </c>
      <c r="C45" t="str">
        <f>VLOOKUP(B45,B$56:C$61,2)</f>
        <v>Chrysler</v>
      </c>
      <c r="D45" t="str">
        <f t="shared" si="2"/>
        <v>PTC</v>
      </c>
      <c r="E45" t="str">
        <f>VLOOKUP(D45,D$56:E$66,2)</f>
        <v>PT Cruiser</v>
      </c>
      <c r="F45" t="str">
        <f t="shared" si="3"/>
        <v>11</v>
      </c>
      <c r="G45">
        <f t="shared" si="9"/>
        <v>3</v>
      </c>
      <c r="H45" s="30">
        <v>27394.2</v>
      </c>
      <c r="I45" s="30">
        <f t="shared" si="4"/>
        <v>7826.9142857142861</v>
      </c>
      <c r="J45" t="s">
        <v>131</v>
      </c>
      <c r="K45" t="s">
        <v>151</v>
      </c>
      <c r="L45">
        <v>75000</v>
      </c>
      <c r="M45" t="str">
        <f t="shared" si="5"/>
        <v>Y</v>
      </c>
      <c r="N45" t="str">
        <f t="shared" si="6"/>
        <v>CR11PTCBLA044</v>
      </c>
    </row>
    <row r="46" spans="1:14" x14ac:dyDescent="0.2">
      <c r="A46" t="s">
        <v>191</v>
      </c>
      <c r="B46" t="str">
        <f t="shared" si="1"/>
        <v>CR</v>
      </c>
      <c r="C46" t="str">
        <f>VLOOKUP(B46,B$56:C$61,2)</f>
        <v>Chrysler</v>
      </c>
      <c r="D46" t="str">
        <f t="shared" si="2"/>
        <v>CAR</v>
      </c>
      <c r="E46" t="str">
        <f>VLOOKUP(D46,D$56:E$66,2)</f>
        <v>Caravan</v>
      </c>
      <c r="F46" t="str">
        <f t="shared" si="3"/>
        <v>99</v>
      </c>
      <c r="G46">
        <f t="shared" si="9"/>
        <v>15</v>
      </c>
      <c r="H46" s="30">
        <v>79420.600000000006</v>
      </c>
      <c r="I46" s="30">
        <f t="shared" si="4"/>
        <v>5123.9096774193549</v>
      </c>
      <c r="J46" t="s">
        <v>136</v>
      </c>
      <c r="K46" t="s">
        <v>160</v>
      </c>
      <c r="L46">
        <v>75000</v>
      </c>
      <c r="M46" t="str">
        <f t="shared" si="5"/>
        <v>N</v>
      </c>
      <c r="N46" t="str">
        <f t="shared" si="6"/>
        <v>CR99CARGRE045</v>
      </c>
    </row>
    <row r="47" spans="1:14" x14ac:dyDescent="0.2">
      <c r="A47" t="s">
        <v>192</v>
      </c>
      <c r="B47" t="str">
        <f t="shared" si="1"/>
        <v>CR</v>
      </c>
      <c r="C47" t="str">
        <f>VLOOKUP(B47,B$56:C$61,2)</f>
        <v>Chrysler</v>
      </c>
      <c r="D47" t="str">
        <f t="shared" si="2"/>
        <v>CAR</v>
      </c>
      <c r="E47" t="str">
        <f>VLOOKUP(D47,D$56:E$66,2)</f>
        <v>Caravan</v>
      </c>
      <c r="F47" t="str">
        <f t="shared" si="3"/>
        <v>00</v>
      </c>
      <c r="G47">
        <f t="shared" si="9"/>
        <v>14</v>
      </c>
      <c r="H47" s="30">
        <v>77243.100000000006</v>
      </c>
      <c r="I47" s="30">
        <f t="shared" si="4"/>
        <v>5327.1103448275862</v>
      </c>
      <c r="J47" t="s">
        <v>131</v>
      </c>
      <c r="K47" t="s">
        <v>139</v>
      </c>
      <c r="L47">
        <v>75000</v>
      </c>
      <c r="M47" t="str">
        <f t="shared" si="5"/>
        <v>N</v>
      </c>
      <c r="N47" t="str">
        <f t="shared" si="6"/>
        <v>CR00CARBLA046</v>
      </c>
    </row>
    <row r="48" spans="1:14" x14ac:dyDescent="0.2">
      <c r="A48" t="s">
        <v>193</v>
      </c>
      <c r="B48" t="str">
        <f t="shared" si="1"/>
        <v>CR</v>
      </c>
      <c r="C48" t="str">
        <f>VLOOKUP(B48,B$56:C$61,2)</f>
        <v>Chrysler</v>
      </c>
      <c r="D48" t="str">
        <f t="shared" si="2"/>
        <v>CAR</v>
      </c>
      <c r="E48" t="str">
        <f>VLOOKUP(D48,D$56:E$66,2)</f>
        <v>Caravan</v>
      </c>
      <c r="F48" t="str">
        <f t="shared" si="3"/>
        <v>04</v>
      </c>
      <c r="G48">
        <f t="shared" si="9"/>
        <v>10</v>
      </c>
      <c r="H48" s="30">
        <v>72527.199999999997</v>
      </c>
      <c r="I48" s="30">
        <f t="shared" si="4"/>
        <v>6907.3523809523804</v>
      </c>
      <c r="J48" t="s">
        <v>133</v>
      </c>
      <c r="K48" t="s">
        <v>156</v>
      </c>
      <c r="L48">
        <v>75000</v>
      </c>
      <c r="M48" t="str">
        <f t="shared" si="5"/>
        <v>Y</v>
      </c>
      <c r="N48" t="str">
        <f t="shared" si="6"/>
        <v>CR04CARWHI047</v>
      </c>
    </row>
    <row r="49" spans="1:14" x14ac:dyDescent="0.2">
      <c r="A49" t="s">
        <v>194</v>
      </c>
      <c r="B49" t="str">
        <f t="shared" si="1"/>
        <v>CR</v>
      </c>
      <c r="C49" t="str">
        <f>VLOOKUP(B49,B$56:C$61,2)</f>
        <v>Chrysler</v>
      </c>
      <c r="D49" t="str">
        <f t="shared" si="2"/>
        <v>CAR</v>
      </c>
      <c r="E49" t="str">
        <f>VLOOKUP(D49,D$56:E$66,2)</f>
        <v>Caravan</v>
      </c>
      <c r="F49" t="str">
        <f t="shared" si="3"/>
        <v>04</v>
      </c>
      <c r="G49">
        <f t="shared" si="9"/>
        <v>10</v>
      </c>
      <c r="H49" s="30">
        <v>52699.4</v>
      </c>
      <c r="I49" s="30">
        <f t="shared" si="4"/>
        <v>5018.9904761904763</v>
      </c>
      <c r="J49" t="s">
        <v>172</v>
      </c>
      <c r="K49" t="s">
        <v>156</v>
      </c>
      <c r="L49">
        <v>75000</v>
      </c>
      <c r="M49" t="str">
        <f t="shared" si="5"/>
        <v>Y</v>
      </c>
      <c r="N49" t="str">
        <f t="shared" si="6"/>
        <v>CR04CARRED048</v>
      </c>
    </row>
    <row r="50" spans="1:14" x14ac:dyDescent="0.2">
      <c r="A50" t="s">
        <v>195</v>
      </c>
      <c r="B50" t="str">
        <f t="shared" si="1"/>
        <v>HY</v>
      </c>
      <c r="C50" t="str">
        <f>VLOOKUP(B50,B$56:C$61,2)</f>
        <v>Hyundai</v>
      </c>
      <c r="D50" t="str">
        <f t="shared" si="2"/>
        <v>ELA</v>
      </c>
      <c r="E50" t="str">
        <f>VLOOKUP(D50,D$56:E$66,2)</f>
        <v>Elantra</v>
      </c>
      <c r="F50" t="str">
        <f t="shared" si="3"/>
        <v>11</v>
      </c>
      <c r="G50">
        <f t="shared" si="9"/>
        <v>3</v>
      </c>
      <c r="H50" s="30">
        <v>29102.3</v>
      </c>
      <c r="I50" s="30">
        <f t="shared" si="4"/>
        <v>8314.9428571428562</v>
      </c>
      <c r="J50" t="s">
        <v>131</v>
      </c>
      <c r="K50" t="s">
        <v>158</v>
      </c>
      <c r="L50">
        <v>100000</v>
      </c>
      <c r="M50" t="str">
        <f t="shared" si="5"/>
        <v>Y</v>
      </c>
      <c r="N50" t="str">
        <f t="shared" si="6"/>
        <v>HY11ELABLA049</v>
      </c>
    </row>
    <row r="51" spans="1:14" x14ac:dyDescent="0.2">
      <c r="A51" t="s">
        <v>196</v>
      </c>
      <c r="B51" t="str">
        <f t="shared" si="1"/>
        <v>HY</v>
      </c>
      <c r="C51" t="str">
        <f>VLOOKUP(B51,B$56:C$61,2)</f>
        <v>Hyundai</v>
      </c>
      <c r="D51" t="str">
        <f t="shared" si="2"/>
        <v>ELA</v>
      </c>
      <c r="E51" t="str">
        <f>VLOOKUP(D51,D$56:E$66,2)</f>
        <v>Elantra</v>
      </c>
      <c r="F51" t="str">
        <f t="shared" si="3"/>
        <v>12</v>
      </c>
      <c r="G51">
        <f t="shared" si="9"/>
        <v>2</v>
      </c>
      <c r="H51" s="30">
        <v>22282</v>
      </c>
      <c r="I51" s="30">
        <f t="shared" si="4"/>
        <v>8912.7999999999993</v>
      </c>
      <c r="J51" t="s">
        <v>163</v>
      </c>
      <c r="K51" t="s">
        <v>134</v>
      </c>
      <c r="L51">
        <v>100000</v>
      </c>
      <c r="M51" t="str">
        <f t="shared" si="5"/>
        <v>Y</v>
      </c>
      <c r="N51" t="str">
        <f t="shared" si="6"/>
        <v>HY12ELABLU050</v>
      </c>
    </row>
    <row r="52" spans="1:14" x14ac:dyDescent="0.2">
      <c r="A52" t="s">
        <v>197</v>
      </c>
      <c r="B52" t="str">
        <f t="shared" si="1"/>
        <v>HY</v>
      </c>
      <c r="C52" t="str">
        <f>VLOOKUP(B52,B$56:C$61,2)</f>
        <v>Hyundai</v>
      </c>
      <c r="D52" t="str">
        <f t="shared" si="2"/>
        <v>ELA</v>
      </c>
      <c r="E52" t="str">
        <f>VLOOKUP(D52,D$56:E$66,2)</f>
        <v>Elantra</v>
      </c>
      <c r="F52" t="str">
        <f t="shared" si="3"/>
        <v>13</v>
      </c>
      <c r="G52">
        <f t="shared" si="9"/>
        <v>1</v>
      </c>
      <c r="H52" s="30">
        <v>20223.900000000001</v>
      </c>
      <c r="I52" s="30">
        <f t="shared" si="4"/>
        <v>13482.6</v>
      </c>
      <c r="J52" t="s">
        <v>131</v>
      </c>
      <c r="K52" t="s">
        <v>147</v>
      </c>
      <c r="L52">
        <v>100000</v>
      </c>
      <c r="M52" t="str">
        <f t="shared" si="5"/>
        <v>Y</v>
      </c>
      <c r="N52" t="str">
        <f t="shared" si="6"/>
        <v>HY13ELABLA051</v>
      </c>
    </row>
    <row r="53" spans="1:14" x14ac:dyDescent="0.2">
      <c r="A53" t="s">
        <v>198</v>
      </c>
      <c r="B53" t="str">
        <f t="shared" si="1"/>
        <v>HY</v>
      </c>
      <c r="C53" t="str">
        <f>VLOOKUP(B53,B$56:C$61,2)</f>
        <v>Hyundai</v>
      </c>
      <c r="D53" t="str">
        <f t="shared" si="2"/>
        <v>ELA</v>
      </c>
      <c r="E53" t="str">
        <f>VLOOKUP(D53,D$56:E$66,2)</f>
        <v>Elantra</v>
      </c>
      <c r="F53" t="str">
        <f t="shared" si="3"/>
        <v>13</v>
      </c>
      <c r="G53">
        <f t="shared" si="9"/>
        <v>1</v>
      </c>
      <c r="H53" s="30">
        <v>22188.5</v>
      </c>
      <c r="I53" s="30">
        <f t="shared" si="4"/>
        <v>14792.333333333334</v>
      </c>
      <c r="J53" t="s">
        <v>163</v>
      </c>
      <c r="K53" t="s">
        <v>141</v>
      </c>
      <c r="L53">
        <v>100000</v>
      </c>
      <c r="M53" t="str">
        <f t="shared" si="5"/>
        <v>Y</v>
      </c>
      <c r="N53" t="str">
        <f t="shared" si="6"/>
        <v>HY13ELABLU052</v>
      </c>
    </row>
    <row r="54" spans="1:14" x14ac:dyDescent="0.2">
      <c r="N54" t="str">
        <f t="shared" si="6"/>
        <v/>
      </c>
    </row>
    <row r="56" spans="1:14" x14ac:dyDescent="0.2">
      <c r="B56" t="s">
        <v>199</v>
      </c>
      <c r="C56" t="s">
        <v>205</v>
      </c>
      <c r="D56" t="s">
        <v>215</v>
      </c>
      <c r="E56" t="s">
        <v>222</v>
      </c>
    </row>
    <row r="57" spans="1:14" x14ac:dyDescent="0.2">
      <c r="B57" t="s">
        <v>204</v>
      </c>
      <c r="C57" t="s">
        <v>210</v>
      </c>
      <c r="D57" t="s">
        <v>220</v>
      </c>
      <c r="E57" t="s">
        <v>227</v>
      </c>
    </row>
    <row r="58" spans="1:14" x14ac:dyDescent="0.2">
      <c r="B58" t="s">
        <v>203</v>
      </c>
      <c r="C58" t="s">
        <v>209</v>
      </c>
      <c r="D58" t="s">
        <v>217</v>
      </c>
      <c r="E58" t="s">
        <v>228</v>
      </c>
    </row>
    <row r="59" spans="1:14" x14ac:dyDescent="0.2">
      <c r="B59" t="s">
        <v>202</v>
      </c>
      <c r="C59" t="s">
        <v>208</v>
      </c>
      <c r="D59" t="s">
        <v>213</v>
      </c>
      <c r="E59" t="s">
        <v>225</v>
      </c>
    </row>
    <row r="60" spans="1:14" x14ac:dyDescent="0.2">
      <c r="B60" t="s">
        <v>200</v>
      </c>
      <c r="C60" t="s">
        <v>206</v>
      </c>
      <c r="D60" t="s">
        <v>216</v>
      </c>
      <c r="E60" t="s">
        <v>226</v>
      </c>
    </row>
    <row r="61" spans="1:14" x14ac:dyDescent="0.2">
      <c r="B61" t="s">
        <v>201</v>
      </c>
      <c r="C61" t="s">
        <v>207</v>
      </c>
      <c r="D61" t="s">
        <v>221</v>
      </c>
      <c r="E61" t="s">
        <v>223</v>
      </c>
    </row>
    <row r="62" spans="1:14" x14ac:dyDescent="0.2">
      <c r="D62" t="s">
        <v>212</v>
      </c>
      <c r="E62" t="s">
        <v>224</v>
      </c>
    </row>
    <row r="63" spans="1:14" x14ac:dyDescent="0.2">
      <c r="D63" t="s">
        <v>211</v>
      </c>
      <c r="E63" t="s">
        <v>229</v>
      </c>
    </row>
    <row r="64" spans="1:14" x14ac:dyDescent="0.2">
      <c r="D64" t="s">
        <v>218</v>
      </c>
      <c r="E64" t="s">
        <v>230</v>
      </c>
    </row>
    <row r="65" spans="4:5" x14ac:dyDescent="0.2">
      <c r="D65" t="s">
        <v>219</v>
      </c>
      <c r="E65" t="s">
        <v>232</v>
      </c>
    </row>
    <row r="66" spans="4:5" x14ac:dyDescent="0.2">
      <c r="D66" t="s">
        <v>214</v>
      </c>
      <c r="E66" t="s">
        <v>231</v>
      </c>
    </row>
  </sheetData>
  <sortState xmlns:xlrd2="http://schemas.microsoft.com/office/spreadsheetml/2017/richdata2" ref="D56:D66">
    <sortCondition ref="D56:D66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D7750-6074-124D-A5B5-8F8DDE99035B}">
  <dimension ref="A3:B22"/>
  <sheetViews>
    <sheetView workbookViewId="0">
      <selection activeCell="A4" sqref="A4:B21"/>
    </sheetView>
  </sheetViews>
  <sheetFormatPr baseColWidth="10" defaultRowHeight="16" x14ac:dyDescent="0.2"/>
  <cols>
    <col min="1" max="1" width="13" bestFit="1" customWidth="1"/>
    <col min="2" max="3" width="12" bestFit="1" customWidth="1"/>
  </cols>
  <sheetData>
    <row r="3" spans="1:2" x14ac:dyDescent="0.2">
      <c r="A3" s="26" t="s">
        <v>114</v>
      </c>
      <c r="B3" t="s">
        <v>238</v>
      </c>
    </row>
    <row r="4" spans="1:2" x14ac:dyDescent="0.2">
      <c r="A4" s="27" t="s">
        <v>156</v>
      </c>
      <c r="B4" s="25">
        <v>144647.69999999998</v>
      </c>
    </row>
    <row r="5" spans="1:2" x14ac:dyDescent="0.2">
      <c r="A5" s="27" t="s">
        <v>165</v>
      </c>
      <c r="B5" s="25">
        <v>150656.40000000002</v>
      </c>
    </row>
    <row r="6" spans="1:2" x14ac:dyDescent="0.2">
      <c r="A6" s="27" t="s">
        <v>141</v>
      </c>
      <c r="B6" s="25">
        <v>154427.9</v>
      </c>
    </row>
    <row r="7" spans="1:2" x14ac:dyDescent="0.2">
      <c r="A7" s="27" t="s">
        <v>173</v>
      </c>
      <c r="B7" s="25">
        <v>179986</v>
      </c>
    </row>
    <row r="8" spans="1:2" x14ac:dyDescent="0.2">
      <c r="A8" s="27" t="s">
        <v>144</v>
      </c>
      <c r="B8" s="25">
        <v>143640.70000000001</v>
      </c>
    </row>
    <row r="9" spans="1:2" x14ac:dyDescent="0.2">
      <c r="A9" s="27" t="s">
        <v>160</v>
      </c>
      <c r="B9" s="25">
        <v>135078.20000000001</v>
      </c>
    </row>
    <row r="10" spans="1:2" x14ac:dyDescent="0.2">
      <c r="A10" s="27" t="s">
        <v>139</v>
      </c>
      <c r="B10" s="25">
        <v>184693.8</v>
      </c>
    </row>
    <row r="11" spans="1:2" x14ac:dyDescent="0.2">
      <c r="A11" s="27" t="s">
        <v>137</v>
      </c>
      <c r="B11" s="25">
        <v>127731.3</v>
      </c>
    </row>
    <row r="12" spans="1:2" x14ac:dyDescent="0.2">
      <c r="A12" s="27" t="s">
        <v>134</v>
      </c>
      <c r="B12" s="25">
        <v>70964.899999999994</v>
      </c>
    </row>
    <row r="13" spans="1:2" x14ac:dyDescent="0.2">
      <c r="A13" s="27" t="s">
        <v>147</v>
      </c>
      <c r="B13" s="25">
        <v>65315</v>
      </c>
    </row>
    <row r="14" spans="1:2" x14ac:dyDescent="0.2">
      <c r="A14" s="27" t="s">
        <v>153</v>
      </c>
      <c r="B14" s="25">
        <v>138561.5</v>
      </c>
    </row>
    <row r="15" spans="1:2" x14ac:dyDescent="0.2">
      <c r="A15" s="27" t="s">
        <v>154</v>
      </c>
      <c r="B15" s="25">
        <v>141229.4</v>
      </c>
    </row>
    <row r="16" spans="1:2" x14ac:dyDescent="0.2">
      <c r="A16" s="27" t="s">
        <v>43</v>
      </c>
      <c r="B16" s="25">
        <v>305432.40000000002</v>
      </c>
    </row>
    <row r="17" spans="1:2" x14ac:dyDescent="0.2">
      <c r="A17" s="27" t="s">
        <v>167</v>
      </c>
      <c r="B17" s="25">
        <v>177713.9</v>
      </c>
    </row>
    <row r="18" spans="1:2" x14ac:dyDescent="0.2">
      <c r="A18" s="27" t="s">
        <v>158</v>
      </c>
      <c r="B18" s="25">
        <v>65964.899999999994</v>
      </c>
    </row>
    <row r="19" spans="1:2" x14ac:dyDescent="0.2">
      <c r="A19" s="27" t="s">
        <v>151</v>
      </c>
      <c r="B19" s="25">
        <v>130601.59999999999</v>
      </c>
    </row>
    <row r="20" spans="1:2" x14ac:dyDescent="0.2">
      <c r="A20" s="27" t="s">
        <v>149</v>
      </c>
      <c r="B20" s="25">
        <v>19341.7</v>
      </c>
    </row>
    <row r="21" spans="1:2" x14ac:dyDescent="0.2">
      <c r="A21" s="27" t="s">
        <v>237</v>
      </c>
      <c r="B21" s="25"/>
    </row>
    <row r="22" spans="1:2" x14ac:dyDescent="0.2">
      <c r="A22" s="27" t="s">
        <v>115</v>
      </c>
      <c r="B22" s="25">
        <v>2335987.2999999998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Employee Payroll</vt:lpstr>
      <vt:lpstr>Gradebook</vt:lpstr>
      <vt:lpstr>Decision Maker</vt:lpstr>
      <vt:lpstr>Sales Report</vt:lpstr>
      <vt:lpstr>Pivot Sales Report</vt:lpstr>
      <vt:lpstr>Car Inventory</vt:lpstr>
      <vt:lpstr>Sheet8</vt:lpstr>
      <vt:lpstr>'Car Inventory'!car_inventory</vt:lpstr>
      <vt:lpstr>'Pivot Sales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Arshta Sangha</dc:creator>
  <cp:lastModifiedBy>Arshta Sangha</cp:lastModifiedBy>
  <dcterms:created xsi:type="dcterms:W3CDTF">2023-09-20T04:11:58Z</dcterms:created>
  <dcterms:modified xsi:type="dcterms:W3CDTF">2023-10-02T18:16:38Z</dcterms:modified>
</cp:coreProperties>
</file>