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\ИП Сидоренко АЕ\МАРКЕТПЛЕЙСЫ\Заказы Китай\22 от 14.05.2026\"/>
    </mc:Choice>
  </mc:AlternateContent>
  <xr:revisionPtr revIDLastSave="0" documentId="13_ncr:1_{6BE83307-263F-4811-A464-7643952582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Расчет стоимости и веса" sheetId="24" r:id="rId1"/>
    <sheet name="Лист1" sheetId="28" r:id="rId2"/>
  </sheets>
  <externalReferences>
    <externalReference r:id="rId3"/>
    <externalReference r:id="rId4"/>
  </externalReferences>
  <definedNames>
    <definedName name="_xlnm._FilterDatabase" localSheetId="0" hidden="1">' Расчет стоимости и веса'!$A$1:$AC$175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6" i="24" l="1"/>
  <c r="F177" i="24" l="1"/>
  <c r="E177" i="24" s="1"/>
  <c r="G176" i="24"/>
  <c r="D53" i="28"/>
  <c r="F53" i="28"/>
  <c r="D4" i="24" l="1"/>
  <c r="D12" i="24"/>
  <c r="D18" i="24"/>
  <c r="D24" i="24"/>
  <c r="D30" i="24"/>
  <c r="D39" i="24"/>
  <c r="D52" i="24"/>
  <c r="D73" i="24"/>
  <c r="D82" i="24"/>
  <c r="D88" i="24"/>
  <c r="D93" i="24"/>
  <c r="D96" i="24"/>
  <c r="D99" i="24"/>
  <c r="D102" i="24"/>
  <c r="H6" i="24" l="1"/>
  <c r="H8" i="24"/>
  <c r="H59" i="24"/>
  <c r="H64" i="24"/>
  <c r="T197" i="24" l="1"/>
  <c r="D125" i="24" l="1"/>
  <c r="D124" i="24"/>
  <c r="D119" i="24"/>
  <c r="D118" i="24"/>
  <c r="D117" i="24"/>
  <c r="D112" i="24"/>
  <c r="M190" i="24"/>
  <c r="Q85" i="24"/>
  <c r="Q91" i="24"/>
  <c r="Q92" i="24"/>
  <c r="H33" i="24"/>
  <c r="H34" i="24"/>
  <c r="H35" i="24"/>
  <c r="H36" i="24"/>
  <c r="H37" i="24"/>
  <c r="H38" i="24"/>
  <c r="H32" i="24"/>
  <c r="H31" i="24"/>
  <c r="K4" i="24" l="1"/>
  <c r="H43" i="24" l="1"/>
  <c r="J44" i="24"/>
  <c r="J45" i="24"/>
  <c r="J46" i="24"/>
  <c r="J47" i="24"/>
  <c r="J48" i="24"/>
  <c r="J49" i="24"/>
  <c r="J50" i="24"/>
  <c r="J51" i="24"/>
  <c r="I44" i="24"/>
  <c r="I45" i="24"/>
  <c r="H45" i="24" s="1"/>
  <c r="I46" i="24"/>
  <c r="H46" i="24" s="1"/>
  <c r="I47" i="24"/>
  <c r="H47" i="24" s="1"/>
  <c r="I48" i="24"/>
  <c r="H48" i="24" s="1"/>
  <c r="I49" i="24"/>
  <c r="H49" i="24" s="1"/>
  <c r="I50" i="24"/>
  <c r="H50" i="24" s="1"/>
  <c r="I51" i="24"/>
  <c r="H51" i="24" s="1"/>
  <c r="J31" i="24"/>
  <c r="J32" i="24"/>
  <c r="J33" i="24"/>
  <c r="H2" i="24"/>
  <c r="H29" i="24"/>
  <c r="Q33" i="24"/>
  <c r="H44" i="24" l="1"/>
  <c r="K50" i="24"/>
  <c r="K49" i="24"/>
  <c r="K32" i="24"/>
  <c r="K51" i="24"/>
  <c r="K48" i="24"/>
  <c r="K47" i="24"/>
  <c r="K46" i="24"/>
  <c r="K45" i="24"/>
  <c r="K33" i="24"/>
  <c r="K31" i="24"/>
  <c r="K35" i="24"/>
  <c r="K37" i="24"/>
  <c r="K34" i="24"/>
  <c r="K36" i="24"/>
  <c r="K38" i="24"/>
  <c r="Q190" i="24"/>
  <c r="R190" i="24" s="1"/>
  <c r="S190" i="24"/>
  <c r="O190" i="24"/>
  <c r="N182" i="24"/>
  <c r="J173" i="24"/>
  <c r="J174" i="24"/>
  <c r="J175" i="24"/>
  <c r="K44" i="24" l="1"/>
  <c r="V190" i="24"/>
  <c r="Q172" i="24" l="1"/>
  <c r="K172" i="24"/>
  <c r="H42" i="24"/>
  <c r="H41" i="24"/>
  <c r="H40" i="24"/>
  <c r="H105" i="24"/>
  <c r="H106" i="24"/>
  <c r="H103" i="24"/>
  <c r="H104" i="24"/>
  <c r="H101" i="24"/>
  <c r="H100" i="24"/>
  <c r="H98" i="24"/>
  <c r="H97" i="24"/>
  <c r="H95" i="24"/>
  <c r="H94" i="24"/>
  <c r="H120" i="24"/>
  <c r="H92" i="24"/>
  <c r="H91" i="24"/>
  <c r="H90" i="24"/>
  <c r="H89" i="24"/>
  <c r="H87" i="24"/>
  <c r="H86" i="24"/>
  <c r="H85" i="24"/>
  <c r="H84" i="24"/>
  <c r="H83" i="24"/>
  <c r="H81" i="24"/>
  <c r="H80" i="24"/>
  <c r="H79" i="24"/>
  <c r="H78" i="24"/>
  <c r="H77" i="24"/>
  <c r="H76" i="24"/>
  <c r="H75" i="24"/>
  <c r="H74" i="24"/>
  <c r="H72" i="24"/>
  <c r="H71" i="24"/>
  <c r="H70" i="24"/>
  <c r="H69" i="24"/>
  <c r="H68" i="24"/>
  <c r="H67" i="24"/>
  <c r="H66" i="24"/>
  <c r="H65" i="24"/>
  <c r="H63" i="24"/>
  <c r="H62" i="24"/>
  <c r="H61" i="24"/>
  <c r="H60" i="24"/>
  <c r="H58" i="24"/>
  <c r="H57" i="24"/>
  <c r="H56" i="24"/>
  <c r="H55" i="24"/>
  <c r="H54" i="24"/>
  <c r="H53" i="24"/>
  <c r="H28" i="24"/>
  <c r="H27" i="24"/>
  <c r="H26" i="24"/>
  <c r="H25" i="24"/>
  <c r="H23" i="24"/>
  <c r="H22" i="24"/>
  <c r="H21" i="24"/>
  <c r="H20" i="24"/>
  <c r="H19" i="24"/>
  <c r="H17" i="24"/>
  <c r="H16" i="24"/>
  <c r="H15" i="24"/>
  <c r="H14" i="24"/>
  <c r="H13" i="24"/>
  <c r="H11" i="24"/>
  <c r="H10" i="24"/>
  <c r="H9" i="24"/>
  <c r="H7" i="24"/>
  <c r="H5" i="24"/>
  <c r="H3" i="24"/>
  <c r="K94" i="24" l="1"/>
  <c r="K95" i="24"/>
  <c r="K78" i="24"/>
  <c r="K100" i="24"/>
  <c r="K25" i="24"/>
  <c r="K81" i="24"/>
  <c r="K83" i="24"/>
  <c r="K9" i="24"/>
  <c r="K29" i="24"/>
  <c r="K68" i="24"/>
  <c r="K53" i="24"/>
  <c r="K87" i="24"/>
  <c r="K40" i="24"/>
  <c r="K97" i="24"/>
  <c r="K23" i="24"/>
  <c r="K103" i="24"/>
  <c r="K89" i="24"/>
  <c r="K41" i="24"/>
  <c r="K2" i="24"/>
  <c r="K27" i="24"/>
  <c r="K13" i="24"/>
  <c r="K90" i="24"/>
  <c r="K42" i="24"/>
  <c r="K76" i="24"/>
  <c r="K21" i="24"/>
  <c r="K3" i="24"/>
  <c r="K61" i="24"/>
  <c r="K80" i="24"/>
  <c r="K63" i="24"/>
  <c r="K85" i="24"/>
  <c r="K56" i="24"/>
  <c r="K91" i="24"/>
  <c r="K20" i="24"/>
  <c r="K22" i="24"/>
  <c r="K79" i="24"/>
  <c r="K5" i="24"/>
  <c r="K7" i="24"/>
  <c r="K101" i="24"/>
  <c r="K104" i="24"/>
  <c r="K84" i="24"/>
  <c r="K10" i="24"/>
  <c r="K86" i="24"/>
  <c r="K57" i="24"/>
  <c r="K74" i="24"/>
  <c r="K92" i="24"/>
  <c r="K19" i="24"/>
  <c r="K77" i="24"/>
  <c r="K60" i="24"/>
  <c r="K98" i="24"/>
  <c r="K62" i="24"/>
  <c r="K26" i="24"/>
  <c r="K28" i="24"/>
  <c r="K106" i="24"/>
  <c r="K105" i="24"/>
  <c r="K11" i="24"/>
  <c r="K54" i="24"/>
  <c r="K14" i="24"/>
  <c r="K55" i="24"/>
  <c r="K15" i="24"/>
  <c r="K72" i="24"/>
  <c r="K16" i="24"/>
  <c r="K17" i="24"/>
  <c r="K58" i="24"/>
  <c r="K75" i="24"/>
  <c r="L159" i="24"/>
  <c r="L160" i="24"/>
  <c r="L161" i="24"/>
  <c r="L162" i="24"/>
  <c r="L163" i="24"/>
  <c r="L164" i="24"/>
  <c r="L165" i="24"/>
  <c r="L166" i="24"/>
  <c r="L167" i="24"/>
  <c r="L168" i="24"/>
  <c r="L169" i="24"/>
  <c r="L170" i="24"/>
  <c r="L173" i="24"/>
  <c r="L174" i="24"/>
  <c r="L175" i="24"/>
  <c r="Q45" i="24" l="1"/>
  <c r="Q46" i="24"/>
  <c r="Q47" i="24"/>
  <c r="Q48" i="24"/>
  <c r="Q49" i="24"/>
  <c r="Q50" i="24"/>
  <c r="Q51" i="24"/>
  <c r="Q44" i="24"/>
  <c r="J91" i="24" l="1"/>
  <c r="J92" i="24"/>
  <c r="J89" i="24" l="1"/>
  <c r="J172" i="24"/>
  <c r="J90" i="24"/>
  <c r="J87" i="24"/>
  <c r="J86" i="24"/>
  <c r="J84" i="24"/>
  <c r="J83" i="24"/>
  <c r="J29" i="24"/>
  <c r="J28" i="24"/>
  <c r="J27" i="24"/>
  <c r="J26" i="24"/>
  <c r="J25" i="24"/>
  <c r="J23" i="24"/>
  <c r="J22" i="24"/>
  <c r="J21" i="24"/>
  <c r="J20" i="24"/>
  <c r="J19" i="24"/>
  <c r="J17" i="24"/>
  <c r="J16" i="24"/>
  <c r="J15" i="24"/>
  <c r="J14" i="24"/>
  <c r="J13" i="24"/>
  <c r="J11" i="24"/>
  <c r="J10" i="24"/>
  <c r="J9" i="24"/>
  <c r="Q90" i="24" l="1"/>
  <c r="H176" i="24"/>
  <c r="Q28" i="24" l="1"/>
  <c r="Q26" i="24"/>
  <c r="Q25" i="24"/>
  <c r="Q29" i="24"/>
  <c r="Q27" i="24"/>
  <c r="Q5" i="24"/>
  <c r="Q7" i="24"/>
  <c r="Q6" i="24"/>
  <c r="Q8" i="24"/>
  <c r="Q9" i="24"/>
  <c r="Q10" i="24"/>
  <c r="Q11" i="24"/>
  <c r="Q16" i="24"/>
  <c r="Q13" i="24"/>
  <c r="Q14" i="24"/>
  <c r="Q15" i="24"/>
  <c r="Q17" i="24"/>
  <c r="Q22" i="24"/>
  <c r="Q19" i="24"/>
  <c r="Q20" i="24"/>
  <c r="Q21" i="24"/>
  <c r="Q23" i="24"/>
  <c r="Q59" i="24"/>
  <c r="Q53" i="24"/>
  <c r="Q54" i="24"/>
  <c r="Q55" i="24"/>
  <c r="Q56" i="24"/>
  <c r="Q57" i="24"/>
  <c r="Q58" i="24"/>
  <c r="Q60" i="24"/>
  <c r="Q61" i="24"/>
  <c r="Q62" i="24"/>
  <c r="Q63" i="24"/>
  <c r="Q65" i="24"/>
  <c r="Q66" i="24"/>
  <c r="Q67" i="24"/>
  <c r="Q68" i="24"/>
  <c r="Q69" i="24"/>
  <c r="Q70" i="24"/>
  <c r="Q71" i="24"/>
  <c r="Q72" i="24"/>
  <c r="Q74" i="24"/>
  <c r="Q75" i="24"/>
  <c r="Q76" i="24"/>
  <c r="Q77" i="24"/>
  <c r="Q78" i="24"/>
  <c r="Q79" i="24"/>
  <c r="Q80" i="24"/>
  <c r="Q81" i="24"/>
  <c r="Q83" i="24"/>
  <c r="Q84" i="24"/>
  <c r="Q86" i="24"/>
  <c r="Q87" i="24"/>
  <c r="Q89" i="24"/>
  <c r="Q120" i="24"/>
  <c r="Q94" i="24"/>
  <c r="Q95" i="24"/>
  <c r="Q124" i="24"/>
  <c r="Q97" i="24"/>
  <c r="Q98" i="24"/>
  <c r="Q100" i="24"/>
  <c r="Q101" i="24"/>
  <c r="Q133" i="24"/>
  <c r="Q104" i="24"/>
  <c r="Q103" i="24"/>
  <c r="Q106" i="24"/>
  <c r="Q105" i="24"/>
  <c r="Q40" i="24"/>
  <c r="Q41" i="24"/>
  <c r="Q42" i="24"/>
  <c r="Q125" i="24"/>
  <c r="Q31" i="24"/>
  <c r="Q32" i="24"/>
  <c r="Q159" i="24"/>
  <c r="Q160" i="24"/>
  <c r="Q161" i="24"/>
  <c r="Q162" i="24"/>
  <c r="Q163" i="24"/>
  <c r="Q164" i="24"/>
  <c r="Q165" i="24"/>
  <c r="Q166" i="24"/>
  <c r="Q167" i="24"/>
  <c r="Q168" i="24"/>
  <c r="Q169" i="24"/>
  <c r="Q170" i="24"/>
  <c r="Q171" i="24"/>
  <c r="Q173" i="24"/>
  <c r="Q174" i="24"/>
  <c r="Q175" i="24"/>
  <c r="Q3" i="24"/>
  <c r="Q2" i="24"/>
  <c r="X190" i="24" l="1"/>
  <c r="T190" i="24"/>
  <c r="P182" i="24"/>
  <c r="F190" i="24"/>
  <c r="Q187" i="24"/>
  <c r="R182" i="24" l="1"/>
  <c r="G190" i="24"/>
  <c r="F167" i="24" l="1"/>
  <c r="F173" i="24"/>
  <c r="F161" i="24"/>
  <c r="F170" i="24"/>
  <c r="F175" i="24"/>
  <c r="F171" i="24"/>
  <c r="F160" i="24"/>
  <c r="F165" i="24"/>
  <c r="F164" i="24"/>
  <c r="F169" i="24"/>
  <c r="F162" i="24"/>
  <c r="F166" i="24"/>
  <c r="F163" i="24"/>
  <c r="F168" i="24"/>
  <c r="F174" i="24"/>
  <c r="F159" i="24" l="1"/>
  <c r="N173" i="24"/>
  <c r="N169" i="24"/>
  <c r="N159" i="24"/>
  <c r="N165" i="24"/>
  <c r="N170" i="24"/>
  <c r="N166" i="24"/>
  <c r="N162" i="24"/>
  <c r="N174" i="24"/>
  <c r="N168" i="24"/>
  <c r="N175" i="24"/>
  <c r="N167" i="24"/>
  <c r="N171" i="24"/>
  <c r="N163" i="24"/>
  <c r="N164" i="24"/>
  <c r="N160" i="24"/>
  <c r="N161" i="24"/>
  <c r="F133" i="24" l="1"/>
  <c r="N117" i="24"/>
  <c r="L117" i="24"/>
  <c r="F118" i="24"/>
  <c r="N118" i="24"/>
  <c r="L118" i="24"/>
  <c r="L125" i="24"/>
  <c r="F125" i="24"/>
  <c r="N125" i="24"/>
  <c r="N124" i="24"/>
  <c r="F124" i="24"/>
  <c r="W190" i="24" l="1"/>
  <c r="Y190" i="24"/>
  <c r="D2" i="24" l="1"/>
  <c r="L2" i="24" l="1"/>
  <c r="F2" i="24"/>
  <c r="N2" i="24"/>
  <c r="D45" i="24" l="1"/>
  <c r="D40" i="24"/>
  <c r="D68" i="24"/>
  <c r="D71" i="24"/>
  <c r="D13" i="24"/>
  <c r="D59" i="24"/>
  <c r="D46" i="24"/>
  <c r="D22" i="24"/>
  <c r="D19" i="24"/>
  <c r="D70" i="24"/>
  <c r="D75" i="24"/>
  <c r="D38" i="24"/>
  <c r="D26" i="24"/>
  <c r="D56" i="24"/>
  <c r="D27" i="24"/>
  <c r="D14" i="24"/>
  <c r="D5" i="24"/>
  <c r="D90" i="24"/>
  <c r="D6" i="24"/>
  <c r="D49" i="24"/>
  <c r="D78" i="24"/>
  <c r="D54" i="24"/>
  <c r="D101" i="24"/>
  <c r="D95" i="24"/>
  <c r="D64" i="24"/>
  <c r="D106" i="24"/>
  <c r="D87" i="24"/>
  <c r="D105" i="24"/>
  <c r="D3" i="24"/>
  <c r="D8" i="24"/>
  <c r="D48" i="24"/>
  <c r="D76" i="24"/>
  <c r="D58" i="24"/>
  <c r="D65" i="24"/>
  <c r="D79" i="24"/>
  <c r="D33" i="24"/>
  <c r="D51" i="24"/>
  <c r="D10" i="24"/>
  <c r="D84" i="24"/>
  <c r="D57" i="24"/>
  <c r="D28" i="24"/>
  <c r="D34" i="24"/>
  <c r="D43" i="24"/>
  <c r="D92" i="24"/>
  <c r="D85" i="24"/>
  <c r="D7" i="24"/>
  <c r="D94" i="24"/>
  <c r="D32" i="24"/>
  <c r="D103" i="24"/>
  <c r="D61" i="24"/>
  <c r="D81" i="24"/>
  <c r="D55" i="24"/>
  <c r="D86" i="24"/>
  <c r="D21" i="24"/>
  <c r="D91" i="24"/>
  <c r="D31" i="24"/>
  <c r="D72" i="24"/>
  <c r="D120" i="24"/>
  <c r="D16" i="24"/>
  <c r="D29" i="24"/>
  <c r="D42" i="24"/>
  <c r="D89" i="24"/>
  <c r="D98" i="24"/>
  <c r="D74" i="24"/>
  <c r="D37" i="24"/>
  <c r="D11" i="24"/>
  <c r="D83" i="24"/>
  <c r="D50" i="24"/>
  <c r="D97" i="24"/>
  <c r="D69" i="24"/>
  <c r="D63" i="24"/>
  <c r="D36" i="24"/>
  <c r="D44" i="24"/>
  <c r="D20" i="24"/>
  <c r="D53" i="24"/>
  <c r="D62" i="24"/>
  <c r="D104" i="24"/>
  <c r="D35" i="24"/>
  <c r="D15" i="24"/>
  <c r="D80" i="24"/>
  <c r="D9" i="24"/>
  <c r="D23" i="24"/>
  <c r="D60" i="24"/>
  <c r="D25" i="24"/>
  <c r="D41" i="24"/>
  <c r="D77" i="24"/>
  <c r="D66" i="24"/>
  <c r="D100" i="24"/>
  <c r="D17" i="24"/>
  <c r="D67" i="24"/>
  <c r="D47" i="24"/>
  <c r="N80" i="24" l="1"/>
  <c r="F80" i="24"/>
  <c r="L80" i="24"/>
  <c r="N74" i="24"/>
  <c r="F74" i="24"/>
  <c r="L74" i="24"/>
  <c r="F32" i="24"/>
  <c r="N32" i="24"/>
  <c r="L32" i="24"/>
  <c r="L76" i="24"/>
  <c r="F76" i="24"/>
  <c r="N76" i="24"/>
  <c r="F14" i="24"/>
  <c r="L14" i="24"/>
  <c r="N14" i="24"/>
  <c r="N77" i="24"/>
  <c r="F77" i="24"/>
  <c r="L77" i="24"/>
  <c r="N15" i="24"/>
  <c r="F15" i="24"/>
  <c r="L15" i="24"/>
  <c r="N98" i="24"/>
  <c r="F98" i="24"/>
  <c r="L98" i="24"/>
  <c r="F94" i="24"/>
  <c r="N94" i="24"/>
  <c r="L94" i="24"/>
  <c r="N48" i="24"/>
  <c r="L48" i="24"/>
  <c r="F48" i="24"/>
  <c r="F27" i="24"/>
  <c r="L27" i="24"/>
  <c r="N27" i="24"/>
  <c r="L8" i="24"/>
  <c r="F8" i="24"/>
  <c r="N8" i="24"/>
  <c r="L56" i="24"/>
  <c r="N56" i="24"/>
  <c r="F56" i="24"/>
  <c r="L35" i="24"/>
  <c r="N35" i="24"/>
  <c r="F35" i="24"/>
  <c r="N89" i="24"/>
  <c r="L89" i="24"/>
  <c r="F89" i="24"/>
  <c r="F7" i="24"/>
  <c r="N7" i="24"/>
  <c r="L7" i="24"/>
  <c r="F104" i="24"/>
  <c r="L104" i="24"/>
  <c r="N104" i="24"/>
  <c r="L42" i="24"/>
  <c r="N42" i="24"/>
  <c r="F42" i="24"/>
  <c r="F85" i="24"/>
  <c r="L85" i="24"/>
  <c r="N85" i="24"/>
  <c r="L3" i="24"/>
  <c r="N3" i="24"/>
  <c r="F3" i="24"/>
  <c r="F183" i="24"/>
  <c r="F26" i="24"/>
  <c r="L26" i="24"/>
  <c r="N26" i="24"/>
  <c r="L62" i="24"/>
  <c r="N62" i="24"/>
  <c r="F62" i="24"/>
  <c r="N29" i="24"/>
  <c r="F29" i="24"/>
  <c r="L29" i="24"/>
  <c r="F92" i="24"/>
  <c r="N92" i="24"/>
  <c r="L92" i="24"/>
  <c r="N105" i="24"/>
  <c r="L105" i="24"/>
  <c r="F105" i="24"/>
  <c r="F38" i="24"/>
  <c r="L38" i="24"/>
  <c r="N38" i="24"/>
  <c r="N47" i="24"/>
  <c r="F47" i="24"/>
  <c r="L47" i="24"/>
  <c r="L53" i="24"/>
  <c r="F53" i="24"/>
  <c r="N53" i="24"/>
  <c r="L16" i="24"/>
  <c r="F16" i="24"/>
  <c r="N16" i="24"/>
  <c r="L87" i="24"/>
  <c r="N87" i="24"/>
  <c r="F87" i="24"/>
  <c r="N75" i="24"/>
  <c r="L75" i="24"/>
  <c r="F75" i="24"/>
  <c r="N67" i="24"/>
  <c r="F67" i="24"/>
  <c r="L67" i="24"/>
  <c r="F20" i="24"/>
  <c r="L20" i="24"/>
  <c r="N20" i="24"/>
  <c r="F120" i="24"/>
  <c r="N120" i="24"/>
  <c r="L120" i="24"/>
  <c r="L34" i="24"/>
  <c r="N34" i="24"/>
  <c r="F34" i="24"/>
  <c r="L106" i="24"/>
  <c r="N106" i="24"/>
  <c r="F106" i="24"/>
  <c r="F70" i="24"/>
  <c r="N70" i="24"/>
  <c r="L70" i="24"/>
  <c r="N17" i="24"/>
  <c r="L17" i="24"/>
  <c r="F17" i="24"/>
  <c r="N44" i="24"/>
  <c r="L44" i="24"/>
  <c r="F44" i="24"/>
  <c r="L72" i="24"/>
  <c r="F72" i="24"/>
  <c r="N72" i="24"/>
  <c r="L28" i="24"/>
  <c r="N28" i="24"/>
  <c r="F28" i="24"/>
  <c r="F64" i="24"/>
  <c r="L64" i="24"/>
  <c r="N64" i="24"/>
  <c r="N19" i="24"/>
  <c r="F19" i="24"/>
  <c r="L19" i="24"/>
  <c r="F100" i="24"/>
  <c r="N100" i="24"/>
  <c r="L100" i="24"/>
  <c r="N36" i="24"/>
  <c r="F36" i="24"/>
  <c r="L36" i="24"/>
  <c r="L31" i="24"/>
  <c r="F31" i="24"/>
  <c r="N31" i="24"/>
  <c r="N57" i="24"/>
  <c r="F57" i="24"/>
  <c r="L57" i="24"/>
  <c r="N95" i="24"/>
  <c r="L95" i="24"/>
  <c r="F95" i="24"/>
  <c r="L22" i="24"/>
  <c r="F22" i="24"/>
  <c r="N22" i="24"/>
  <c r="L66" i="24"/>
  <c r="N66" i="24"/>
  <c r="F66" i="24"/>
  <c r="L63" i="24"/>
  <c r="N63" i="24"/>
  <c r="F63" i="24"/>
  <c r="F91" i="24"/>
  <c r="L91" i="24"/>
  <c r="N91" i="24"/>
  <c r="N84" i="24"/>
  <c r="L84" i="24"/>
  <c r="F84" i="24"/>
  <c r="L101" i="24"/>
  <c r="F101" i="24"/>
  <c r="N101" i="24"/>
  <c r="F46" i="24"/>
  <c r="N46" i="24"/>
  <c r="L46" i="24"/>
  <c r="L69" i="24"/>
  <c r="N69" i="24"/>
  <c r="F69" i="24"/>
  <c r="L21" i="24"/>
  <c r="F21" i="24"/>
  <c r="N21" i="24"/>
  <c r="N10" i="24"/>
  <c r="L10" i="24"/>
  <c r="F10" i="24"/>
  <c r="N54" i="24"/>
  <c r="L54" i="24"/>
  <c r="F54" i="24"/>
  <c r="N59" i="24"/>
  <c r="L59" i="24"/>
  <c r="F59" i="24"/>
  <c r="N41" i="24"/>
  <c r="L41" i="24"/>
  <c r="F41" i="24"/>
  <c r="N97" i="24"/>
  <c r="F97" i="24"/>
  <c r="N86" i="24"/>
  <c r="L86" i="24"/>
  <c r="F86" i="24"/>
  <c r="L51" i="24"/>
  <c r="F51" i="24"/>
  <c r="N51" i="24"/>
  <c r="L78" i="24"/>
  <c r="F78" i="24"/>
  <c r="N78" i="24"/>
  <c r="F13" i="24"/>
  <c r="N13" i="24"/>
  <c r="L13" i="24"/>
  <c r="F25" i="24"/>
  <c r="N25" i="24"/>
  <c r="L25" i="24"/>
  <c r="L50" i="24"/>
  <c r="N50" i="24"/>
  <c r="F50" i="24"/>
  <c r="N55" i="24"/>
  <c r="L55" i="24"/>
  <c r="F55" i="24"/>
  <c r="F33" i="24"/>
  <c r="L33" i="24"/>
  <c r="N33" i="24"/>
  <c r="L49" i="24"/>
  <c r="N49" i="24"/>
  <c r="F49" i="24"/>
  <c r="F71" i="24"/>
  <c r="L71" i="24"/>
  <c r="N71" i="24"/>
  <c r="N6" i="24"/>
  <c r="L6" i="24"/>
  <c r="F6" i="24"/>
  <c r="N68" i="24"/>
  <c r="L68" i="24"/>
  <c r="F68" i="24"/>
  <c r="F60" i="24"/>
  <c r="L60" i="24"/>
  <c r="N60" i="24"/>
  <c r="L83" i="24"/>
  <c r="F83" i="24"/>
  <c r="N83" i="24"/>
  <c r="D172" i="24"/>
  <c r="F81" i="24"/>
  <c r="N81" i="24"/>
  <c r="L81" i="24"/>
  <c r="N79" i="24"/>
  <c r="L79" i="24"/>
  <c r="F79" i="24"/>
  <c r="L23" i="24"/>
  <c r="F23" i="24"/>
  <c r="N23" i="24"/>
  <c r="F11" i="24"/>
  <c r="N11" i="24"/>
  <c r="L11" i="24"/>
  <c r="N61" i="24"/>
  <c r="F61" i="24"/>
  <c r="L61" i="24"/>
  <c r="F65" i="24"/>
  <c r="N65" i="24"/>
  <c r="L65" i="24"/>
  <c r="N90" i="24"/>
  <c r="L90" i="24"/>
  <c r="F90" i="24"/>
  <c r="L40" i="24"/>
  <c r="N40" i="24"/>
  <c r="F40" i="24"/>
  <c r="F9" i="24"/>
  <c r="L9" i="24"/>
  <c r="N9" i="24"/>
  <c r="F37" i="24"/>
  <c r="N37" i="24"/>
  <c r="L37" i="24"/>
  <c r="N103" i="24"/>
  <c r="F103" i="24"/>
  <c r="L103" i="24"/>
  <c r="L58" i="24"/>
  <c r="F58" i="24"/>
  <c r="N58" i="24"/>
  <c r="N5" i="24"/>
  <c r="L5" i="24"/>
  <c r="F5" i="24"/>
  <c r="N45" i="24"/>
  <c r="F45" i="24"/>
  <c r="L45" i="24"/>
  <c r="G183" i="24" l="1"/>
  <c r="H183" i="24" s="1"/>
  <c r="N172" i="24"/>
  <c r="N176" i="24" s="1"/>
  <c r="F172" i="24"/>
  <c r="F176" i="24" s="1"/>
  <c r="L172" i="24"/>
  <c r="L176" i="24"/>
  <c r="O182" i="24"/>
  <c r="J190" i="24" l="1"/>
  <c r="N190" i="24" s="1"/>
  <c r="P190" i="24" s="1"/>
  <c r="I187" i="24" s="1"/>
  <c r="M182" i="24"/>
  <c r="O183" i="24"/>
  <c r="E176" i="24"/>
  <c r="F178" i="24"/>
  <c r="E178" i="24" s="1"/>
  <c r="B190" i="24"/>
  <c r="F179" i="24"/>
  <c r="M183" i="24"/>
  <c r="Q182" i="24"/>
  <c r="Q183" i="24" s="1"/>
  <c r="E179" i="24" l="1"/>
  <c r="C190" i="24"/>
  <c r="D190" i="24"/>
  <c r="H190" i="24" l="1"/>
  <c r="I190" i="24" s="1"/>
  <c r="E190" i="24"/>
  <c r="Z190" i="24" s="1"/>
  <c r="AC190" i="24" l="1"/>
  <c r="AA190" i="24"/>
  <c r="AB190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</authors>
  <commentList>
    <comment ref="I1" authorId="0" shapeId="0" xr:uid="{2A1835F7-AC05-4EEA-B78B-3A193A9E8734}">
      <text>
        <r>
          <rPr>
            <b/>
            <sz val="16"/>
            <color indexed="81"/>
            <rFont val="Tahoma"/>
            <family val="2"/>
            <charset val="204"/>
          </rPr>
          <t>Ar S:</t>
        </r>
        <r>
          <rPr>
            <sz val="16"/>
            <color indexed="81"/>
            <rFont val="Tahoma"/>
            <family val="2"/>
            <charset val="204"/>
          </rPr>
          <t xml:space="preserve">
Ручной ввод</t>
        </r>
      </text>
    </comment>
    <comment ref="D172" authorId="0" shapeId="0" xr:uid="{029786F8-755E-44AD-A754-DAEA9B68DD2D}">
      <text>
        <r>
          <rPr>
            <b/>
            <sz val="11"/>
            <color indexed="81"/>
            <rFont val="Tahoma"/>
            <family val="2"/>
            <charset val="204"/>
          </rPr>
          <t>Ar S:</t>
        </r>
        <r>
          <rPr>
            <sz val="11"/>
            <color indexed="81"/>
            <rFont val="Tahoma"/>
            <family val="2"/>
            <charset val="204"/>
          </rPr>
          <t xml:space="preserve">
Суммируется по всем таблетницам. Округляется до сотни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</authors>
  <commentList>
    <comment ref="D52" authorId="0" shapeId="0" xr:uid="{ED9C23FA-2744-4210-BB4C-32D5829F5B1D}">
      <text>
        <r>
          <rPr>
            <b/>
            <sz val="11"/>
            <color indexed="81"/>
            <rFont val="Tahoma"/>
            <family val="2"/>
            <charset val="204"/>
          </rPr>
          <t>Ar S:</t>
        </r>
        <r>
          <rPr>
            <sz val="11"/>
            <color indexed="81"/>
            <rFont val="Tahoma"/>
            <family val="2"/>
            <charset val="204"/>
          </rPr>
          <t xml:space="preserve">
Суммируется по всем таблетницам. Округляется до сотни</t>
        </r>
      </text>
    </comment>
  </commentList>
</comments>
</file>

<file path=xl/sharedStrings.xml><?xml version="1.0" encoding="utf-8"?>
<sst xmlns="http://schemas.openxmlformats.org/spreadsheetml/2006/main" count="513" uniqueCount="260">
  <si>
    <t>ссылка</t>
  </si>
  <si>
    <t>фото</t>
  </si>
  <si>
    <t>комментарий</t>
  </si>
  <si>
    <t>https://detail.1688.com/offer/579898414503.html</t>
  </si>
  <si>
    <t>https://detail.1688.com/offer/593740894483.html</t>
  </si>
  <si>
    <t>Мешок для стирки бежевый с вышивкой 30х40</t>
  </si>
  <si>
    <t>Мешок для стирки бежевый с вышивкой 40х50</t>
  </si>
  <si>
    <t xml:space="preserve">
Комплект из 7 предметов бежевого цвета с вышивкой</t>
  </si>
  <si>
    <t>Бежевая сумка для бюстгальтера-цилиндра с вышивкой 17*17</t>
  </si>
  <si>
    <t>Цилиндр с вышивкой бежевый 20*30</t>
  </si>
  <si>
    <t>Бежевый бюстгальтер ракушка с вышивкой 18*16</t>
  </si>
  <si>
    <t>Бежевые трусики с вышивкой (диаметр 20)</t>
  </si>
  <si>
    <t xml:space="preserve">
Носки бежевые с вышивкой</t>
  </si>
  <si>
    <t>https://detail.1688.com/offer/594209002591.html</t>
  </si>
  <si>
    <t>https://detail.1688.com/offer/714326615248.html</t>
  </si>
  <si>
    <t>норма упаковки</t>
  </si>
  <si>
    <t>68*36*50</t>
  </si>
  <si>
    <t>58*31*37</t>
  </si>
  <si>
    <t>https://detail.1688.com/offer/566453154821.html</t>
  </si>
  <si>
    <t>Массажер для пальцев роликовый в  подарочной коробке</t>
  </si>
  <si>
    <t>63*41,8*51</t>
  </si>
  <si>
    <t>цена, юань</t>
  </si>
  <si>
    <t>сумма, юань</t>
  </si>
  <si>
    <t>вес ед., кг</t>
  </si>
  <si>
    <t>вес, кг</t>
  </si>
  <si>
    <t>размеры короба</t>
  </si>
  <si>
    <t>Арина</t>
  </si>
  <si>
    <t>Услуги</t>
  </si>
  <si>
    <t>юани</t>
  </si>
  <si>
    <t>руб.</t>
  </si>
  <si>
    <t>Товар</t>
  </si>
  <si>
    <t>доставка, юани</t>
  </si>
  <si>
    <t>*</t>
  </si>
  <si>
    <t>3% за услуги</t>
  </si>
  <si>
    <t>Покупатель</t>
  </si>
  <si>
    <t>отгружено, шт</t>
  </si>
  <si>
    <t>Курс дост., $</t>
  </si>
  <si>
    <t>курс товара, юань</t>
  </si>
  <si>
    <t>Доставка по Китаю</t>
  </si>
  <si>
    <t>Итого по Китаю</t>
  </si>
  <si>
    <t>$</t>
  </si>
  <si>
    <t>ИТОГО, Услуги+доставка Поставщик-Химки</t>
  </si>
  <si>
    <t>Итого вся поставка, руб.</t>
  </si>
  <si>
    <t>Таблетница черная на 7 дней по 2 отделения</t>
  </si>
  <si>
    <t>https://detail.1688.com/offer/632219039900.html</t>
  </si>
  <si>
    <t>Матовый пластиковый пакет слайдер 20х25</t>
  </si>
  <si>
    <t>Матовый пластиковый пакет слайдер 20х30</t>
  </si>
  <si>
    <t>Матовый пластиковый пакет слайдер 25х30</t>
  </si>
  <si>
    <t>вес по норме упаковки</t>
  </si>
  <si>
    <t>курс товара, доллар</t>
  </si>
  <si>
    <t>товар</t>
  </si>
  <si>
    <t>Вес, кг</t>
  </si>
  <si>
    <t>Ст-ть доставки, $</t>
  </si>
  <si>
    <t>без обреш</t>
  </si>
  <si>
    <t>Стоимость доставки 1 кг</t>
  </si>
  <si>
    <t>Обрешетка</t>
  </si>
  <si>
    <t>товар из предыдущих заказов</t>
  </si>
  <si>
    <t>&lt;------------ Ввести данные в желтые квадраты --------------&gt;</t>
  </si>
  <si>
    <t>в обреш</t>
  </si>
  <si>
    <t>упаковка, картон короба</t>
  </si>
  <si>
    <t>Доставка из Китая без обрешетки</t>
  </si>
  <si>
    <t>Доставка из Китая Итого</t>
  </si>
  <si>
    <t>Услуги и доставка ЮВ-Химки</t>
  </si>
  <si>
    <t>Матовый пластиковый пакет слайдер 18х25</t>
  </si>
  <si>
    <t>Вес товара в упаковке</t>
  </si>
  <si>
    <t>упаковка</t>
  </si>
  <si>
    <t>Всего</t>
  </si>
  <si>
    <t>Проверка</t>
  </si>
  <si>
    <t>Итого вес, кг</t>
  </si>
  <si>
    <t>Товара</t>
  </si>
  <si>
    <t>Количество, шт.</t>
  </si>
  <si>
    <t>Вес обрешетки</t>
  </si>
  <si>
    <t>% Доставки от товара</t>
  </si>
  <si>
    <t>%</t>
  </si>
  <si>
    <t>Вес товар</t>
  </si>
  <si>
    <t>ИТОГО ВЕС ПОСТАВКИ, КГ</t>
  </si>
  <si>
    <t>https://detail.1688.com/offer/602845928203.html</t>
  </si>
  <si>
    <t>цилиндрическая сумка для бюстгальтера 17*15 розовая змейка</t>
  </si>
  <si>
    <t>https://detail.1688.com/offer/604516467901.html</t>
  </si>
  <si>
    <t>https://detail.1688.com/offer/38397313862.html</t>
  </si>
  <si>
    <t>22*34 (30+4)* утолщенный шелк 7-100шт</t>
  </si>
  <si>
    <t>20*34 (30+4)* утолщенный шелк 7-100шт</t>
  </si>
  <si>
    <t>24*34 (30+4)* утолщенный шелк 7-100шт</t>
  </si>
  <si>
    <t>20*30 (26+4)* утолщенный шелк 7-100шт</t>
  </si>
  <si>
    <t>18*27 (23+4)* утолщенный шелк 7-100шт</t>
  </si>
  <si>
    <t>Мяч для шин с эластичной веревкой синего цвета</t>
  </si>
  <si>
    <t>Мяч для шин с эластичной веревкой красного цвета</t>
  </si>
  <si>
    <t>12*18 (15+3)*утолщенный шелк 7-100шт</t>
  </si>
  <si>
    <t>14*20 (17+3)* утолщенный шелк 7-100шт</t>
  </si>
  <si>
    <t>мест всего</t>
  </si>
  <si>
    <t>Таблетница цветная/белый корпус на 7 дней по 2 отделения</t>
  </si>
  <si>
    <t>https://detail.1688.com/offer/635893886704.html</t>
  </si>
  <si>
    <t>https://detail.1688.com/offer/693810563823.html</t>
  </si>
  <si>
    <t>https://detail.1688.com/offer/731940202915.html</t>
  </si>
  <si>
    <t>https://detail.1688.com/offer/694897445577.html</t>
  </si>
  <si>
    <t>https://detail.1688.com/offer/802407085239.html</t>
  </si>
  <si>
    <t>https://detail.1688.com/offer/676372830399.html</t>
  </si>
  <si>
    <t>Комментарии</t>
  </si>
  <si>
    <t>Мешки хорошие, но индивидуальная упаковка большая. Приходится складыватьупаковка</t>
  </si>
  <si>
    <t>Мешки хорошие, но индивидуальная упаковка большая.</t>
  </si>
  <si>
    <t>https://detail.1688.com/offer/795734023677.html</t>
  </si>
  <si>
    <t>скакалка черная</t>
  </si>
  <si>
    <t>Вес груза по таблице</t>
  </si>
  <si>
    <t>Вес груза по накладной</t>
  </si>
  <si>
    <t>скакалка красная</t>
  </si>
  <si>
    <t>скакалка синяя</t>
  </si>
  <si>
    <t>66*42*34</t>
  </si>
  <si>
    <t>Страховка</t>
  </si>
  <si>
    <t>Упаковка</t>
  </si>
  <si>
    <t>Мест без обрешетки</t>
  </si>
  <si>
    <t>Мест в обрешетке</t>
  </si>
  <si>
    <t>Обрешетка 1 места</t>
  </si>
  <si>
    <t>Вес 1 место обрешетки</t>
  </si>
  <si>
    <t>Вес 1 место упаковки картонной</t>
  </si>
  <si>
    <t>https://detail.1688.com/offer/662009355667.html</t>
  </si>
  <si>
    <t>Пузырчатый пакет голубой 16,5*22 см</t>
  </si>
  <si>
    <t>Таблетница цветная/черный корпус на 7 дней по 2 отделения</t>
  </si>
  <si>
    <t>Арт. Мой</t>
  </si>
  <si>
    <t>Арт ВБ</t>
  </si>
  <si>
    <t>платная доставка</t>
  </si>
  <si>
    <t>Пузырчатый пакет светло-розовый 16,5*22 см</t>
  </si>
  <si>
    <t>Пузырчатый пакет черный 15*20 см</t>
  </si>
  <si>
    <t>Пузырчатый пакет голубой 15*20 см</t>
  </si>
  <si>
    <t xml:space="preserve">
Мяч Регби с эластичной веревкой синего цвета</t>
  </si>
  <si>
    <t xml:space="preserve">
Мяч Регби с эластичной веревкой красного цвета</t>
  </si>
  <si>
    <t>https://detail.1688.com/offer/642635465345.html</t>
  </si>
  <si>
    <t>нож для пиццы в коробке желтый</t>
  </si>
  <si>
    <t>таблетницы</t>
  </si>
  <si>
    <t>177404837/1</t>
  </si>
  <si>
    <t>177404837/2</t>
  </si>
  <si>
    <t>177404837/3</t>
  </si>
  <si>
    <t>177405495/1</t>
  </si>
  <si>
    <t>177405495/2</t>
  </si>
  <si>
    <t>177405495/3</t>
  </si>
  <si>
    <t>Арт ВБ для комплекта</t>
  </si>
  <si>
    <t>176721350/1</t>
  </si>
  <si>
    <t>176721350/2</t>
  </si>
  <si>
    <t>176721350/3</t>
  </si>
  <si>
    <t>176723275/1</t>
  </si>
  <si>
    <t>176723275/2</t>
  </si>
  <si>
    <t>176723275/3</t>
  </si>
  <si>
    <t>236074677/1</t>
  </si>
  <si>
    <t>236074677/2</t>
  </si>
  <si>
    <t>204615141/2</t>
  </si>
  <si>
    <t>204615141/1</t>
  </si>
  <si>
    <t>ИТОГО</t>
  </si>
  <si>
    <t>https://detail.1688.com/offer/650780571645.html</t>
  </si>
  <si>
    <t>https://detail.1688.com/offer/754724042065.html</t>
  </si>
  <si>
    <t>https://detail.1688.com/offer/710185542891.html</t>
  </si>
  <si>
    <t>на мобиусе</t>
  </si>
  <si>
    <t>Мячик оранжевый 6 см</t>
  </si>
  <si>
    <t>Мячик розовый 6 см</t>
  </si>
  <si>
    <t>Мячик голубой 6 см</t>
  </si>
  <si>
    <t>Мячик черный 6 см</t>
  </si>
  <si>
    <t>Мячик голубой 7 см</t>
  </si>
  <si>
    <t>Мячик оранжевый 7 см</t>
  </si>
  <si>
    <t>Мячик белый 7 см</t>
  </si>
  <si>
    <t>Мячик розовый 7 см</t>
  </si>
  <si>
    <t>Мячик черный 7 см</t>
  </si>
  <si>
    <t>Мячик оранжевый 9 см</t>
  </si>
  <si>
    <t>Мячик розовый 9 см</t>
  </si>
  <si>
    <t>Мячик голубой 9 см</t>
  </si>
  <si>
    <t>Мячик черный 9 см</t>
  </si>
  <si>
    <t>Мячик фиолетовый 9 см</t>
  </si>
  <si>
    <t>https://detail.1688.com/offer/564181710995.html</t>
  </si>
  <si>
    <t>Итого по таблице</t>
  </si>
  <si>
    <t>53*35*30</t>
  </si>
  <si>
    <t>40*30*30</t>
  </si>
  <si>
    <t>57*42*30</t>
  </si>
  <si>
    <t>https://detail.1688.com/offer/677743729700.html</t>
  </si>
  <si>
    <t>Таблетница черная на 7 дней</t>
  </si>
  <si>
    <t>Таблетница черная/цветная на 7 дней</t>
  </si>
  <si>
    <t>Таблетница белая/цветная на 7 дней</t>
  </si>
  <si>
    <t>Таблетница фиолетовая/цветная на 7 дней</t>
  </si>
  <si>
    <t>нож для пиццы в коробке зеленый</t>
  </si>
  <si>
    <t>Нож скребок для теста в коробке желтый</t>
  </si>
  <si>
    <t>Капа белый/черный</t>
  </si>
  <si>
    <t>Капа белый/красный</t>
  </si>
  <si>
    <t>Капа красный/белый</t>
  </si>
  <si>
    <t>Капа синий/белый</t>
  </si>
  <si>
    <t>Капа зеленый/белый</t>
  </si>
  <si>
    <t>Капа зеленый/черный</t>
  </si>
  <si>
    <t>50*40*30</t>
  </si>
  <si>
    <t xml:space="preserve">ИТОГО ЮВ-Юолово </t>
  </si>
  <si>
    <t>грузчики</t>
  </si>
  <si>
    <t>въезд</t>
  </si>
  <si>
    <t>https://detail.1688.com/offer/826958971014.html</t>
  </si>
  <si>
    <t>Нож скребок для теста  (уточнить в какой упаковке)</t>
  </si>
  <si>
    <t>https://detail.1688.com/offer/939136386467.html</t>
  </si>
  <si>
    <t>https://detail.1688.com/offer/647492228920.html</t>
  </si>
  <si>
    <t>https://detail.1688.com/offer/621533561519.html</t>
  </si>
  <si>
    <t>https://detail.1688.com/offer/916107416098.html</t>
  </si>
  <si>
    <t>Набор эластичных лент 5 шт. в мешке</t>
  </si>
  <si>
    <t>Набор эластичных лент 3 шт. в мешке</t>
  </si>
  <si>
    <t>https://detail.1688.com/offer/684113921011.html</t>
  </si>
  <si>
    <t>ШК</t>
  </si>
  <si>
    <t>https://detail.1688.com/offer/728663297092.html</t>
  </si>
  <si>
    <t>https://detail.1688.com/offer/653872589438.html</t>
  </si>
  <si>
    <t>https://detail.1688.com/offer/651566408943.html</t>
  </si>
  <si>
    <t>Кол-во, шт. протянуть формулу и изменять в ручную.</t>
  </si>
  <si>
    <t>Таблетница цветная/темносерый корпус на 7 дней по 2 отделения</t>
  </si>
  <si>
    <t>Набор пробок нежн</t>
  </si>
  <si>
    <t>Набор пробок яркие</t>
  </si>
  <si>
    <t>Силиконовая маска для лица серая. Пакет OPP</t>
  </si>
  <si>
    <t>Мячик белый 6 см</t>
  </si>
  <si>
    <t>Сумка для бюстгальтера 18*15 розовый замок</t>
  </si>
  <si>
    <t>Сумка для бюстгальтера 18*15 серая змейка</t>
  </si>
  <si>
    <t>цилиндрическая сумка для бюстгальтера 17*15 серая змейка</t>
  </si>
  <si>
    <t>Мешок для стирки тонкое отверстие 60*80</t>
  </si>
  <si>
    <r>
      <t xml:space="preserve">Бандаж для лица </t>
    </r>
    <r>
      <rPr>
        <u/>
        <sz val="16"/>
        <rFont val="Calibri"/>
        <family val="2"/>
        <charset val="204"/>
        <scheme val="minor"/>
      </rPr>
      <t>розовый</t>
    </r>
    <r>
      <rPr>
        <sz val="16"/>
        <rFont val="Calibri"/>
        <family val="2"/>
        <charset val="204"/>
        <scheme val="minor"/>
      </rPr>
      <t xml:space="preserve"> лайкра. Пакет OPP</t>
    </r>
  </si>
  <si>
    <r>
      <t xml:space="preserve">Бандаж для лица </t>
    </r>
    <r>
      <rPr>
        <u/>
        <sz val="16"/>
        <rFont val="Calibri"/>
        <family val="2"/>
        <charset val="204"/>
        <scheme val="minor"/>
      </rPr>
      <t>черный</t>
    </r>
    <r>
      <rPr>
        <sz val="16"/>
        <rFont val="Calibri"/>
        <family val="2"/>
        <charset val="204"/>
        <scheme val="minor"/>
      </rPr>
      <t xml:space="preserve"> лайкра. Пакет OPP</t>
    </r>
  </si>
  <si>
    <r>
      <t xml:space="preserve">Массажер для спины </t>
    </r>
    <r>
      <rPr>
        <u/>
        <sz val="16"/>
        <color theme="1"/>
        <rFont val="Calibri"/>
        <family val="2"/>
        <charset val="204"/>
        <scheme val="minor"/>
      </rPr>
      <t>розовый</t>
    </r>
  </si>
  <si>
    <r>
      <t xml:space="preserve">Массажер для спины </t>
    </r>
    <r>
      <rPr>
        <u/>
        <sz val="16"/>
        <color theme="1"/>
        <rFont val="Calibri"/>
        <family val="2"/>
        <charset val="204"/>
        <scheme val="minor"/>
      </rPr>
      <t>голубой</t>
    </r>
  </si>
  <si>
    <r>
      <t xml:space="preserve">Массажер для спины </t>
    </r>
    <r>
      <rPr>
        <u/>
        <sz val="16"/>
        <color theme="1"/>
        <rFont val="Calibri"/>
        <family val="2"/>
        <charset val="204"/>
        <scheme val="minor"/>
      </rPr>
      <t>оранжевый</t>
    </r>
  </si>
  <si>
    <r>
      <t xml:space="preserve">Капа черный/красный - </t>
    </r>
    <r>
      <rPr>
        <u/>
        <sz val="16"/>
        <rFont val="Calibri"/>
        <family val="2"/>
        <charset val="204"/>
        <scheme val="minor"/>
      </rPr>
      <t>черная коробка</t>
    </r>
  </si>
  <si>
    <r>
      <t>Капа черный/белый-</t>
    </r>
    <r>
      <rPr>
        <u/>
        <sz val="16"/>
        <rFont val="Calibri"/>
        <family val="2"/>
        <charset val="204"/>
        <scheme val="minor"/>
      </rPr>
      <t>черная коробка</t>
    </r>
  </si>
  <si>
    <r>
      <t xml:space="preserve">Мешок для стирки на шнурке </t>
    </r>
    <r>
      <rPr>
        <u/>
        <sz val="16"/>
        <rFont val="Calibri"/>
        <family val="2"/>
        <charset val="204"/>
        <scheme val="minor"/>
      </rPr>
      <t>мелкая сетка 30х40</t>
    </r>
  </si>
  <si>
    <r>
      <t xml:space="preserve">Мешок для стирки на шнурке </t>
    </r>
    <r>
      <rPr>
        <u/>
        <sz val="16"/>
        <rFont val="Calibri"/>
        <family val="2"/>
        <charset val="204"/>
        <scheme val="minor"/>
      </rPr>
      <t>мелкая сетка 40х50</t>
    </r>
  </si>
  <si>
    <r>
      <t>Мешок для стирки на шнурке</t>
    </r>
    <r>
      <rPr>
        <u/>
        <sz val="16"/>
        <rFont val="Calibri"/>
        <family val="2"/>
        <charset val="204"/>
        <scheme val="minor"/>
      </rPr>
      <t xml:space="preserve"> мелкая сетка 50х60</t>
    </r>
  </si>
  <si>
    <r>
      <t>Мешок для стирки на шнурке</t>
    </r>
    <r>
      <rPr>
        <u/>
        <sz val="16"/>
        <rFont val="Calibri"/>
        <family val="2"/>
        <charset val="204"/>
        <scheme val="minor"/>
      </rPr>
      <t xml:space="preserve"> крупная сеткой 30х40</t>
    </r>
  </si>
  <si>
    <r>
      <t xml:space="preserve">Мешок для стирки на шнурке </t>
    </r>
    <r>
      <rPr>
        <u/>
        <sz val="16"/>
        <rFont val="Calibri"/>
        <family val="2"/>
        <charset val="204"/>
        <scheme val="minor"/>
      </rPr>
      <t>крупная сетка 40х50</t>
    </r>
  </si>
  <si>
    <r>
      <t xml:space="preserve">Мешок для стирки на шнурке </t>
    </r>
    <r>
      <rPr>
        <u/>
        <sz val="16"/>
        <rFont val="Calibri"/>
        <family val="2"/>
        <charset val="204"/>
        <scheme val="minor"/>
      </rPr>
      <t>крупная сетка 50х60</t>
    </r>
  </si>
  <si>
    <r>
      <t xml:space="preserve">Мешок для стирки </t>
    </r>
    <r>
      <rPr>
        <u/>
        <sz val="16"/>
        <rFont val="Calibri"/>
        <family val="2"/>
        <charset val="204"/>
        <scheme val="minor"/>
      </rPr>
      <t>мелкое отверстие 30*40</t>
    </r>
  </si>
  <si>
    <r>
      <t>Мешок для стирки</t>
    </r>
    <r>
      <rPr>
        <u/>
        <sz val="16"/>
        <rFont val="Calibri"/>
        <family val="2"/>
        <charset val="204"/>
        <scheme val="minor"/>
      </rPr>
      <t xml:space="preserve"> мелкое отверстие 40*50</t>
    </r>
  </si>
  <si>
    <r>
      <t>Мешок для стирки</t>
    </r>
    <r>
      <rPr>
        <u/>
        <sz val="16"/>
        <rFont val="Calibri"/>
        <family val="2"/>
        <charset val="204"/>
        <scheme val="minor"/>
      </rPr>
      <t xml:space="preserve"> тонкое отверстие 50*60</t>
    </r>
  </si>
  <si>
    <r>
      <t>Мешок для стирки</t>
    </r>
    <r>
      <rPr>
        <u/>
        <sz val="16"/>
        <rFont val="Calibri"/>
        <family val="2"/>
        <charset val="204"/>
        <scheme val="minor"/>
      </rPr>
      <t xml:space="preserve"> толстое отверстие 30*40</t>
    </r>
  </si>
  <si>
    <r>
      <t>Мешок для стирки</t>
    </r>
    <r>
      <rPr>
        <u/>
        <sz val="16"/>
        <rFont val="Calibri"/>
        <family val="2"/>
        <charset val="204"/>
        <scheme val="minor"/>
      </rPr>
      <t xml:space="preserve"> толстое отверстие 40*50</t>
    </r>
  </si>
  <si>
    <r>
      <t xml:space="preserve">Мешок для стирки </t>
    </r>
    <r>
      <rPr>
        <u/>
        <sz val="16"/>
        <rFont val="Calibri"/>
        <family val="2"/>
        <charset val="204"/>
        <scheme val="minor"/>
      </rPr>
      <t>толстое отверстие 50*60</t>
    </r>
  </si>
  <si>
    <r>
      <t>Мешок для стирки</t>
    </r>
    <r>
      <rPr>
        <u/>
        <sz val="16"/>
        <rFont val="Calibri"/>
        <family val="2"/>
        <charset val="204"/>
        <scheme val="minor"/>
      </rPr>
      <t xml:space="preserve"> толстое отверстие 60*80</t>
    </r>
  </si>
  <si>
    <r>
      <t xml:space="preserve">Доставка Китай-Химки, </t>
    </r>
    <r>
      <rPr>
        <b/>
        <u/>
        <sz val="16"/>
        <rFont val="Calibri"/>
        <family val="2"/>
        <charset val="204"/>
        <scheme val="minor"/>
      </rPr>
      <t>оплата на ЮВ</t>
    </r>
  </si>
  <si>
    <t>ВПП беж 16,5*22</t>
  </si>
  <si>
    <t>ВПП черн 15*20</t>
  </si>
  <si>
    <t>ВПП глб 15*20</t>
  </si>
  <si>
    <t>ВПП глб 16,5*22</t>
  </si>
  <si>
    <t>https://detail.1688.com/offer/750768275538.html</t>
  </si>
  <si>
    <t>Набор эластичных лент 4 шт.</t>
  </si>
  <si>
    <t>550540000/1</t>
  </si>
  <si>
    <t>550540000/2</t>
  </si>
  <si>
    <t>550540000/3</t>
  </si>
  <si>
    <t>550540000/4</t>
  </si>
  <si>
    <t>550540000/5</t>
  </si>
  <si>
    <t>Эластичная лента 600*50*0.5 Светло-голубой</t>
  </si>
  <si>
    <t>Эластичная лента 600*50*0.7 Цвет Хаки</t>
  </si>
  <si>
    <t>Эластичная лента 600*50*0.9 Голубое озеро</t>
  </si>
  <si>
    <t>Эластичная лента 600*50*1.1 розовый</t>
  </si>
  <si>
    <t>Эластичная лента 600*50*1.2 серый</t>
  </si>
  <si>
    <t>Таблетница темно-серая на 7 дней по 2 отделения</t>
  </si>
  <si>
    <t>На ФФ мои 10000 руб</t>
  </si>
  <si>
    <t>Кол-во, шт</t>
  </si>
  <si>
    <r>
      <t xml:space="preserve">Бандаж для лица </t>
    </r>
    <r>
      <rPr>
        <u/>
        <sz val="10"/>
        <rFont val="Calibri"/>
        <family val="2"/>
        <charset val="204"/>
        <scheme val="minor"/>
      </rPr>
      <t>черный</t>
    </r>
    <r>
      <rPr>
        <sz val="10"/>
        <rFont val="Calibri"/>
        <family val="2"/>
        <charset val="204"/>
        <scheme val="minor"/>
      </rPr>
      <t xml:space="preserve"> лайкра. Пакет OPP</t>
    </r>
  </si>
  <si>
    <r>
      <t xml:space="preserve">Массажер для спины </t>
    </r>
    <r>
      <rPr>
        <u/>
        <sz val="10"/>
        <color theme="1"/>
        <rFont val="Calibri"/>
        <family val="2"/>
        <charset val="204"/>
        <scheme val="minor"/>
      </rPr>
      <t>розовый</t>
    </r>
  </si>
  <si>
    <r>
      <t xml:space="preserve">Массажер для спины </t>
    </r>
    <r>
      <rPr>
        <u/>
        <sz val="10"/>
        <color theme="1"/>
        <rFont val="Calibri"/>
        <family val="2"/>
        <charset val="204"/>
        <scheme val="minor"/>
      </rPr>
      <t>голубой</t>
    </r>
  </si>
  <si>
    <r>
      <t xml:space="preserve">Массажер для спины </t>
    </r>
    <r>
      <rPr>
        <u/>
        <sz val="10"/>
        <color theme="1"/>
        <rFont val="Calibri"/>
        <family val="2"/>
        <charset val="204"/>
        <scheme val="minor"/>
      </rPr>
      <t>оранжевый</t>
    </r>
  </si>
  <si>
    <r>
      <t xml:space="preserve">Мешок для стирки на шнурке </t>
    </r>
    <r>
      <rPr>
        <u/>
        <sz val="10"/>
        <rFont val="Calibri"/>
        <family val="2"/>
        <charset val="204"/>
        <scheme val="minor"/>
      </rPr>
      <t>мелкая сетка 30х40</t>
    </r>
  </si>
  <si>
    <r>
      <t xml:space="preserve">Мешок для стирки на шнурке </t>
    </r>
    <r>
      <rPr>
        <u/>
        <sz val="10"/>
        <rFont val="Calibri"/>
        <family val="2"/>
        <charset val="204"/>
        <scheme val="minor"/>
      </rPr>
      <t>мелкая сетка 40х50</t>
    </r>
  </si>
  <si>
    <r>
      <t>Мешок для стирки на шнурке</t>
    </r>
    <r>
      <rPr>
        <u/>
        <sz val="10"/>
        <rFont val="Calibri"/>
        <family val="2"/>
        <charset val="204"/>
        <scheme val="minor"/>
      </rPr>
      <t xml:space="preserve"> мелкая сетка 50х60</t>
    </r>
  </si>
  <si>
    <r>
      <t>Мешок для стирки на шнурке</t>
    </r>
    <r>
      <rPr>
        <u/>
        <sz val="10"/>
        <rFont val="Calibri"/>
        <family val="2"/>
        <charset val="204"/>
        <scheme val="minor"/>
      </rPr>
      <t xml:space="preserve"> крупная сеткой 30х40</t>
    </r>
  </si>
  <si>
    <r>
      <t xml:space="preserve">Мешок для стирки на шнурке </t>
    </r>
    <r>
      <rPr>
        <u/>
        <sz val="10"/>
        <rFont val="Calibri"/>
        <family val="2"/>
        <charset val="204"/>
        <scheme val="minor"/>
      </rPr>
      <t>крупная сетка 40х50</t>
    </r>
  </si>
  <si>
    <r>
      <t xml:space="preserve">Мешок для стирки на шнурке </t>
    </r>
    <r>
      <rPr>
        <u/>
        <sz val="10"/>
        <rFont val="Calibri"/>
        <family val="2"/>
        <charset val="204"/>
        <scheme val="minor"/>
      </rPr>
      <t>крупная сетка 50х60</t>
    </r>
  </si>
  <si>
    <r>
      <t>Мешок для стирки</t>
    </r>
    <r>
      <rPr>
        <u/>
        <sz val="10"/>
        <rFont val="Calibri"/>
        <family val="2"/>
        <charset val="204"/>
        <scheme val="minor"/>
      </rPr>
      <t xml:space="preserve"> толстое отверстие 60*80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</si>
</sst>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¥-804]#,##0.00"/>
    <numFmt numFmtId="165" formatCode="#,##0.00\ &quot;₽&quot;"/>
    <numFmt numFmtId="166" formatCode="#,##0\ &quot;₽&quot;"/>
    <numFmt numFmtId="167" formatCode="[$¥-804]#,##0"/>
    <numFmt numFmtId="168" formatCode="[$$-409]#,##0.00_ ;\-[$$-409]#,##0.00\ "/>
    <numFmt numFmtId="169" formatCode="[$$-409]#,##0_ ;\-[$$-409]#,##0\ "/>
    <numFmt numFmtId="170" formatCode="0.000"/>
    <numFmt numFmtId="171" formatCode="0.0"/>
    <numFmt numFmtId="172" formatCode="[$¥-804]#,##0.0"/>
  </numFmts>
  <fonts count="36" x14ac:knownFonts="1">
    <font>
      <sz val="12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u/>
      <sz val="12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8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1"/>
      <color indexed="81"/>
      <name val="Tahoma"/>
      <family val="2"/>
      <charset val="204"/>
    </font>
    <font>
      <sz val="11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u/>
      <sz val="16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u/>
      <sz val="16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u/>
      <sz val="16"/>
      <name val="Calibri"/>
      <family val="2"/>
      <charset val="204"/>
      <scheme val="minor"/>
    </font>
    <font>
      <sz val="16"/>
      <color rgb="FFFF0000"/>
      <name val="Calibri"/>
      <family val="2"/>
      <charset val="204"/>
      <scheme val="minor"/>
    </font>
    <font>
      <i/>
      <sz val="16"/>
      <name val="Calibri"/>
      <family val="2"/>
      <charset val="204"/>
      <scheme val="minor"/>
    </font>
    <font>
      <b/>
      <i/>
      <sz val="16"/>
      <name val="Calibri"/>
      <family val="2"/>
      <charset val="204"/>
      <scheme val="minor"/>
    </font>
    <font>
      <i/>
      <sz val="16"/>
      <color theme="1"/>
      <name val="Calibri"/>
      <family val="2"/>
      <charset val="204"/>
      <scheme val="minor"/>
    </font>
    <font>
      <b/>
      <sz val="16"/>
      <color indexed="81"/>
      <name val="Tahoma"/>
      <family val="2"/>
      <charset val="204"/>
    </font>
    <font>
      <sz val="16"/>
      <color indexed="81"/>
      <name val="Tahoma"/>
      <family val="2"/>
      <charset val="204"/>
    </font>
    <font>
      <u/>
      <sz val="10"/>
      <color theme="10"/>
      <name val="Calibri"/>
      <family val="2"/>
      <charset val="204"/>
      <scheme val="minor"/>
    </font>
    <font>
      <u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u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2" fillId="0" borderId="0"/>
  </cellStyleXfs>
  <cellXfs count="221">
    <xf numFmtId="0" fontId="0" fillId="0" borderId="0" xfId="0"/>
    <xf numFmtId="0" fontId="16" fillId="0" borderId="1" xfId="0" applyFont="1" applyBorder="1" applyAlignment="1">
      <alignment horizontal="center" vertical="center" wrapText="1"/>
    </xf>
    <xf numFmtId="4" fontId="16" fillId="0" borderId="1" xfId="0" applyNumberFormat="1" applyFont="1" applyBorder="1" applyAlignment="1">
      <alignment horizontal="center" vertical="center" wrapText="1"/>
    </xf>
    <xf numFmtId="4" fontId="16" fillId="0" borderId="6" xfId="0" applyNumberFormat="1" applyFont="1" applyBorder="1" applyAlignment="1">
      <alignment horizontal="center" vertical="center" wrapText="1"/>
    </xf>
    <xf numFmtId="4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" fontId="19" fillId="0" borderId="1" xfId="0" applyNumberFormat="1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2" fontId="19" fillId="0" borderId="0" xfId="0" applyNumberFormat="1" applyFont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170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172" fontId="16" fillId="0" borderId="1" xfId="0" applyNumberFormat="1" applyFont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0" fontId="19" fillId="0" borderId="0" xfId="2" applyNumberFormat="1" applyFont="1" applyFill="1" applyBorder="1" applyAlignment="1" applyProtection="1">
      <alignment horizontal="center" vertical="center" wrapText="1"/>
    </xf>
    <xf numFmtId="0" fontId="19" fillId="0" borderId="1" xfId="2" applyNumberFormat="1" applyFont="1" applyFill="1" applyBorder="1" applyAlignment="1" applyProtection="1">
      <alignment horizontal="center" vertical="center" wrapText="1"/>
    </xf>
    <xf numFmtId="165" fontId="19" fillId="0" borderId="1" xfId="0" applyNumberFormat="1" applyFont="1" applyBorder="1" applyAlignment="1">
      <alignment horizontal="center" vertical="center" wrapText="1"/>
    </xf>
    <xf numFmtId="172" fontId="19" fillId="0" borderId="1" xfId="0" applyNumberFormat="1" applyFont="1" applyBorder="1" applyAlignment="1">
      <alignment horizontal="center" vertical="center" wrapText="1"/>
    </xf>
    <xf numFmtId="166" fontId="19" fillId="0" borderId="1" xfId="0" applyNumberFormat="1" applyFont="1" applyBorder="1" applyAlignment="1">
      <alignment horizontal="center" vertical="center" wrapText="1"/>
    </xf>
    <xf numFmtId="4" fontId="19" fillId="0" borderId="6" xfId="0" applyNumberFormat="1" applyFont="1" applyBorder="1" applyAlignment="1">
      <alignment horizontal="center" vertical="center" wrapText="1"/>
    </xf>
    <xf numFmtId="0" fontId="15" fillId="0" borderId="0" xfId="2" applyNumberFormat="1" applyFont="1" applyFill="1" applyBorder="1" applyAlignment="1" applyProtection="1">
      <alignment horizontal="center" vertical="center" wrapText="1"/>
    </xf>
    <xf numFmtId="0" fontId="15" fillId="0" borderId="1" xfId="2" applyNumberFormat="1" applyFont="1" applyFill="1" applyBorder="1" applyAlignment="1" applyProtection="1">
      <alignment horizontal="center" vertical="center" wrapText="1"/>
    </xf>
    <xf numFmtId="0" fontId="17" fillId="0" borderId="1" xfId="2" applyNumberFormat="1" applyFont="1" applyFill="1" applyBorder="1" applyAlignment="1" applyProtection="1">
      <alignment horizontal="center" vertical="center" wrapText="1"/>
    </xf>
    <xf numFmtId="0" fontId="17" fillId="0" borderId="0" xfId="2" applyNumberFormat="1" applyFont="1" applyFill="1" applyBorder="1" applyAlignment="1" applyProtection="1">
      <alignment vertical="center" wrapText="1"/>
    </xf>
    <xf numFmtId="166" fontId="16" fillId="0" borderId="0" xfId="0" applyNumberFormat="1" applyFont="1" applyAlignment="1">
      <alignment horizontal="center" vertical="center" wrapText="1"/>
    </xf>
    <xf numFmtId="165" fontId="16" fillId="2" borderId="4" xfId="0" applyNumberFormat="1" applyFont="1" applyFill="1" applyBorder="1" applyAlignment="1">
      <alignment horizontal="center" vertical="center" wrapText="1"/>
    </xf>
    <xf numFmtId="2" fontId="19" fillId="2" borderId="9" xfId="0" applyNumberFormat="1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1" fontId="16" fillId="2" borderId="11" xfId="0" applyNumberFormat="1" applyFont="1" applyFill="1" applyBorder="1" applyAlignment="1">
      <alignment horizontal="center" vertical="center" wrapText="1"/>
    </xf>
    <xf numFmtId="3" fontId="19" fillId="2" borderId="5" xfId="0" applyNumberFormat="1" applyFont="1" applyFill="1" applyBorder="1" applyAlignment="1">
      <alignment horizontal="center" vertical="center" wrapText="1"/>
    </xf>
    <xf numFmtId="169" fontId="17" fillId="2" borderId="1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65" fontId="16" fillId="0" borderId="3" xfId="0" applyNumberFormat="1" applyFont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164" fontId="16" fillId="0" borderId="3" xfId="0" applyNumberFormat="1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center" vertical="center" wrapText="1"/>
    </xf>
    <xf numFmtId="165" fontId="16" fillId="0" borderId="6" xfId="0" applyNumberFormat="1" applyFont="1" applyBorder="1" applyAlignment="1">
      <alignment horizontal="center" vertical="center" wrapText="1"/>
    </xf>
    <xf numFmtId="4" fontId="16" fillId="0" borderId="3" xfId="0" applyNumberFormat="1" applyFont="1" applyBorder="1" applyAlignment="1">
      <alignment horizontal="center" vertical="center" wrapText="1"/>
    </xf>
    <xf numFmtId="4" fontId="16" fillId="0" borderId="13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1" fontId="16" fillId="0" borderId="7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" fontId="16" fillId="0" borderId="16" xfId="0" applyNumberFormat="1" applyFont="1" applyBorder="1" applyAlignment="1">
      <alignment horizontal="center" vertical="center" wrapText="1"/>
    </xf>
    <xf numFmtId="170" fontId="16" fillId="0" borderId="4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4" fontId="16" fillId="0" borderId="7" xfId="0" applyNumberFormat="1" applyFont="1" applyBorder="1" applyAlignment="1">
      <alignment horizontal="center" vertical="center" wrapText="1"/>
    </xf>
    <xf numFmtId="4" fontId="19" fillId="0" borderId="3" xfId="0" applyNumberFormat="1" applyFont="1" applyBorder="1" applyAlignment="1">
      <alignment horizontal="center" vertical="center" wrapText="1"/>
    </xf>
    <xf numFmtId="4" fontId="16" fillId="0" borderId="14" xfId="0" applyNumberFormat="1" applyFont="1" applyBorder="1" applyAlignment="1">
      <alignment horizontal="center" vertical="center" wrapText="1"/>
    </xf>
    <xf numFmtId="4" fontId="19" fillId="0" borderId="11" xfId="0" applyNumberFormat="1" applyFont="1" applyBorder="1" applyAlignment="1">
      <alignment horizontal="center" vertical="center" wrapText="1"/>
    </xf>
    <xf numFmtId="167" fontId="19" fillId="2" borderId="2" xfId="0" applyNumberFormat="1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166" fontId="19" fillId="3" borderId="6" xfId="0" applyNumberFormat="1" applyFont="1" applyFill="1" applyBorder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70" fontId="16" fillId="0" borderId="0" xfId="0" applyNumberFormat="1" applyFont="1" applyAlignment="1">
      <alignment horizontal="center" vertical="center" wrapText="1"/>
    </xf>
    <xf numFmtId="3" fontId="17" fillId="0" borderId="0" xfId="0" applyNumberFormat="1" applyFont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0" fontId="16" fillId="0" borderId="4" xfId="2" applyNumberFormat="1" applyFont="1" applyFill="1" applyBorder="1" applyAlignment="1" applyProtection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172" fontId="16" fillId="0" borderId="4" xfId="0" applyNumberFormat="1" applyFont="1" applyBorder="1" applyAlignment="1">
      <alignment horizontal="center" vertical="center" wrapText="1"/>
    </xf>
    <xf numFmtId="167" fontId="16" fillId="0" borderId="4" xfId="0" applyNumberFormat="1" applyFont="1" applyBorder="1" applyAlignment="1">
      <alignment horizontal="center" vertical="center" wrapText="1"/>
    </xf>
    <xf numFmtId="0" fontId="17" fillId="0" borderId="17" xfId="0" applyFont="1" applyBorder="1" applyAlignment="1">
      <alignment vertical="center" wrapText="1"/>
    </xf>
    <xf numFmtId="0" fontId="18" fillId="0" borderId="17" xfId="1" applyNumberFormat="1" applyFont="1" applyFill="1" applyBorder="1" applyAlignment="1" applyProtection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2" fontId="19" fillId="0" borderId="17" xfId="0" applyNumberFormat="1" applyFont="1" applyBorder="1" applyAlignment="1">
      <alignment horizontal="center" vertical="center" wrapText="1"/>
    </xf>
    <xf numFmtId="4" fontId="15" fillId="0" borderId="17" xfId="0" applyNumberFormat="1" applyFont="1" applyBorder="1" applyAlignment="1">
      <alignment horizontal="center" vertical="center" wrapText="1"/>
    </xf>
    <xf numFmtId="4" fontId="19" fillId="0" borderId="17" xfId="0" applyNumberFormat="1" applyFont="1" applyBorder="1" applyAlignment="1">
      <alignment horizontal="center" vertical="center" wrapText="1"/>
    </xf>
    <xf numFmtId="0" fontId="17" fillId="0" borderId="17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170" fontId="19" fillId="0" borderId="17" xfId="0" applyNumberFormat="1" applyFont="1" applyBorder="1" applyAlignment="1">
      <alignment horizontal="center" vertical="center" wrapText="1"/>
    </xf>
    <xf numFmtId="3" fontId="19" fillId="0" borderId="17" xfId="0" applyNumberFormat="1" applyFont="1" applyBorder="1" applyAlignment="1">
      <alignment horizontal="center" vertical="center" wrapText="1"/>
    </xf>
    <xf numFmtId="171" fontId="19" fillId="0" borderId="17" xfId="0" applyNumberFormat="1" applyFont="1" applyBorder="1" applyAlignment="1">
      <alignment horizontal="center" vertical="center" wrapText="1"/>
    </xf>
    <xf numFmtId="1" fontId="17" fillId="0" borderId="17" xfId="3" applyNumberFormat="1" applyFont="1" applyBorder="1" applyAlignment="1">
      <alignment horizontal="center" vertical="center" wrapText="1"/>
    </xf>
    <xf numFmtId="0" fontId="18" fillId="0" borderId="18" xfId="1" applyNumberFormat="1" applyFont="1" applyFill="1" applyBorder="1" applyAlignment="1" applyProtection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2" fontId="19" fillId="0" borderId="18" xfId="0" applyNumberFormat="1" applyFont="1" applyBorder="1" applyAlignment="1">
      <alignment horizontal="center" vertical="center" wrapText="1"/>
    </xf>
    <xf numFmtId="4" fontId="15" fillId="0" borderId="18" xfId="0" applyNumberFormat="1" applyFont="1" applyBorder="1" applyAlignment="1">
      <alignment horizontal="center" vertical="center" wrapText="1"/>
    </xf>
    <xf numFmtId="4" fontId="19" fillId="0" borderId="18" xfId="0" applyNumberFormat="1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0" fontId="15" fillId="0" borderId="18" xfId="3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170" fontId="19" fillId="0" borderId="18" xfId="0" applyNumberFormat="1" applyFont="1" applyBorder="1" applyAlignment="1">
      <alignment horizontal="center" vertical="center" wrapText="1"/>
    </xf>
    <xf numFmtId="3" fontId="19" fillId="0" borderId="18" xfId="0" applyNumberFormat="1" applyFont="1" applyBorder="1" applyAlignment="1">
      <alignment horizontal="center" vertical="center" wrapText="1"/>
    </xf>
    <xf numFmtId="4" fontId="19" fillId="0" borderId="2" xfId="0" applyNumberFormat="1" applyFont="1" applyBorder="1" applyAlignment="1">
      <alignment horizontal="left" vertical="center"/>
    </xf>
    <xf numFmtId="1" fontId="16" fillId="0" borderId="10" xfId="0" applyNumberFormat="1" applyFont="1" applyBorder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2" fontId="19" fillId="0" borderId="0" xfId="0" applyNumberFormat="1" applyFont="1" applyAlignment="1">
      <alignment vertical="center" wrapText="1"/>
    </xf>
    <xf numFmtId="0" fontId="19" fillId="0" borderId="1" xfId="0" applyFont="1" applyBorder="1" applyAlignment="1">
      <alignment horizontal="center" vertical="top" wrapText="1"/>
    </xf>
    <xf numFmtId="4" fontId="19" fillId="0" borderId="0" xfId="0" applyNumberFormat="1" applyFont="1" applyAlignment="1">
      <alignment horizontal="center" vertical="top" wrapText="1"/>
    </xf>
    <xf numFmtId="1" fontId="19" fillId="0" borderId="0" xfId="0" applyNumberFormat="1" applyFont="1" applyAlignment="1">
      <alignment horizontal="center" vertical="top" wrapText="1"/>
    </xf>
    <xf numFmtId="170" fontId="19" fillId="0" borderId="0" xfId="0" applyNumberFormat="1" applyFont="1" applyAlignment="1">
      <alignment horizontal="center" vertical="top" wrapText="1"/>
    </xf>
    <xf numFmtId="4" fontId="19" fillId="0" borderId="1" xfId="0" applyNumberFormat="1" applyFont="1" applyBorder="1" applyAlignment="1">
      <alignment horizontal="center" vertical="top" wrapText="1"/>
    </xf>
    <xf numFmtId="4" fontId="19" fillId="0" borderId="6" xfId="0" applyNumberFormat="1" applyFont="1" applyBorder="1" applyAlignment="1">
      <alignment horizontal="left" vertical="top"/>
    </xf>
    <xf numFmtId="4" fontId="19" fillId="0" borderId="20" xfId="0" applyNumberFormat="1" applyFont="1" applyBorder="1" applyAlignment="1">
      <alignment horizontal="center" vertical="top" wrapText="1"/>
    </xf>
    <xf numFmtId="4" fontId="19" fillId="0" borderId="19" xfId="0" applyNumberFormat="1" applyFont="1" applyBorder="1" applyAlignment="1">
      <alignment horizontal="left" vertical="top"/>
    </xf>
    <xf numFmtId="2" fontId="19" fillId="0" borderId="0" xfId="0" applyNumberFormat="1" applyFont="1" applyAlignment="1">
      <alignment vertical="top"/>
    </xf>
    <xf numFmtId="2" fontId="19" fillId="0" borderId="0" xfId="0" applyNumberFormat="1" applyFont="1" applyAlignment="1">
      <alignment vertical="top" wrapText="1"/>
    </xf>
    <xf numFmtId="0" fontId="16" fillId="2" borderId="12" xfId="0" applyFont="1" applyFill="1" applyBorder="1" applyAlignment="1">
      <alignment horizontal="left" vertical="center"/>
    </xf>
    <xf numFmtId="0" fontId="19" fillId="0" borderId="0" xfId="0" applyFont="1" applyAlignment="1">
      <alignment vertical="top" wrapText="1"/>
    </xf>
    <xf numFmtId="168" fontId="15" fillId="2" borderId="8" xfId="0" applyNumberFormat="1" applyFont="1" applyFill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4" fontId="16" fillId="0" borderId="0" xfId="0" applyNumberFormat="1" applyFont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wrapText="1"/>
    </xf>
    <xf numFmtId="170" fontId="19" fillId="0" borderId="1" xfId="0" applyNumberFormat="1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166" fontId="16" fillId="0" borderId="8" xfId="0" applyNumberFormat="1" applyFont="1" applyBorder="1" applyAlignment="1">
      <alignment horizontal="center" vertical="center" wrapText="1"/>
    </xf>
    <xf numFmtId="167" fontId="19" fillId="0" borderId="6" xfId="0" applyNumberFormat="1" applyFont="1" applyBorder="1" applyAlignment="1">
      <alignment horizontal="center" vertical="center" wrapText="1"/>
    </xf>
    <xf numFmtId="167" fontId="19" fillId="0" borderId="2" xfId="0" applyNumberFormat="1" applyFont="1" applyBorder="1" applyAlignment="1">
      <alignment horizontal="center" vertical="center" wrapText="1"/>
    </xf>
    <xf numFmtId="166" fontId="16" fillId="0" borderId="3" xfId="0" applyNumberFormat="1" applyFont="1" applyBorder="1" applyAlignment="1">
      <alignment horizontal="center" vertical="center" wrapText="1"/>
    </xf>
    <xf numFmtId="4" fontId="19" fillId="0" borderId="2" xfId="0" applyNumberFormat="1" applyFont="1" applyBorder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 wrapText="1"/>
    </xf>
    <xf numFmtId="170" fontId="19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4" fontId="19" fillId="0" borderId="4" xfId="0" applyNumberFormat="1" applyFont="1" applyBorder="1" applyAlignment="1">
      <alignment horizontal="center" vertical="center" wrapText="1"/>
    </xf>
    <xf numFmtId="168" fontId="17" fillId="0" borderId="3" xfId="0" applyNumberFormat="1" applyFont="1" applyBorder="1" applyAlignment="1">
      <alignment horizontal="center" vertical="center" wrapText="1"/>
    </xf>
    <xf numFmtId="166" fontId="19" fillId="0" borderId="2" xfId="0" applyNumberFormat="1" applyFont="1" applyBorder="1" applyAlignment="1">
      <alignment horizontal="center" vertical="center" wrapText="1"/>
    </xf>
    <xf numFmtId="168" fontId="17" fillId="0" borderId="1" xfId="0" applyNumberFormat="1" applyFont="1" applyBorder="1" applyAlignment="1">
      <alignment horizontal="center" vertical="center" wrapText="1"/>
    </xf>
    <xf numFmtId="166" fontId="19" fillId="0" borderId="6" xfId="0" applyNumberFormat="1" applyFont="1" applyBorder="1" applyAlignment="1">
      <alignment horizontal="center" vertical="center" wrapText="1"/>
    </xf>
    <xf numFmtId="166" fontId="16" fillId="0" borderId="14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1" fontId="19" fillId="0" borderId="21" xfId="0" applyNumberFormat="1" applyFont="1" applyBorder="1" applyAlignment="1">
      <alignment horizontal="center" vertical="top" wrapText="1"/>
    </xf>
    <xf numFmtId="4" fontId="19" fillId="0" borderId="22" xfId="0" applyNumberFormat="1" applyFont="1" applyBorder="1" applyAlignment="1">
      <alignment horizontal="center" vertical="top" wrapText="1"/>
    </xf>
    <xf numFmtId="4" fontId="19" fillId="0" borderId="21" xfId="0" applyNumberFormat="1" applyFont="1" applyBorder="1" applyAlignment="1">
      <alignment horizontal="center" vertical="top" wrapText="1"/>
    </xf>
    <xf numFmtId="4" fontId="19" fillId="0" borderId="6" xfId="0" applyNumberFormat="1" applyFont="1" applyBorder="1" applyAlignment="1">
      <alignment horizontal="center" vertical="top" wrapText="1"/>
    </xf>
    <xf numFmtId="170" fontId="19" fillId="0" borderId="2" xfId="0" applyNumberFormat="1" applyFont="1" applyBorder="1" applyAlignment="1">
      <alignment horizontal="center" vertical="top" wrapText="1"/>
    </xf>
    <xf numFmtId="4" fontId="23" fillId="0" borderId="0" xfId="0" applyNumberFormat="1" applyFont="1" applyAlignment="1">
      <alignment horizontal="left" vertical="center"/>
    </xf>
    <xf numFmtId="165" fontId="16" fillId="0" borderId="3" xfId="0" applyNumberFormat="1" applyFont="1" applyBorder="1" applyAlignment="1">
      <alignment horizontal="left" vertical="center"/>
    </xf>
    <xf numFmtId="165" fontId="16" fillId="0" borderId="2" xfId="0" applyNumberFormat="1" applyFont="1" applyBorder="1" applyAlignment="1">
      <alignment horizontal="left" vertical="center"/>
    </xf>
    <xf numFmtId="4" fontId="19" fillId="2" borderId="1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Border="1" applyAlignment="1">
      <alignment horizontal="left" vertical="center"/>
    </xf>
    <xf numFmtId="4" fontId="19" fillId="0" borderId="18" xfId="0" applyNumberFormat="1" applyFont="1" applyBorder="1" applyAlignment="1">
      <alignment horizontal="left" vertical="center" wrapText="1"/>
    </xf>
    <xf numFmtId="4" fontId="19" fillId="0" borderId="17" xfId="0" applyNumberFormat="1" applyFont="1" applyBorder="1" applyAlignment="1">
      <alignment horizontal="left" vertical="center" wrapText="1"/>
    </xf>
    <xf numFmtId="4" fontId="19" fillId="0" borderId="0" xfId="0" applyNumberFormat="1" applyFont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4" fontId="21" fillId="0" borderId="17" xfId="0" applyNumberFormat="1" applyFont="1" applyBorder="1" applyAlignment="1">
      <alignment horizontal="left" vertical="center" wrapText="1"/>
    </xf>
    <xf numFmtId="4" fontId="19" fillId="0" borderId="1" xfId="0" applyNumberFormat="1" applyFont="1" applyBorder="1" applyAlignment="1">
      <alignment horizontal="left" vertical="top" wrapText="1"/>
    </xf>
    <xf numFmtId="2" fontId="19" fillId="0" borderId="0" xfId="0" applyNumberFormat="1" applyFont="1" applyAlignment="1">
      <alignment horizontal="left" vertical="center" wrapText="1"/>
    </xf>
    <xf numFmtId="165" fontId="16" fillId="0" borderId="6" xfId="0" applyNumberFormat="1" applyFont="1" applyBorder="1" applyAlignment="1">
      <alignment horizontal="left" vertical="center" wrapText="1"/>
    </xf>
    <xf numFmtId="4" fontId="16" fillId="0" borderId="1" xfId="0" applyNumberFormat="1" applyFont="1" applyBorder="1" applyAlignment="1">
      <alignment horizontal="left" vertical="center" wrapText="1"/>
    </xf>
    <xf numFmtId="171" fontId="19" fillId="0" borderId="17" xfId="0" applyNumberFormat="1" applyFont="1" applyBorder="1" applyAlignment="1">
      <alignment vertical="center" wrapText="1"/>
    </xf>
    <xf numFmtId="0" fontId="18" fillId="0" borderId="0" xfId="1" applyNumberFormat="1" applyFont="1" applyFill="1" applyBorder="1" applyAlignment="1" applyProtection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171" fontId="19" fillId="0" borderId="0" xfId="0" applyNumberFormat="1" applyFont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5" fillId="0" borderId="0" xfId="3" applyFont="1" applyAlignment="1">
      <alignment horizontal="center" vertical="center" wrapText="1"/>
    </xf>
    <xf numFmtId="4" fontId="21" fillId="0" borderId="0" xfId="0" applyNumberFormat="1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 vertical="center" wrapText="1"/>
    </xf>
    <xf numFmtId="4" fontId="25" fillId="0" borderId="0" xfId="0" applyNumberFormat="1" applyFont="1" applyAlignment="1">
      <alignment horizontal="center" vertical="center" wrapText="1"/>
    </xf>
    <xf numFmtId="4" fontId="24" fillId="0" borderId="0" xfId="0" applyNumberFormat="1" applyFont="1" applyAlignment="1">
      <alignment horizontal="center" vertical="center" wrapText="1"/>
    </xf>
    <xf numFmtId="1" fontId="24" fillId="0" borderId="0" xfId="0" applyNumberFormat="1" applyFont="1" applyAlignment="1">
      <alignment horizontal="center" vertical="center" wrapText="1"/>
    </xf>
    <xf numFmtId="170" fontId="24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" fontId="24" fillId="0" borderId="0" xfId="0" applyNumberFormat="1" applyFont="1" applyAlignment="1">
      <alignment horizontal="left" vertical="center" wrapText="1"/>
    </xf>
    <xf numFmtId="4" fontId="16" fillId="2" borderId="1" xfId="0" applyNumberFormat="1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2" borderId="1" xfId="0" applyFont="1" applyFill="1" applyBorder="1" applyAlignment="1">
      <alignment horizontal="center" vertical="top" wrapText="1"/>
    </xf>
    <xf numFmtId="2" fontId="16" fillId="0" borderId="1" xfId="0" applyNumberFormat="1" applyFont="1" applyBorder="1" applyAlignment="1">
      <alignment horizontal="center" vertical="top" wrapText="1"/>
    </xf>
    <xf numFmtId="4" fontId="16" fillId="0" borderId="1" xfId="0" applyNumberFormat="1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4" fontId="19" fillId="0" borderId="5" xfId="0" applyNumberFormat="1" applyFont="1" applyBorder="1" applyAlignment="1">
      <alignment horizontal="center" vertical="center" wrapText="1"/>
    </xf>
    <xf numFmtId="1" fontId="16" fillId="0" borderId="25" xfId="0" applyNumberFormat="1" applyFont="1" applyBorder="1" applyAlignment="1">
      <alignment horizontal="center" vertical="center" wrapText="1"/>
    </xf>
    <xf numFmtId="4" fontId="16" fillId="4" borderId="24" xfId="0" applyNumberFormat="1" applyFont="1" applyFill="1" applyBorder="1" applyAlignment="1">
      <alignment horizontal="center" vertical="center" wrapText="1"/>
    </xf>
    <xf numFmtId="4" fontId="16" fillId="2" borderId="26" xfId="0" applyNumberFormat="1" applyFont="1" applyFill="1" applyBorder="1" applyAlignment="1">
      <alignment horizontal="center" vertical="center" wrapText="1"/>
    </xf>
    <xf numFmtId="168" fontId="15" fillId="2" borderId="24" xfId="0" applyNumberFormat="1" applyFont="1" applyFill="1" applyBorder="1" applyAlignment="1">
      <alignment horizontal="center" vertical="center" wrapText="1"/>
    </xf>
    <xf numFmtId="168" fontId="15" fillId="2" borderId="27" xfId="0" applyNumberFormat="1" applyFont="1" applyFill="1" applyBorder="1" applyAlignment="1">
      <alignment horizontal="center" vertical="center" wrapText="1"/>
    </xf>
    <xf numFmtId="165" fontId="16" fillId="2" borderId="7" xfId="0" applyNumberFormat="1" applyFont="1" applyFill="1" applyBorder="1" applyAlignment="1">
      <alignment horizontal="center" vertical="center" wrapText="1"/>
    </xf>
    <xf numFmtId="1" fontId="19" fillId="0" borderId="22" xfId="0" applyNumberFormat="1" applyFont="1" applyBorder="1" applyAlignment="1">
      <alignment horizontal="center" vertical="top" wrapText="1"/>
    </xf>
    <xf numFmtId="1" fontId="16" fillId="0" borderId="6" xfId="0" applyNumberFormat="1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left" vertical="top" wrapText="1"/>
    </xf>
    <xf numFmtId="1" fontId="19" fillId="0" borderId="28" xfId="0" applyNumberFormat="1" applyFont="1" applyBorder="1" applyAlignment="1">
      <alignment vertical="top"/>
    </xf>
    <xf numFmtId="1" fontId="19" fillId="0" borderId="29" xfId="0" applyNumberFormat="1" applyFont="1" applyBorder="1" applyAlignment="1">
      <alignment vertical="top"/>
    </xf>
    <xf numFmtId="0" fontId="4" fillId="0" borderId="17" xfId="2" applyBorder="1" applyAlignment="1">
      <alignment vertical="center" wrapText="1"/>
    </xf>
    <xf numFmtId="0" fontId="29" fillId="0" borderId="17" xfId="2" applyFont="1" applyBorder="1" applyAlignment="1">
      <alignment vertical="center" wrapText="1"/>
    </xf>
    <xf numFmtId="0" fontId="30" fillId="0" borderId="17" xfId="1" applyNumberFormat="1" applyFont="1" applyFill="1" applyBorder="1" applyAlignment="1" applyProtection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2" fontId="31" fillId="0" borderId="17" xfId="0" applyNumberFormat="1" applyFont="1" applyBorder="1" applyAlignment="1">
      <alignment horizontal="center" vertical="center" wrapText="1"/>
    </xf>
    <xf numFmtId="4" fontId="32" fillId="0" borderId="17" xfId="0" applyNumberFormat="1" applyFont="1" applyBorder="1" applyAlignment="1">
      <alignment horizontal="center" vertical="center" wrapText="1"/>
    </xf>
    <xf numFmtId="171" fontId="31" fillId="0" borderId="18" xfId="0" applyNumberFormat="1" applyFont="1" applyBorder="1" applyAlignment="1">
      <alignment horizontal="center" vertical="center" wrapText="1"/>
    </xf>
    <xf numFmtId="0" fontId="33" fillId="0" borderId="0" xfId="0" applyFont="1"/>
    <xf numFmtId="171" fontId="31" fillId="0" borderId="17" xfId="0" applyNumberFormat="1" applyFont="1" applyBorder="1" applyAlignment="1">
      <alignment horizontal="center" vertical="center" wrapText="1"/>
    </xf>
    <xf numFmtId="4" fontId="31" fillId="0" borderId="17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center" vertical="top" wrapText="1"/>
    </xf>
    <xf numFmtId="0" fontId="35" fillId="2" borderId="1" xfId="0" applyFont="1" applyFill="1" applyBorder="1" applyAlignment="1">
      <alignment horizontal="center" vertical="top" wrapText="1"/>
    </xf>
    <xf numFmtId="2" fontId="35" fillId="0" borderId="1" xfId="0" applyNumberFormat="1" applyFont="1" applyBorder="1" applyAlignment="1">
      <alignment horizontal="center" vertical="top" wrapText="1"/>
    </xf>
    <xf numFmtId="4" fontId="35" fillId="0" borderId="1" xfId="0" applyNumberFormat="1" applyFont="1" applyBorder="1" applyAlignment="1">
      <alignment horizontal="center" vertical="top" wrapText="1"/>
    </xf>
    <xf numFmtId="4" fontId="33" fillId="0" borderId="0" xfId="0" applyNumberFormat="1" applyFont="1"/>
    <xf numFmtId="1" fontId="19" fillId="0" borderId="18" xfId="0" applyNumberFormat="1" applyFont="1" applyBorder="1" applyAlignment="1">
      <alignment horizontal="center" vertical="center" wrapText="1"/>
    </xf>
    <xf numFmtId="1" fontId="19" fillId="0" borderId="17" xfId="0" applyNumberFormat="1" applyFont="1" applyBorder="1" applyAlignment="1">
      <alignment horizontal="center" vertical="center" wrapText="1"/>
    </xf>
    <xf numFmtId="1" fontId="19" fillId="0" borderId="30" xfId="0" applyNumberFormat="1" applyFont="1" applyBorder="1" applyAlignment="1">
      <alignment horizontal="center" vertical="top" wrapText="1"/>
    </xf>
    <xf numFmtId="1" fontId="19" fillId="0" borderId="31" xfId="0" applyNumberFormat="1" applyFont="1" applyBorder="1" applyAlignment="1">
      <alignment horizontal="center" vertical="top" wrapText="1"/>
    </xf>
    <xf numFmtId="2" fontId="16" fillId="0" borderId="23" xfId="0" applyNumberFormat="1" applyFont="1" applyBorder="1" applyAlignment="1">
      <alignment horizontal="center" vertical="center" wrapText="1"/>
    </xf>
    <xf numFmtId="2" fontId="16" fillId="0" borderId="24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/>
    </xf>
    <xf numFmtId="167" fontId="19" fillId="0" borderId="5" xfId="0" applyNumberFormat="1" applyFont="1" applyBorder="1" applyAlignment="1">
      <alignment horizontal="center" vertical="top" wrapText="1"/>
    </xf>
    <xf numFmtId="167" fontId="19" fillId="0" borderId="4" xfId="0" applyNumberFormat="1" applyFont="1" applyBorder="1" applyAlignment="1">
      <alignment horizontal="center" vertical="top" wrapText="1"/>
    </xf>
  </cellXfs>
  <cellStyles count="14">
    <cellStyle name="Гиперссылка" xfId="2" builtinId="8"/>
    <cellStyle name="Гиперссылка 2" xfId="1" xr:uid="{00000000-0005-0000-0000-00001B000000}"/>
    <cellStyle name="Гиперссылка 2 2" xfId="5" xr:uid="{B1494FD7-19D3-4E94-942E-6AD2CD8FCDB7}"/>
    <cellStyle name="Гиперссылка 2 2 2" xfId="11" xr:uid="{76466439-B4FC-4558-B8C0-F084BC211547}"/>
    <cellStyle name="Гиперссылка 2 3" xfId="8" xr:uid="{434F2222-6572-404E-825C-C236D3C8896A}"/>
    <cellStyle name="Гиперссылка 2 4" xfId="10" xr:uid="{DAB61733-C096-419B-9463-98922898CA80}"/>
    <cellStyle name="Гиперссылка 3" xfId="4" xr:uid="{BFF76647-0CD2-4ECB-8077-5A6CA4C7767D}"/>
    <cellStyle name="Гиперссылка 4" xfId="7" xr:uid="{E89CE141-36E4-405A-9C23-7AF572E79656}"/>
    <cellStyle name="Обычный" xfId="0" builtinId="0"/>
    <cellStyle name="Обычный 2" xfId="3" xr:uid="{CA97B528-1F10-494F-91DC-1E2F7AF72DCC}"/>
    <cellStyle name="Обычный 2 2" xfId="9" xr:uid="{B60E4B58-3EF4-48D4-BBEB-1AB064539834}"/>
    <cellStyle name="Обычный 3" xfId="6" xr:uid="{2C5945B3-2025-4412-9D55-031B356F368D}"/>
    <cellStyle name="Обычный 4" xfId="12" xr:uid="{AD48A1BB-8379-44F2-B523-A26BEBCF203A}"/>
    <cellStyle name="Обычный 5" xfId="13" xr:uid="{BB3BA135-AC49-404D-A7AB-C8EBF0AE9236}"/>
  </cellStyles>
  <dxfs count="0"/>
  <tableStyles count="0" defaultTableStyle="TableStyleMedium2" defaultPivotStyle="PivotStyleLight16"/>
  <colors>
    <mruColors>
      <color rgb="FFFFCCCC"/>
      <color rgb="FFFF00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pn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pn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6.jpeg"/><Relationship Id="rId18" Type="http://schemas.openxmlformats.org/officeDocument/2006/relationships/image" Target="../media/image83.jpeg"/><Relationship Id="rId26" Type="http://schemas.openxmlformats.org/officeDocument/2006/relationships/image" Target="../media/image33.jpeg"/><Relationship Id="rId39" Type="http://schemas.openxmlformats.org/officeDocument/2006/relationships/image" Target="../media/image80.jpeg"/><Relationship Id="rId21" Type="http://schemas.openxmlformats.org/officeDocument/2006/relationships/image" Target="../media/image3.jpeg"/><Relationship Id="rId34" Type="http://schemas.openxmlformats.org/officeDocument/2006/relationships/image" Target="../media/image68.jpg"/><Relationship Id="rId42" Type="http://schemas.openxmlformats.org/officeDocument/2006/relationships/image" Target="../media/image71.png"/><Relationship Id="rId47" Type="http://schemas.openxmlformats.org/officeDocument/2006/relationships/image" Target="../media/image60.jpeg"/><Relationship Id="rId50" Type="http://schemas.openxmlformats.org/officeDocument/2006/relationships/image" Target="../media/image51.jpeg"/><Relationship Id="rId7" Type="http://schemas.openxmlformats.org/officeDocument/2006/relationships/image" Target="../media/image105.jpeg"/><Relationship Id="rId2" Type="http://schemas.openxmlformats.org/officeDocument/2006/relationships/image" Target="../media/image102.jpeg"/><Relationship Id="rId16" Type="http://schemas.openxmlformats.org/officeDocument/2006/relationships/image" Target="../media/image67.png"/><Relationship Id="rId29" Type="http://schemas.openxmlformats.org/officeDocument/2006/relationships/image" Target="../media/image112.jpeg"/><Relationship Id="rId11" Type="http://schemas.openxmlformats.org/officeDocument/2006/relationships/image" Target="../media/image108.jpeg"/><Relationship Id="rId24" Type="http://schemas.openxmlformats.org/officeDocument/2006/relationships/image" Target="../media/image6.jpeg"/><Relationship Id="rId32" Type="http://schemas.openxmlformats.org/officeDocument/2006/relationships/image" Target="../media/image13.jpeg"/><Relationship Id="rId37" Type="http://schemas.openxmlformats.org/officeDocument/2006/relationships/image" Target="../media/image16.jpeg"/><Relationship Id="rId40" Type="http://schemas.openxmlformats.org/officeDocument/2006/relationships/image" Target="../media/image81.jpeg"/><Relationship Id="rId45" Type="http://schemas.openxmlformats.org/officeDocument/2006/relationships/image" Target="../media/image49.jpeg"/><Relationship Id="rId5" Type="http://schemas.openxmlformats.org/officeDocument/2006/relationships/image" Target="../media/image43.jpeg"/><Relationship Id="rId15" Type="http://schemas.openxmlformats.org/officeDocument/2006/relationships/image" Target="../media/image78.jpeg"/><Relationship Id="rId23" Type="http://schemas.openxmlformats.org/officeDocument/2006/relationships/image" Target="../media/image5.jpeg"/><Relationship Id="rId28" Type="http://schemas.openxmlformats.org/officeDocument/2006/relationships/image" Target="../media/image27.jpeg"/><Relationship Id="rId36" Type="http://schemas.openxmlformats.org/officeDocument/2006/relationships/image" Target="../media/image70.png"/><Relationship Id="rId49" Type="http://schemas.openxmlformats.org/officeDocument/2006/relationships/image" Target="../media/image84.jpeg"/><Relationship Id="rId10" Type="http://schemas.openxmlformats.org/officeDocument/2006/relationships/image" Target="../media/image107.jpeg"/><Relationship Id="rId19" Type="http://schemas.openxmlformats.org/officeDocument/2006/relationships/image" Target="../media/image1.jpeg"/><Relationship Id="rId31" Type="http://schemas.openxmlformats.org/officeDocument/2006/relationships/image" Target="../media/image113.jpeg"/><Relationship Id="rId44" Type="http://schemas.openxmlformats.org/officeDocument/2006/relationships/image" Target="../media/image48.jpeg"/><Relationship Id="rId4" Type="http://schemas.openxmlformats.org/officeDocument/2006/relationships/image" Target="../media/image57.jpeg"/><Relationship Id="rId9" Type="http://schemas.openxmlformats.org/officeDocument/2006/relationships/image" Target="../media/image72.jpeg"/><Relationship Id="rId14" Type="http://schemas.openxmlformats.org/officeDocument/2006/relationships/image" Target="../media/image110.jpeg"/><Relationship Id="rId22" Type="http://schemas.openxmlformats.org/officeDocument/2006/relationships/image" Target="../media/image4.jpeg"/><Relationship Id="rId27" Type="http://schemas.openxmlformats.org/officeDocument/2006/relationships/image" Target="../media/image31.jpeg"/><Relationship Id="rId30" Type="http://schemas.openxmlformats.org/officeDocument/2006/relationships/image" Target="../media/image10.jpeg"/><Relationship Id="rId35" Type="http://schemas.openxmlformats.org/officeDocument/2006/relationships/image" Target="../media/image69.png"/><Relationship Id="rId43" Type="http://schemas.openxmlformats.org/officeDocument/2006/relationships/image" Target="../media/image47.jpeg"/><Relationship Id="rId48" Type="http://schemas.openxmlformats.org/officeDocument/2006/relationships/image" Target="../media/image42.jpeg"/><Relationship Id="rId8" Type="http://schemas.openxmlformats.org/officeDocument/2006/relationships/image" Target="../media/image106.jpeg"/><Relationship Id="rId3" Type="http://schemas.openxmlformats.org/officeDocument/2006/relationships/image" Target="../media/image103.jpeg"/><Relationship Id="rId12" Type="http://schemas.openxmlformats.org/officeDocument/2006/relationships/image" Target="../media/image109.jpeg"/><Relationship Id="rId17" Type="http://schemas.openxmlformats.org/officeDocument/2006/relationships/image" Target="../media/image111.jpeg"/><Relationship Id="rId25" Type="http://schemas.openxmlformats.org/officeDocument/2006/relationships/image" Target="../media/image32.jpeg"/><Relationship Id="rId33" Type="http://schemas.openxmlformats.org/officeDocument/2006/relationships/image" Target="../media/image14.jpeg"/><Relationship Id="rId38" Type="http://schemas.openxmlformats.org/officeDocument/2006/relationships/image" Target="../media/image114.jpeg"/><Relationship Id="rId46" Type="http://schemas.openxmlformats.org/officeDocument/2006/relationships/image" Target="../media/image50.jpeg"/><Relationship Id="rId20" Type="http://schemas.openxmlformats.org/officeDocument/2006/relationships/image" Target="../media/image2.jpeg"/><Relationship Id="rId41" Type="http://schemas.openxmlformats.org/officeDocument/2006/relationships/image" Target="../media/image82.jpeg"/><Relationship Id="rId1" Type="http://schemas.openxmlformats.org/officeDocument/2006/relationships/image" Target="../media/image87.png"/><Relationship Id="rId6" Type="http://schemas.openxmlformats.org/officeDocument/2006/relationships/image" Target="../media/image10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88176</xdr:colOff>
      <xdr:row>52</xdr:row>
      <xdr:rowOff>84366</xdr:rowOff>
    </xdr:from>
    <xdr:to>
      <xdr:col>1</xdr:col>
      <xdr:colOff>878365</xdr:colOff>
      <xdr:row>52</xdr:row>
      <xdr:rowOff>615922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145A19B-03B9-4D0E-9585-C6E2FB49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451" y="32917041"/>
          <a:ext cx="790189" cy="531556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53</xdr:row>
      <xdr:rowOff>58510</xdr:rowOff>
    </xdr:from>
    <xdr:to>
      <xdr:col>1</xdr:col>
      <xdr:colOff>899640</xdr:colOff>
      <xdr:row>53</xdr:row>
      <xdr:rowOff>604023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828EF54-DB6E-41B9-9331-B1862911C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34158010"/>
          <a:ext cx="728190" cy="545513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54</xdr:row>
      <xdr:rowOff>48985</xdr:rowOff>
    </xdr:from>
    <xdr:to>
      <xdr:col>1</xdr:col>
      <xdr:colOff>823439</xdr:colOff>
      <xdr:row>54</xdr:row>
      <xdr:rowOff>595928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5C0507-035E-4578-B843-6B0324EE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35415310"/>
          <a:ext cx="728189" cy="546943"/>
        </a:xfrm>
        <a:prstGeom prst="rect">
          <a:avLst/>
        </a:prstGeom>
      </xdr:spPr>
    </xdr:pic>
    <xdr:clientData/>
  </xdr:twoCellAnchor>
  <xdr:twoCellAnchor>
    <xdr:from>
      <xdr:col>1</xdr:col>
      <xdr:colOff>151493</xdr:colOff>
      <xdr:row>55</xdr:row>
      <xdr:rowOff>39009</xdr:rowOff>
    </xdr:from>
    <xdr:to>
      <xdr:col>1</xdr:col>
      <xdr:colOff>882128</xdr:colOff>
      <xdr:row>55</xdr:row>
      <xdr:rowOff>591657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77CC4E0-DC98-4C41-BCCB-4102A0E1A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0768" y="36672159"/>
          <a:ext cx="730635" cy="552648"/>
        </a:xfrm>
        <a:prstGeom prst="rect">
          <a:avLst/>
        </a:prstGeom>
      </xdr:spPr>
    </xdr:pic>
    <xdr:clientData/>
  </xdr:twoCellAnchor>
  <xdr:twoCellAnchor>
    <xdr:from>
      <xdr:col>1</xdr:col>
      <xdr:colOff>195943</xdr:colOff>
      <xdr:row>56</xdr:row>
      <xdr:rowOff>61233</xdr:rowOff>
    </xdr:from>
    <xdr:to>
      <xdr:col>1</xdr:col>
      <xdr:colOff>924132</xdr:colOff>
      <xdr:row>56</xdr:row>
      <xdr:rowOff>601037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37C5715-EB8A-4D34-9CFE-A971430D4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5218" y="37961208"/>
          <a:ext cx="728189" cy="539804"/>
        </a:xfrm>
        <a:prstGeom prst="rect">
          <a:avLst/>
        </a:prstGeom>
      </xdr:spPr>
    </xdr:pic>
    <xdr:clientData/>
  </xdr:twoCellAnchor>
  <xdr:twoCellAnchor>
    <xdr:from>
      <xdr:col>1</xdr:col>
      <xdr:colOff>205468</xdr:colOff>
      <xdr:row>57</xdr:row>
      <xdr:rowOff>42183</xdr:rowOff>
    </xdr:from>
    <xdr:to>
      <xdr:col>1</xdr:col>
      <xdr:colOff>933657</xdr:colOff>
      <xdr:row>57</xdr:row>
      <xdr:rowOff>590550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F3E13FC-E11E-4896-954C-95ACABBD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743" y="39208983"/>
          <a:ext cx="728189" cy="548367"/>
        </a:xfrm>
        <a:prstGeom prst="rect">
          <a:avLst/>
        </a:prstGeom>
      </xdr:spPr>
    </xdr:pic>
    <xdr:clientData/>
  </xdr:twoCellAnchor>
  <xdr:twoCellAnchor>
    <xdr:from>
      <xdr:col>1</xdr:col>
      <xdr:colOff>219075</xdr:colOff>
      <xdr:row>74</xdr:row>
      <xdr:rowOff>91168</xdr:rowOff>
    </xdr:from>
    <xdr:to>
      <xdr:col>1</xdr:col>
      <xdr:colOff>1013018</xdr:colOff>
      <xdr:row>74</xdr:row>
      <xdr:rowOff>663787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B772228-9ECB-4058-B10C-3F91CBB4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50554618"/>
          <a:ext cx="793943" cy="572619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75</xdr:row>
      <xdr:rowOff>63954</xdr:rowOff>
    </xdr:from>
    <xdr:to>
      <xdr:col>1</xdr:col>
      <xdr:colOff>946343</xdr:colOff>
      <xdr:row>75</xdr:row>
      <xdr:rowOff>650530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9284E83-977F-4CD8-87FE-62043A4C6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51794229"/>
          <a:ext cx="793943" cy="586576"/>
        </a:xfrm>
        <a:prstGeom prst="rect">
          <a:avLst/>
        </a:prstGeom>
      </xdr:spPr>
    </xdr:pic>
    <xdr:clientData/>
  </xdr:twoCellAnchor>
  <xdr:twoCellAnchor>
    <xdr:from>
      <xdr:col>1</xdr:col>
      <xdr:colOff>168729</xdr:colOff>
      <xdr:row>76</xdr:row>
      <xdr:rowOff>88446</xdr:rowOff>
    </xdr:from>
    <xdr:to>
      <xdr:col>1</xdr:col>
      <xdr:colOff>962672</xdr:colOff>
      <xdr:row>76</xdr:row>
      <xdr:rowOff>665717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3B525B5-B34E-4420-AD93-CD34AC18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8004" y="53085546"/>
          <a:ext cx="793943" cy="577271"/>
        </a:xfrm>
        <a:prstGeom prst="rect">
          <a:avLst/>
        </a:prstGeom>
      </xdr:spPr>
    </xdr:pic>
    <xdr:clientData/>
  </xdr:twoCellAnchor>
  <xdr:twoCellAnchor>
    <xdr:from>
      <xdr:col>1</xdr:col>
      <xdr:colOff>214993</xdr:colOff>
      <xdr:row>77</xdr:row>
      <xdr:rowOff>92529</xdr:rowOff>
    </xdr:from>
    <xdr:to>
      <xdr:col>1</xdr:col>
      <xdr:colOff>1008936</xdr:colOff>
      <xdr:row>77</xdr:row>
      <xdr:rowOff>665148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66CA073-49DC-4518-9F3C-CCE1319FC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4268" y="54356454"/>
          <a:ext cx="793943" cy="572619"/>
        </a:xfrm>
        <a:prstGeom prst="rect">
          <a:avLst/>
        </a:prstGeom>
      </xdr:spPr>
    </xdr:pic>
    <xdr:clientData/>
  </xdr:twoCellAnchor>
  <xdr:twoCellAnchor>
    <xdr:from>
      <xdr:col>1</xdr:col>
      <xdr:colOff>231321</xdr:colOff>
      <xdr:row>78</xdr:row>
      <xdr:rowOff>74840</xdr:rowOff>
    </xdr:from>
    <xdr:to>
      <xdr:col>1</xdr:col>
      <xdr:colOff>1025264</xdr:colOff>
      <xdr:row>78</xdr:row>
      <xdr:rowOff>656764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DEBBE47D-E676-4595-A728-5A8F4943B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96" y="55605590"/>
          <a:ext cx="793943" cy="581924"/>
        </a:xfrm>
        <a:prstGeom prst="rect">
          <a:avLst/>
        </a:prstGeom>
      </xdr:spPr>
    </xdr:pic>
    <xdr:clientData/>
  </xdr:twoCellAnchor>
  <xdr:twoCellAnchor>
    <xdr:from>
      <xdr:col>1</xdr:col>
      <xdr:colOff>206830</xdr:colOff>
      <xdr:row>73</xdr:row>
      <xdr:rowOff>66675</xdr:rowOff>
    </xdr:from>
    <xdr:to>
      <xdr:col>1</xdr:col>
      <xdr:colOff>994942</xdr:colOff>
      <xdr:row>73</xdr:row>
      <xdr:rowOff>652788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4F6F472-89D2-4C91-B611-07A0CCFD3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105" y="49263300"/>
          <a:ext cx="788112" cy="586113"/>
        </a:xfrm>
        <a:prstGeom prst="rect">
          <a:avLst/>
        </a:prstGeom>
      </xdr:spPr>
    </xdr:pic>
    <xdr:clientData/>
  </xdr:twoCellAnchor>
  <xdr:twoCellAnchor>
    <xdr:from>
      <xdr:col>1</xdr:col>
      <xdr:colOff>225879</xdr:colOff>
      <xdr:row>79</xdr:row>
      <xdr:rowOff>84364</xdr:rowOff>
    </xdr:from>
    <xdr:to>
      <xdr:col>1</xdr:col>
      <xdr:colOff>1019822</xdr:colOff>
      <xdr:row>79</xdr:row>
      <xdr:rowOff>661635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EDFFCF6B-79B2-426D-92A5-4C585FF69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5154" y="56881939"/>
          <a:ext cx="793943" cy="577271"/>
        </a:xfrm>
        <a:prstGeom prst="rect">
          <a:avLst/>
        </a:prstGeom>
      </xdr:spPr>
    </xdr:pic>
    <xdr:clientData/>
  </xdr:twoCellAnchor>
  <xdr:twoCellAnchor>
    <xdr:from>
      <xdr:col>1</xdr:col>
      <xdr:colOff>276679</xdr:colOff>
      <xdr:row>80</xdr:row>
      <xdr:rowOff>52916</xdr:rowOff>
    </xdr:from>
    <xdr:to>
      <xdr:col>1</xdr:col>
      <xdr:colOff>1019175</xdr:colOff>
      <xdr:row>80</xdr:row>
      <xdr:rowOff>644218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9EBBE7FC-7D31-4C92-BAD9-9DB7DCD2B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954" y="58117316"/>
          <a:ext cx="742496" cy="591302"/>
        </a:xfrm>
        <a:prstGeom prst="rect">
          <a:avLst/>
        </a:prstGeom>
      </xdr:spPr>
    </xdr:pic>
    <xdr:clientData/>
  </xdr:twoCellAnchor>
  <xdr:twoCellAnchor>
    <xdr:from>
      <xdr:col>1</xdr:col>
      <xdr:colOff>362860</xdr:colOff>
      <xdr:row>85</xdr:row>
      <xdr:rowOff>129723</xdr:rowOff>
    </xdr:from>
    <xdr:to>
      <xdr:col>1</xdr:col>
      <xdr:colOff>1086420</xdr:colOff>
      <xdr:row>85</xdr:row>
      <xdr:rowOff>715035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C7BB939A-3BFB-4468-92CE-B9F16529C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2135" y="59822898"/>
          <a:ext cx="723560" cy="585312"/>
        </a:xfrm>
        <a:prstGeom prst="rect">
          <a:avLst/>
        </a:prstGeom>
      </xdr:spPr>
    </xdr:pic>
    <xdr:clientData/>
  </xdr:twoCellAnchor>
  <xdr:twoCellAnchor>
    <xdr:from>
      <xdr:col>1</xdr:col>
      <xdr:colOff>781048</xdr:colOff>
      <xdr:row>88</xdr:row>
      <xdr:rowOff>1706502</xdr:rowOff>
    </xdr:from>
    <xdr:to>
      <xdr:col>1</xdr:col>
      <xdr:colOff>1289049</xdr:colOff>
      <xdr:row>89</xdr:row>
      <xdr:rowOff>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AF155845-7322-42D0-9923-886F3A04A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251798" flipH="1">
          <a:off x="2447923" y="111653577"/>
          <a:ext cx="508001" cy="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240876</xdr:colOff>
      <xdr:row>6</xdr:row>
      <xdr:rowOff>96250</xdr:rowOff>
    </xdr:from>
    <xdr:to>
      <xdr:col>1</xdr:col>
      <xdr:colOff>898072</xdr:colOff>
      <xdr:row>6</xdr:row>
      <xdr:rowOff>680357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B4D6E60D-74C1-4C96-8858-C4C21A89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6876" y="4192000"/>
          <a:ext cx="657196" cy="584107"/>
        </a:xfrm>
        <a:prstGeom prst="rect">
          <a:avLst/>
        </a:prstGeom>
      </xdr:spPr>
    </xdr:pic>
    <xdr:clientData/>
  </xdr:twoCellAnchor>
  <xdr:twoCellAnchor>
    <xdr:from>
      <xdr:col>1</xdr:col>
      <xdr:colOff>84667</xdr:colOff>
      <xdr:row>166</xdr:row>
      <xdr:rowOff>37426</xdr:rowOff>
    </xdr:from>
    <xdr:to>
      <xdr:col>1</xdr:col>
      <xdr:colOff>484024</xdr:colOff>
      <xdr:row>166</xdr:row>
      <xdr:rowOff>462320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C46A1380-BAFC-4339-B06B-31CBE9445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942" y="89229526"/>
          <a:ext cx="399357" cy="424894"/>
        </a:xfrm>
        <a:prstGeom prst="rect">
          <a:avLst/>
        </a:prstGeom>
      </xdr:spPr>
    </xdr:pic>
    <xdr:clientData/>
  </xdr:twoCellAnchor>
  <xdr:twoCellAnchor>
    <xdr:from>
      <xdr:col>1</xdr:col>
      <xdr:colOff>105834</xdr:colOff>
      <xdr:row>167</xdr:row>
      <xdr:rowOff>158751</xdr:rowOff>
    </xdr:from>
    <xdr:to>
      <xdr:col>1</xdr:col>
      <xdr:colOff>497856</xdr:colOff>
      <xdr:row>167</xdr:row>
      <xdr:rowOff>541747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95E519CB-F7D3-4170-B27E-C75BF3B56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5109" y="90617676"/>
          <a:ext cx="392022" cy="382996"/>
        </a:xfrm>
        <a:prstGeom prst="rect">
          <a:avLst/>
        </a:prstGeom>
      </xdr:spPr>
    </xdr:pic>
    <xdr:clientData/>
  </xdr:twoCellAnchor>
  <xdr:twoCellAnchor>
    <xdr:from>
      <xdr:col>1</xdr:col>
      <xdr:colOff>74085</xdr:colOff>
      <xdr:row>165</xdr:row>
      <xdr:rowOff>79759</xdr:rowOff>
    </xdr:from>
    <xdr:to>
      <xdr:col>1</xdr:col>
      <xdr:colOff>477175</xdr:colOff>
      <xdr:row>165</xdr:row>
      <xdr:rowOff>492184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5FC11CDF-0B3C-49E8-8A23-220C71B5D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360" y="88005034"/>
          <a:ext cx="403090" cy="412425"/>
        </a:xfrm>
        <a:prstGeom prst="rect">
          <a:avLst/>
        </a:prstGeom>
      </xdr:spPr>
    </xdr:pic>
    <xdr:clientData/>
  </xdr:twoCellAnchor>
  <xdr:twoCellAnchor>
    <xdr:from>
      <xdr:col>1</xdr:col>
      <xdr:colOff>74083</xdr:colOff>
      <xdr:row>168</xdr:row>
      <xdr:rowOff>74084</xdr:rowOff>
    </xdr:from>
    <xdr:to>
      <xdr:col>1</xdr:col>
      <xdr:colOff>476740</xdr:colOff>
      <xdr:row>168</xdr:row>
      <xdr:rowOff>485776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75E2B055-8C1A-42DA-A25F-A5E1EBFB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358" y="91799834"/>
          <a:ext cx="402657" cy="411692"/>
        </a:xfrm>
        <a:prstGeom prst="rect">
          <a:avLst/>
        </a:prstGeom>
      </xdr:spPr>
    </xdr:pic>
    <xdr:clientData/>
  </xdr:twoCellAnchor>
  <xdr:twoCellAnchor>
    <xdr:from>
      <xdr:col>1</xdr:col>
      <xdr:colOff>781048</xdr:colOff>
      <xdr:row>99</xdr:row>
      <xdr:rowOff>1706502</xdr:rowOff>
    </xdr:from>
    <xdr:to>
      <xdr:col>1</xdr:col>
      <xdr:colOff>1289049</xdr:colOff>
      <xdr:row>100</xdr:row>
      <xdr:rowOff>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801ECA3B-C39C-42BE-8788-57904D3F2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251798" flipH="1">
          <a:off x="2447923" y="113177577"/>
          <a:ext cx="508001" cy="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781048</xdr:colOff>
      <xdr:row>123</xdr:row>
      <xdr:rowOff>1706502</xdr:rowOff>
    </xdr:from>
    <xdr:to>
      <xdr:col>1</xdr:col>
      <xdr:colOff>1289049</xdr:colOff>
      <xdr:row>124</xdr:row>
      <xdr:rowOff>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11825557-DE3A-4BAC-AAE9-A115FF1DF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2251798" flipH="1">
          <a:off x="2447923" y="153792177"/>
          <a:ext cx="508001" cy="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412752</xdr:colOff>
      <xdr:row>59</xdr:row>
      <xdr:rowOff>148166</xdr:rowOff>
    </xdr:from>
    <xdr:to>
      <xdr:col>1</xdr:col>
      <xdr:colOff>1066472</xdr:colOff>
      <xdr:row>59</xdr:row>
      <xdr:rowOff>736514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C5A75F6A-7AA5-425D-A212-40F79D9E7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027" y="39153041"/>
          <a:ext cx="653720" cy="588348"/>
        </a:xfrm>
        <a:prstGeom prst="rect">
          <a:avLst/>
        </a:prstGeom>
      </xdr:spPr>
    </xdr:pic>
    <xdr:clientData/>
  </xdr:twoCellAnchor>
  <xdr:twoCellAnchor>
    <xdr:from>
      <xdr:col>1</xdr:col>
      <xdr:colOff>275168</xdr:colOff>
      <xdr:row>60</xdr:row>
      <xdr:rowOff>116415</xdr:rowOff>
    </xdr:from>
    <xdr:to>
      <xdr:col>1</xdr:col>
      <xdr:colOff>1001525</xdr:colOff>
      <xdr:row>60</xdr:row>
      <xdr:rowOff>722085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7151BF5-2A6F-4EB5-B5B6-B3EDDF00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443" y="40388115"/>
          <a:ext cx="726357" cy="605670"/>
        </a:xfrm>
        <a:prstGeom prst="rect">
          <a:avLst/>
        </a:prstGeom>
      </xdr:spPr>
    </xdr:pic>
    <xdr:clientData/>
  </xdr:twoCellAnchor>
  <xdr:twoCellAnchor>
    <xdr:from>
      <xdr:col>1</xdr:col>
      <xdr:colOff>317501</xdr:colOff>
      <xdr:row>68</xdr:row>
      <xdr:rowOff>105834</xdr:rowOff>
    </xdr:from>
    <xdr:to>
      <xdr:col>1</xdr:col>
      <xdr:colOff>870887</xdr:colOff>
      <xdr:row>68</xdr:row>
      <xdr:rowOff>602067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9D4A18BF-B330-49FD-BAB1-9BC4F5E2F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776" y="46749759"/>
          <a:ext cx="553386" cy="496233"/>
        </a:xfrm>
        <a:prstGeom prst="rect">
          <a:avLst/>
        </a:prstGeom>
      </xdr:spPr>
    </xdr:pic>
    <xdr:clientData/>
  </xdr:twoCellAnchor>
  <xdr:twoCellAnchor>
    <xdr:from>
      <xdr:col>1</xdr:col>
      <xdr:colOff>275168</xdr:colOff>
      <xdr:row>69</xdr:row>
      <xdr:rowOff>84668</xdr:rowOff>
    </xdr:from>
    <xdr:to>
      <xdr:col>1</xdr:col>
      <xdr:colOff>846698</xdr:colOff>
      <xdr:row>69</xdr:row>
      <xdr:rowOff>590880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9D181929-8ECE-4283-AC57-DE2132BC8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443" y="47995418"/>
          <a:ext cx="571530" cy="506212"/>
        </a:xfrm>
        <a:prstGeom prst="rect">
          <a:avLst/>
        </a:prstGeom>
      </xdr:spPr>
    </xdr:pic>
    <xdr:clientData/>
  </xdr:twoCellAnchor>
  <xdr:twoCellAnchor>
    <xdr:from>
      <xdr:col>1</xdr:col>
      <xdr:colOff>338668</xdr:colOff>
      <xdr:row>70</xdr:row>
      <xdr:rowOff>84666</xdr:rowOff>
    </xdr:from>
    <xdr:to>
      <xdr:col>1</xdr:col>
      <xdr:colOff>901126</xdr:colOff>
      <xdr:row>70</xdr:row>
      <xdr:rowOff>589971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C07F78C6-021B-4837-916B-5E9292697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7943" y="49262241"/>
          <a:ext cx="562458" cy="505305"/>
        </a:xfrm>
        <a:prstGeom prst="rect">
          <a:avLst/>
        </a:prstGeom>
      </xdr:spPr>
    </xdr:pic>
    <xdr:clientData/>
  </xdr:twoCellAnchor>
  <xdr:twoCellAnchor>
    <xdr:from>
      <xdr:col>1</xdr:col>
      <xdr:colOff>470647</xdr:colOff>
      <xdr:row>71</xdr:row>
      <xdr:rowOff>158750</xdr:rowOff>
    </xdr:from>
    <xdr:to>
      <xdr:col>1</xdr:col>
      <xdr:colOff>981075</xdr:colOff>
      <xdr:row>71</xdr:row>
      <xdr:rowOff>600840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DD76E10-44AF-4E86-8114-B56BBB263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9922" y="50603150"/>
          <a:ext cx="510428" cy="442090"/>
        </a:xfrm>
        <a:prstGeom prst="rect">
          <a:avLst/>
        </a:prstGeom>
      </xdr:spPr>
    </xdr:pic>
    <xdr:clientData/>
  </xdr:twoCellAnchor>
  <xdr:twoCellAnchor>
    <xdr:from>
      <xdr:col>1</xdr:col>
      <xdr:colOff>322036</xdr:colOff>
      <xdr:row>64</xdr:row>
      <xdr:rowOff>136072</xdr:rowOff>
    </xdr:from>
    <xdr:to>
      <xdr:col>1</xdr:col>
      <xdr:colOff>937011</xdr:colOff>
      <xdr:row>64</xdr:row>
      <xdr:rowOff>668890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9CECCAE6-0778-4C18-9E14-E82334A54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036" y="37324393"/>
          <a:ext cx="614975" cy="532818"/>
        </a:xfrm>
        <a:prstGeom prst="rect">
          <a:avLst/>
        </a:prstGeom>
      </xdr:spPr>
    </xdr:pic>
    <xdr:clientData/>
  </xdr:twoCellAnchor>
  <xdr:twoCellAnchor>
    <xdr:from>
      <xdr:col>1</xdr:col>
      <xdr:colOff>328085</xdr:colOff>
      <xdr:row>66</xdr:row>
      <xdr:rowOff>137584</xdr:rowOff>
    </xdr:from>
    <xdr:to>
      <xdr:col>1</xdr:col>
      <xdr:colOff>933451</xdr:colOff>
      <xdr:row>66</xdr:row>
      <xdr:rowOff>652145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F6BC1FFB-A173-40D8-A627-D675C2D18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360" y="44247859"/>
          <a:ext cx="605366" cy="514561"/>
        </a:xfrm>
        <a:prstGeom prst="rect">
          <a:avLst/>
        </a:prstGeom>
      </xdr:spPr>
    </xdr:pic>
    <xdr:clientData/>
  </xdr:twoCellAnchor>
  <xdr:twoCellAnchor>
    <xdr:from>
      <xdr:col>1</xdr:col>
      <xdr:colOff>331198</xdr:colOff>
      <xdr:row>65</xdr:row>
      <xdr:rowOff>73460</xdr:rowOff>
    </xdr:from>
    <xdr:to>
      <xdr:col>1</xdr:col>
      <xdr:colOff>960586</xdr:colOff>
      <xdr:row>65</xdr:row>
      <xdr:rowOff>612043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D583E298-3ACB-49FD-BDB2-1A7F768E9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0473" y="42916910"/>
          <a:ext cx="629388" cy="538583"/>
        </a:xfrm>
        <a:prstGeom prst="rect">
          <a:avLst/>
        </a:prstGeom>
      </xdr:spPr>
    </xdr:pic>
    <xdr:clientData/>
  </xdr:twoCellAnchor>
  <xdr:twoCellAnchor>
    <xdr:from>
      <xdr:col>1</xdr:col>
      <xdr:colOff>274546</xdr:colOff>
      <xdr:row>67</xdr:row>
      <xdr:rowOff>19298</xdr:rowOff>
    </xdr:from>
    <xdr:to>
      <xdr:col>1</xdr:col>
      <xdr:colOff>903936</xdr:colOff>
      <xdr:row>67</xdr:row>
      <xdr:rowOff>570855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B52696DE-3CC9-41C8-8BEA-29FC7D8C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821" y="45396398"/>
          <a:ext cx="629390" cy="551557"/>
        </a:xfrm>
        <a:prstGeom prst="rect">
          <a:avLst/>
        </a:prstGeom>
      </xdr:spPr>
    </xdr:pic>
    <xdr:clientData/>
  </xdr:twoCellAnchor>
  <xdr:twoCellAnchor>
    <xdr:from>
      <xdr:col>1</xdr:col>
      <xdr:colOff>372909</xdr:colOff>
      <xdr:row>62</xdr:row>
      <xdr:rowOff>109570</xdr:rowOff>
    </xdr:from>
    <xdr:to>
      <xdr:col>1</xdr:col>
      <xdr:colOff>1015455</xdr:colOff>
      <xdr:row>62</xdr:row>
      <xdr:rowOff>656572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F6EB0EB2-0886-4B00-B927-1FF9AC604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2184" y="42914920"/>
          <a:ext cx="642546" cy="547002"/>
        </a:xfrm>
        <a:prstGeom prst="rect">
          <a:avLst/>
        </a:prstGeom>
      </xdr:spPr>
    </xdr:pic>
    <xdr:clientData/>
  </xdr:twoCellAnchor>
  <xdr:twoCellAnchor>
    <xdr:from>
      <xdr:col>1</xdr:col>
      <xdr:colOff>408954</xdr:colOff>
      <xdr:row>61</xdr:row>
      <xdr:rowOff>80557</xdr:rowOff>
    </xdr:from>
    <xdr:to>
      <xdr:col>1</xdr:col>
      <xdr:colOff>1057087</xdr:colOff>
      <xdr:row>61</xdr:row>
      <xdr:rowOff>638175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8366C666-F350-44A2-B144-77BFEFD35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229" y="40133182"/>
          <a:ext cx="648133" cy="557618"/>
        </a:xfrm>
        <a:prstGeom prst="rect">
          <a:avLst/>
        </a:prstGeom>
      </xdr:spPr>
    </xdr:pic>
    <xdr:clientData/>
  </xdr:twoCellAnchor>
  <xdr:twoCellAnchor>
    <xdr:from>
      <xdr:col>1</xdr:col>
      <xdr:colOff>126999</xdr:colOff>
      <xdr:row>160</xdr:row>
      <xdr:rowOff>42332</xdr:rowOff>
    </xdr:from>
    <xdr:to>
      <xdr:col>1</xdr:col>
      <xdr:colOff>598867</xdr:colOff>
      <xdr:row>160</xdr:row>
      <xdr:rowOff>562735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96DAC133-8726-4F69-B0A0-A39C6937A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6274" y="85167257"/>
          <a:ext cx="471868" cy="520403"/>
        </a:xfrm>
        <a:prstGeom prst="rect">
          <a:avLst/>
        </a:prstGeom>
      </xdr:spPr>
    </xdr:pic>
    <xdr:clientData/>
  </xdr:twoCellAnchor>
  <xdr:twoCellAnchor>
    <xdr:from>
      <xdr:col>1</xdr:col>
      <xdr:colOff>127001</xdr:colOff>
      <xdr:row>161</xdr:row>
      <xdr:rowOff>42334</xdr:rowOff>
    </xdr:from>
    <xdr:to>
      <xdr:col>1</xdr:col>
      <xdr:colOff>598869</xdr:colOff>
      <xdr:row>161</xdr:row>
      <xdr:rowOff>562737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A8D8E801-1FEF-4EED-87C4-ADCBCF68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6276" y="86434084"/>
          <a:ext cx="471868" cy="520403"/>
        </a:xfrm>
        <a:prstGeom prst="rect">
          <a:avLst/>
        </a:prstGeom>
      </xdr:spPr>
    </xdr:pic>
    <xdr:clientData/>
  </xdr:twoCellAnchor>
  <xdr:twoCellAnchor>
    <xdr:from>
      <xdr:col>1</xdr:col>
      <xdr:colOff>211666</xdr:colOff>
      <xdr:row>162</xdr:row>
      <xdr:rowOff>52917</xdr:rowOff>
    </xdr:from>
    <xdr:to>
      <xdr:col>1</xdr:col>
      <xdr:colOff>647133</xdr:colOff>
      <xdr:row>162</xdr:row>
      <xdr:rowOff>569276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50BBC98E-C071-4A5E-B81A-88F765741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941" y="87711492"/>
          <a:ext cx="435467" cy="516359"/>
        </a:xfrm>
        <a:prstGeom prst="rect">
          <a:avLst/>
        </a:prstGeom>
      </xdr:spPr>
    </xdr:pic>
    <xdr:clientData/>
  </xdr:twoCellAnchor>
  <xdr:twoCellAnchor>
    <xdr:from>
      <xdr:col>1</xdr:col>
      <xdr:colOff>243417</xdr:colOff>
      <xdr:row>163</xdr:row>
      <xdr:rowOff>63501</xdr:rowOff>
    </xdr:from>
    <xdr:to>
      <xdr:col>1</xdr:col>
      <xdr:colOff>666750</xdr:colOff>
      <xdr:row>163</xdr:row>
      <xdr:rowOff>575815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160789BC-8225-4EF6-B9B9-16E55DD9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2692" y="88988901"/>
          <a:ext cx="423333" cy="512314"/>
        </a:xfrm>
        <a:prstGeom prst="rect">
          <a:avLst/>
        </a:prstGeom>
      </xdr:spPr>
    </xdr:pic>
    <xdr:clientData/>
  </xdr:twoCellAnchor>
  <xdr:twoCellAnchor>
    <xdr:from>
      <xdr:col>1</xdr:col>
      <xdr:colOff>148167</xdr:colOff>
      <xdr:row>164</xdr:row>
      <xdr:rowOff>74083</xdr:rowOff>
    </xdr:from>
    <xdr:to>
      <xdr:col>1</xdr:col>
      <xdr:colOff>611946</xdr:colOff>
      <xdr:row>164</xdr:row>
      <xdr:rowOff>582352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23730619-6E19-4CAA-9B61-A7DCAA716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7442" y="90266308"/>
          <a:ext cx="463779" cy="508269"/>
        </a:xfrm>
        <a:prstGeom prst="rect">
          <a:avLst/>
        </a:prstGeom>
      </xdr:spPr>
    </xdr:pic>
    <xdr:clientData/>
  </xdr:twoCellAnchor>
  <xdr:twoCellAnchor>
    <xdr:from>
      <xdr:col>1</xdr:col>
      <xdr:colOff>306917</xdr:colOff>
      <xdr:row>158</xdr:row>
      <xdr:rowOff>116417</xdr:rowOff>
    </xdr:from>
    <xdr:to>
      <xdr:col>1</xdr:col>
      <xdr:colOff>701938</xdr:colOff>
      <xdr:row>158</xdr:row>
      <xdr:rowOff>604463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FE2C02BD-0A90-4610-BBC7-213F69357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192" y="82707692"/>
          <a:ext cx="395021" cy="488046"/>
        </a:xfrm>
        <a:prstGeom prst="rect">
          <a:avLst/>
        </a:prstGeom>
      </xdr:spPr>
    </xdr:pic>
    <xdr:clientData/>
  </xdr:twoCellAnchor>
  <xdr:twoCellAnchor>
    <xdr:from>
      <xdr:col>1</xdr:col>
      <xdr:colOff>370417</xdr:colOff>
      <xdr:row>159</xdr:row>
      <xdr:rowOff>95251</xdr:rowOff>
    </xdr:from>
    <xdr:to>
      <xdr:col>1</xdr:col>
      <xdr:colOff>737126</xdr:colOff>
      <xdr:row>159</xdr:row>
      <xdr:rowOff>591387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A7714139-493B-4E12-B901-E31C7317F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9692" y="83953351"/>
          <a:ext cx="366709" cy="496136"/>
        </a:xfrm>
        <a:prstGeom prst="rect">
          <a:avLst/>
        </a:prstGeom>
      </xdr:spPr>
    </xdr:pic>
    <xdr:clientData/>
  </xdr:twoCellAnchor>
  <xdr:twoCellAnchor>
    <xdr:from>
      <xdr:col>1</xdr:col>
      <xdr:colOff>264583</xdr:colOff>
      <xdr:row>88</xdr:row>
      <xdr:rowOff>95247</xdr:rowOff>
    </xdr:from>
    <xdr:to>
      <xdr:col>1</xdr:col>
      <xdr:colOff>889058</xdr:colOff>
      <xdr:row>88</xdr:row>
      <xdr:rowOff>632586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C13BF366-B871-4306-B1A0-AC48317F7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3858" y="60559947"/>
          <a:ext cx="624475" cy="537339"/>
        </a:xfrm>
        <a:prstGeom prst="rect">
          <a:avLst/>
        </a:prstGeom>
      </xdr:spPr>
    </xdr:pic>
    <xdr:clientData/>
  </xdr:twoCellAnchor>
  <xdr:twoCellAnchor>
    <xdr:from>
      <xdr:col>1</xdr:col>
      <xdr:colOff>210609</xdr:colOff>
      <xdr:row>1</xdr:row>
      <xdr:rowOff>117477</xdr:rowOff>
    </xdr:from>
    <xdr:to>
      <xdr:col>1</xdr:col>
      <xdr:colOff>857250</xdr:colOff>
      <xdr:row>1</xdr:row>
      <xdr:rowOff>705363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8F55515B-34A9-468E-94BC-B8A9E99FA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609" y="838656"/>
          <a:ext cx="646641" cy="587886"/>
        </a:xfrm>
        <a:prstGeom prst="rect">
          <a:avLst/>
        </a:prstGeom>
      </xdr:spPr>
    </xdr:pic>
    <xdr:clientData/>
  </xdr:twoCellAnchor>
  <xdr:twoCellAnchor>
    <xdr:from>
      <xdr:col>1</xdr:col>
      <xdr:colOff>220738</xdr:colOff>
      <xdr:row>4</xdr:row>
      <xdr:rowOff>52915</xdr:rowOff>
    </xdr:from>
    <xdr:to>
      <xdr:col>1</xdr:col>
      <xdr:colOff>884464</xdr:colOff>
      <xdr:row>4</xdr:row>
      <xdr:rowOff>680356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ABD35F81-87D3-4D66-A6ED-1B5A6A3E4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738" y="2298094"/>
          <a:ext cx="663726" cy="627441"/>
        </a:xfrm>
        <a:prstGeom prst="rect">
          <a:avLst/>
        </a:prstGeom>
      </xdr:spPr>
    </xdr:pic>
    <xdr:clientData/>
  </xdr:twoCellAnchor>
  <xdr:twoCellAnchor>
    <xdr:from>
      <xdr:col>1</xdr:col>
      <xdr:colOff>254001</xdr:colOff>
      <xdr:row>15</xdr:row>
      <xdr:rowOff>42333</xdr:rowOff>
    </xdr:from>
    <xdr:to>
      <xdr:col>1</xdr:col>
      <xdr:colOff>1000125</xdr:colOff>
      <xdr:row>15</xdr:row>
      <xdr:rowOff>724958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AABDA5B6-6B3C-4137-8A2B-45412F262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276" y="9862608"/>
          <a:ext cx="746124" cy="682625"/>
        </a:xfrm>
        <a:prstGeom prst="rect">
          <a:avLst/>
        </a:prstGeom>
      </xdr:spPr>
    </xdr:pic>
    <xdr:clientData/>
  </xdr:twoCellAnchor>
  <xdr:twoCellAnchor>
    <xdr:from>
      <xdr:col>1</xdr:col>
      <xdr:colOff>254000</xdr:colOff>
      <xdr:row>12</xdr:row>
      <xdr:rowOff>74082</xdr:rowOff>
    </xdr:from>
    <xdr:to>
      <xdr:col>1</xdr:col>
      <xdr:colOff>990280</xdr:colOff>
      <xdr:row>12</xdr:row>
      <xdr:rowOff>694011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A992D925-0069-4B53-AF74-F415E8DA2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275" y="7608357"/>
          <a:ext cx="736280" cy="619929"/>
        </a:xfrm>
        <a:prstGeom prst="rect">
          <a:avLst/>
        </a:prstGeom>
      </xdr:spPr>
    </xdr:pic>
    <xdr:clientData/>
  </xdr:twoCellAnchor>
  <xdr:twoCellAnchor>
    <xdr:from>
      <xdr:col>1</xdr:col>
      <xdr:colOff>222251</xdr:colOff>
      <xdr:row>13</xdr:row>
      <xdr:rowOff>52917</xdr:rowOff>
    </xdr:from>
    <xdr:to>
      <xdr:col>1</xdr:col>
      <xdr:colOff>986957</xdr:colOff>
      <xdr:row>13</xdr:row>
      <xdr:rowOff>685801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FE6B8F12-AB92-4C39-9577-CBA84681C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526" y="8349192"/>
          <a:ext cx="764706" cy="632884"/>
        </a:xfrm>
        <a:prstGeom prst="rect">
          <a:avLst/>
        </a:prstGeom>
      </xdr:spPr>
    </xdr:pic>
    <xdr:clientData/>
  </xdr:twoCellAnchor>
  <xdr:twoCellAnchor>
    <xdr:from>
      <xdr:col>1</xdr:col>
      <xdr:colOff>232834</xdr:colOff>
      <xdr:row>14</xdr:row>
      <xdr:rowOff>52917</xdr:rowOff>
    </xdr:from>
    <xdr:to>
      <xdr:col>1</xdr:col>
      <xdr:colOff>994453</xdr:colOff>
      <xdr:row>14</xdr:row>
      <xdr:rowOff>687804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56AFE040-EC90-4C66-AC30-FA39C8497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109" y="9111192"/>
          <a:ext cx="761619" cy="634887"/>
        </a:xfrm>
        <a:prstGeom prst="rect">
          <a:avLst/>
        </a:prstGeom>
      </xdr:spPr>
    </xdr:pic>
    <xdr:clientData/>
  </xdr:twoCellAnchor>
  <xdr:twoCellAnchor>
    <xdr:from>
      <xdr:col>1</xdr:col>
      <xdr:colOff>95249</xdr:colOff>
      <xdr:row>103</xdr:row>
      <xdr:rowOff>83608</xdr:rowOff>
    </xdr:from>
    <xdr:to>
      <xdr:col>1</xdr:col>
      <xdr:colOff>859366</xdr:colOff>
      <xdr:row>103</xdr:row>
      <xdr:rowOff>714375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92EE56F9-914D-4561-B416-0CCA3F215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4" y="70444783"/>
          <a:ext cx="764117" cy="630767"/>
        </a:xfrm>
        <a:prstGeom prst="rect">
          <a:avLst/>
        </a:prstGeom>
      </xdr:spPr>
    </xdr:pic>
    <xdr:clientData/>
  </xdr:twoCellAnchor>
  <xdr:twoCellAnchor>
    <xdr:from>
      <xdr:col>1</xdr:col>
      <xdr:colOff>106891</xdr:colOff>
      <xdr:row>102</xdr:row>
      <xdr:rowOff>105831</xdr:rowOff>
    </xdr:from>
    <xdr:to>
      <xdr:col>1</xdr:col>
      <xdr:colOff>944035</xdr:colOff>
      <xdr:row>102</xdr:row>
      <xdr:rowOff>714375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31486C8A-00E4-4639-95BF-F4AD1EAEA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6166" y="71229006"/>
          <a:ext cx="837144" cy="608544"/>
        </a:xfrm>
        <a:prstGeom prst="rect">
          <a:avLst/>
        </a:prstGeom>
      </xdr:spPr>
    </xdr:pic>
    <xdr:clientData/>
  </xdr:twoCellAnchor>
  <xdr:twoCellAnchor>
    <xdr:from>
      <xdr:col>1</xdr:col>
      <xdr:colOff>141817</xdr:colOff>
      <xdr:row>105</xdr:row>
      <xdr:rowOff>129115</xdr:rowOff>
    </xdr:from>
    <xdr:to>
      <xdr:col>1</xdr:col>
      <xdr:colOff>828154</xdr:colOff>
      <xdr:row>105</xdr:row>
      <xdr:rowOff>704850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81EF39E6-39FD-4930-8B65-EDA3B0CD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61092" y="73023940"/>
          <a:ext cx="686337" cy="575735"/>
        </a:xfrm>
        <a:prstGeom prst="rect">
          <a:avLst/>
        </a:prstGeom>
      </xdr:spPr>
    </xdr:pic>
    <xdr:clientData/>
  </xdr:twoCellAnchor>
  <xdr:twoCellAnchor>
    <xdr:from>
      <xdr:col>1</xdr:col>
      <xdr:colOff>137272</xdr:colOff>
      <xdr:row>104</xdr:row>
      <xdr:rowOff>97368</xdr:rowOff>
    </xdr:from>
    <xdr:to>
      <xdr:col>1</xdr:col>
      <xdr:colOff>947390</xdr:colOff>
      <xdr:row>104</xdr:row>
      <xdr:rowOff>685800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878F10B2-E89E-44BB-A22E-720E46607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6547" y="72744543"/>
          <a:ext cx="810118" cy="588432"/>
        </a:xfrm>
        <a:prstGeom prst="rect">
          <a:avLst/>
        </a:prstGeom>
      </xdr:spPr>
    </xdr:pic>
    <xdr:clientData/>
  </xdr:twoCellAnchor>
  <xdr:twoCellAnchor>
    <xdr:from>
      <xdr:col>1</xdr:col>
      <xdr:colOff>355603</xdr:colOff>
      <xdr:row>93</xdr:row>
      <xdr:rowOff>25702</xdr:rowOff>
    </xdr:from>
    <xdr:to>
      <xdr:col>1</xdr:col>
      <xdr:colOff>959951</xdr:colOff>
      <xdr:row>93</xdr:row>
      <xdr:rowOff>370427</xdr:rowOff>
    </xdr:to>
    <xdr:pic>
      <xdr:nvPicPr>
        <xdr:cNvPr id="90" name="Рисунок 89">
          <a:extLst>
            <a:ext uri="{FF2B5EF4-FFF2-40B4-BE49-F238E27FC236}">
              <a16:creationId xmlns:a16="http://schemas.microsoft.com/office/drawing/2014/main" id="{075E2B6E-3C84-4AF0-8C86-7497401E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587174" y="29566809"/>
          <a:ext cx="604348" cy="344725"/>
        </a:xfrm>
        <a:prstGeom prst="rect">
          <a:avLst/>
        </a:prstGeom>
      </xdr:spPr>
    </xdr:pic>
    <xdr:clientData/>
  </xdr:twoCellAnchor>
  <xdr:twoCellAnchor>
    <xdr:from>
      <xdr:col>1</xdr:col>
      <xdr:colOff>141817</xdr:colOff>
      <xdr:row>96</xdr:row>
      <xdr:rowOff>69850</xdr:rowOff>
    </xdr:from>
    <xdr:to>
      <xdr:col>1</xdr:col>
      <xdr:colOff>704850</xdr:colOff>
      <xdr:row>96</xdr:row>
      <xdr:rowOff>620529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CD015316-A494-435C-A254-88CA5B268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1092" y="65982850"/>
          <a:ext cx="563033" cy="550679"/>
        </a:xfrm>
        <a:prstGeom prst="rect">
          <a:avLst/>
        </a:prstGeom>
      </xdr:spPr>
    </xdr:pic>
    <xdr:clientData/>
  </xdr:twoCellAnchor>
  <xdr:twoCellAnchor>
    <xdr:from>
      <xdr:col>1</xdr:col>
      <xdr:colOff>154517</xdr:colOff>
      <xdr:row>97</xdr:row>
      <xdr:rowOff>180975</xdr:rowOff>
    </xdr:from>
    <xdr:to>
      <xdr:col>1</xdr:col>
      <xdr:colOff>704014</xdr:colOff>
      <xdr:row>97</xdr:row>
      <xdr:rowOff>762000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2C8107D2-05E4-4867-BB3A-5AB2ADEDF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792" y="67360800"/>
          <a:ext cx="549497" cy="581025"/>
        </a:xfrm>
        <a:prstGeom prst="rect">
          <a:avLst/>
        </a:prstGeom>
      </xdr:spPr>
    </xdr:pic>
    <xdr:clientData/>
  </xdr:twoCellAnchor>
  <xdr:twoCellAnchor>
    <xdr:from>
      <xdr:col>1</xdr:col>
      <xdr:colOff>264584</xdr:colOff>
      <xdr:row>39</xdr:row>
      <xdr:rowOff>95249</xdr:rowOff>
    </xdr:from>
    <xdr:to>
      <xdr:col>1</xdr:col>
      <xdr:colOff>746500</xdr:colOff>
      <xdr:row>39</xdr:row>
      <xdr:rowOff>676275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B1E1229E-4584-4153-AA29-285047AA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3859" y="73904474"/>
          <a:ext cx="481916" cy="581026"/>
        </a:xfrm>
        <a:prstGeom prst="rect">
          <a:avLst/>
        </a:prstGeom>
      </xdr:spPr>
    </xdr:pic>
    <xdr:clientData/>
  </xdr:twoCellAnchor>
  <xdr:twoCellAnchor>
    <xdr:from>
      <xdr:col>1</xdr:col>
      <xdr:colOff>306918</xdr:colOff>
      <xdr:row>10</xdr:row>
      <xdr:rowOff>52917</xdr:rowOff>
    </xdr:from>
    <xdr:to>
      <xdr:col>1</xdr:col>
      <xdr:colOff>1066800</xdr:colOff>
      <xdr:row>10</xdr:row>
      <xdr:rowOff>709958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27C84C8D-821B-4DEE-ACA6-7E47F1DC1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193" y="6825192"/>
          <a:ext cx="759882" cy="657041"/>
        </a:xfrm>
        <a:prstGeom prst="rect">
          <a:avLst/>
        </a:prstGeom>
      </xdr:spPr>
    </xdr:pic>
    <xdr:clientData/>
  </xdr:twoCellAnchor>
  <xdr:twoCellAnchor>
    <xdr:from>
      <xdr:col>1</xdr:col>
      <xdr:colOff>254003</xdr:colOff>
      <xdr:row>9</xdr:row>
      <xdr:rowOff>74084</xdr:rowOff>
    </xdr:from>
    <xdr:to>
      <xdr:col>1</xdr:col>
      <xdr:colOff>985592</xdr:colOff>
      <xdr:row>9</xdr:row>
      <xdr:rowOff>685800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5D7A84C7-D437-40EC-8A92-89180E027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278" y="6084359"/>
          <a:ext cx="731589" cy="611716"/>
        </a:xfrm>
        <a:prstGeom prst="rect">
          <a:avLst/>
        </a:prstGeom>
      </xdr:spPr>
    </xdr:pic>
    <xdr:clientData/>
  </xdr:twoCellAnchor>
  <xdr:twoCellAnchor>
    <xdr:from>
      <xdr:col>1</xdr:col>
      <xdr:colOff>221192</xdr:colOff>
      <xdr:row>8</xdr:row>
      <xdr:rowOff>47627</xdr:rowOff>
    </xdr:from>
    <xdr:to>
      <xdr:col>1</xdr:col>
      <xdr:colOff>1009650</xdr:colOff>
      <xdr:row>8</xdr:row>
      <xdr:rowOff>669029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03377758-427A-42C3-AB32-959547966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0467" y="5295902"/>
          <a:ext cx="788458" cy="621402"/>
        </a:xfrm>
        <a:prstGeom prst="rect">
          <a:avLst/>
        </a:prstGeom>
      </xdr:spPr>
    </xdr:pic>
    <xdr:clientData/>
  </xdr:twoCellAnchor>
  <xdr:twoCellAnchor>
    <xdr:from>
      <xdr:col>1</xdr:col>
      <xdr:colOff>185209</xdr:colOff>
      <xdr:row>40</xdr:row>
      <xdr:rowOff>53975</xdr:rowOff>
    </xdr:from>
    <xdr:to>
      <xdr:col>1</xdr:col>
      <xdr:colOff>608426</xdr:colOff>
      <xdr:row>40</xdr:row>
      <xdr:rowOff>609601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5561EB8D-6CAC-4A55-8D85-9146B385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4484" y="75130025"/>
          <a:ext cx="423217" cy="555626"/>
        </a:xfrm>
        <a:prstGeom prst="rect">
          <a:avLst/>
        </a:prstGeom>
      </xdr:spPr>
    </xdr:pic>
    <xdr:clientData/>
  </xdr:twoCellAnchor>
  <xdr:twoCellAnchor>
    <xdr:from>
      <xdr:col>1</xdr:col>
      <xdr:colOff>138643</xdr:colOff>
      <xdr:row>41</xdr:row>
      <xdr:rowOff>60326</xdr:rowOff>
    </xdr:from>
    <xdr:to>
      <xdr:col>1</xdr:col>
      <xdr:colOff>685800</xdr:colOff>
      <xdr:row>41</xdr:row>
      <xdr:rowOff>686232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id="{97CD1423-DC6C-41ED-8720-088B0E1E7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57918" y="76403201"/>
          <a:ext cx="547157" cy="625906"/>
        </a:xfrm>
        <a:prstGeom prst="rect">
          <a:avLst/>
        </a:prstGeom>
      </xdr:spPr>
    </xdr:pic>
    <xdr:clientData/>
  </xdr:twoCellAnchor>
  <xdr:twoCellAnchor>
    <xdr:from>
      <xdr:col>1</xdr:col>
      <xdr:colOff>148167</xdr:colOff>
      <xdr:row>171</xdr:row>
      <xdr:rowOff>21167</xdr:rowOff>
    </xdr:from>
    <xdr:to>
      <xdr:col>1</xdr:col>
      <xdr:colOff>736970</xdr:colOff>
      <xdr:row>171</xdr:row>
      <xdr:rowOff>505081</xdr:rowOff>
    </xdr:to>
    <xdr:pic>
      <xdr:nvPicPr>
        <xdr:cNvPr id="108" name="Рисунок 107">
          <a:extLst>
            <a:ext uri="{FF2B5EF4-FFF2-40B4-BE49-F238E27FC236}">
              <a16:creationId xmlns:a16="http://schemas.microsoft.com/office/drawing/2014/main" id="{1BB7D025-7D7D-4D07-A1BC-E60D02694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7442" y="93528092"/>
          <a:ext cx="588803" cy="483914"/>
        </a:xfrm>
        <a:prstGeom prst="rect">
          <a:avLst/>
        </a:prstGeom>
      </xdr:spPr>
    </xdr:pic>
    <xdr:clientData/>
  </xdr:twoCellAnchor>
  <xdr:twoCellAnchor>
    <xdr:from>
      <xdr:col>1</xdr:col>
      <xdr:colOff>141818</xdr:colOff>
      <xdr:row>99</xdr:row>
      <xdr:rowOff>92074</xdr:rowOff>
    </xdr:from>
    <xdr:to>
      <xdr:col>1</xdr:col>
      <xdr:colOff>766565</xdr:colOff>
      <xdr:row>99</xdr:row>
      <xdr:rowOff>619126</xdr:rowOff>
    </xdr:to>
    <xdr:pic>
      <xdr:nvPicPr>
        <xdr:cNvPr id="110" name="Рисунок 109">
          <a:extLst>
            <a:ext uri="{FF2B5EF4-FFF2-40B4-BE49-F238E27FC236}">
              <a16:creationId xmlns:a16="http://schemas.microsoft.com/office/drawing/2014/main" id="{D9F11493-5DE6-4C09-BC48-E4E68D4FF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1093" y="67529074"/>
          <a:ext cx="624747" cy="527052"/>
        </a:xfrm>
        <a:prstGeom prst="rect">
          <a:avLst/>
        </a:prstGeom>
      </xdr:spPr>
    </xdr:pic>
    <xdr:clientData/>
  </xdr:twoCellAnchor>
  <xdr:twoCellAnchor>
    <xdr:from>
      <xdr:col>1</xdr:col>
      <xdr:colOff>148168</xdr:colOff>
      <xdr:row>173</xdr:row>
      <xdr:rowOff>10585</xdr:rowOff>
    </xdr:from>
    <xdr:to>
      <xdr:col>1</xdr:col>
      <xdr:colOff>739258</xdr:colOff>
      <xdr:row>173</xdr:row>
      <xdr:rowOff>500270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04820503-12A7-48F2-935B-D4B6A6152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7443" y="96051160"/>
          <a:ext cx="591090" cy="489685"/>
        </a:xfrm>
        <a:prstGeom prst="rect">
          <a:avLst/>
        </a:prstGeom>
      </xdr:spPr>
    </xdr:pic>
    <xdr:clientData/>
  </xdr:twoCellAnchor>
  <xdr:twoCellAnchor>
    <xdr:from>
      <xdr:col>1</xdr:col>
      <xdr:colOff>254000</xdr:colOff>
      <xdr:row>172</xdr:row>
      <xdr:rowOff>95251</xdr:rowOff>
    </xdr:from>
    <xdr:to>
      <xdr:col>1</xdr:col>
      <xdr:colOff>787352</xdr:colOff>
      <xdr:row>172</xdr:row>
      <xdr:rowOff>550311</xdr:rowOff>
    </xdr:to>
    <xdr:pic>
      <xdr:nvPicPr>
        <xdr:cNvPr id="112" name="Рисунок 111">
          <a:extLst>
            <a:ext uri="{FF2B5EF4-FFF2-40B4-BE49-F238E27FC236}">
              <a16:creationId xmlns:a16="http://schemas.microsoft.com/office/drawing/2014/main" id="{B6CE94DC-6043-4B3F-9CA3-B6F6B8409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275" y="94869001"/>
          <a:ext cx="533352" cy="455060"/>
        </a:xfrm>
        <a:prstGeom prst="rect">
          <a:avLst/>
        </a:prstGeom>
      </xdr:spPr>
    </xdr:pic>
    <xdr:clientData/>
  </xdr:twoCellAnchor>
  <xdr:twoCellAnchor>
    <xdr:from>
      <xdr:col>1</xdr:col>
      <xdr:colOff>232835</xdr:colOff>
      <xdr:row>174</xdr:row>
      <xdr:rowOff>74084</xdr:rowOff>
    </xdr:from>
    <xdr:to>
      <xdr:col>1</xdr:col>
      <xdr:colOff>775335</xdr:colOff>
      <xdr:row>174</xdr:row>
      <xdr:rowOff>538625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7D49F099-D05C-4093-85EA-4A526ABA2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110" y="97381484"/>
          <a:ext cx="542500" cy="464541"/>
        </a:xfrm>
        <a:prstGeom prst="rect">
          <a:avLst/>
        </a:prstGeom>
      </xdr:spPr>
    </xdr:pic>
    <xdr:clientData/>
  </xdr:twoCellAnchor>
  <xdr:twoCellAnchor>
    <xdr:from>
      <xdr:col>1</xdr:col>
      <xdr:colOff>207308</xdr:colOff>
      <xdr:row>100</xdr:row>
      <xdr:rowOff>97368</xdr:rowOff>
    </xdr:from>
    <xdr:to>
      <xdr:col>1</xdr:col>
      <xdr:colOff>786143</xdr:colOff>
      <xdr:row>100</xdr:row>
      <xdr:rowOff>657226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A22F1D10-2AF9-4FBC-8632-435D78C2F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583" y="68801193"/>
          <a:ext cx="578835" cy="559858"/>
        </a:xfrm>
        <a:prstGeom prst="rect">
          <a:avLst/>
        </a:prstGeom>
      </xdr:spPr>
    </xdr:pic>
    <xdr:clientData/>
  </xdr:twoCellAnchor>
  <xdr:twoCellAnchor>
    <xdr:from>
      <xdr:col>1</xdr:col>
      <xdr:colOff>455086</xdr:colOff>
      <xdr:row>86</xdr:row>
      <xdr:rowOff>148165</xdr:rowOff>
    </xdr:from>
    <xdr:to>
      <xdr:col>1</xdr:col>
      <xdr:colOff>1040375</xdr:colOff>
      <xdr:row>86</xdr:row>
      <xdr:rowOff>691431</xdr:rowOff>
    </xdr:to>
    <xdr:pic>
      <xdr:nvPicPr>
        <xdr:cNvPr id="128" name="Рисунок 127">
          <a:extLst>
            <a:ext uri="{FF2B5EF4-FFF2-40B4-BE49-F238E27FC236}">
              <a16:creationId xmlns:a16="http://schemas.microsoft.com/office/drawing/2014/main" id="{9E3BD3AC-99EB-4B6A-952D-5289B47FF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4361" y="61108165"/>
          <a:ext cx="585289" cy="543266"/>
        </a:xfrm>
        <a:prstGeom prst="rect">
          <a:avLst/>
        </a:prstGeom>
      </xdr:spPr>
    </xdr:pic>
    <xdr:clientData/>
  </xdr:twoCellAnchor>
  <xdr:twoCellAnchor>
    <xdr:from>
      <xdr:col>1</xdr:col>
      <xdr:colOff>236009</xdr:colOff>
      <xdr:row>16</xdr:row>
      <xdr:rowOff>66676</xdr:rowOff>
    </xdr:from>
    <xdr:to>
      <xdr:col>1</xdr:col>
      <xdr:colOff>990600</xdr:colOff>
      <xdr:row>16</xdr:row>
      <xdr:rowOff>733425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BC1302D7-307B-49EC-B811-D6F8C99B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284" y="10648951"/>
          <a:ext cx="754591" cy="666749"/>
        </a:xfrm>
        <a:prstGeom prst="rect">
          <a:avLst/>
        </a:prstGeom>
      </xdr:spPr>
    </xdr:pic>
    <xdr:clientData/>
  </xdr:twoCellAnchor>
  <xdr:twoCellAnchor>
    <xdr:from>
      <xdr:col>1</xdr:col>
      <xdr:colOff>328083</xdr:colOff>
      <xdr:row>82</xdr:row>
      <xdr:rowOff>137584</xdr:rowOff>
    </xdr:from>
    <xdr:to>
      <xdr:col>1</xdr:col>
      <xdr:colOff>911450</xdr:colOff>
      <xdr:row>82</xdr:row>
      <xdr:rowOff>720951</xdr:rowOff>
    </xdr:to>
    <xdr:pic>
      <xdr:nvPicPr>
        <xdr:cNvPr id="130" name="Рисунок 129">
          <a:extLst>
            <a:ext uri="{FF2B5EF4-FFF2-40B4-BE49-F238E27FC236}">
              <a16:creationId xmlns:a16="http://schemas.microsoft.com/office/drawing/2014/main" id="{4297B293-2CE1-4A90-983D-170322FBD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358" y="56030284"/>
          <a:ext cx="583367" cy="583367"/>
        </a:xfrm>
        <a:prstGeom prst="rect">
          <a:avLst/>
        </a:prstGeom>
      </xdr:spPr>
    </xdr:pic>
    <xdr:clientData/>
  </xdr:twoCellAnchor>
  <xdr:twoCellAnchor>
    <xdr:from>
      <xdr:col>1</xdr:col>
      <xdr:colOff>274544</xdr:colOff>
      <xdr:row>84</xdr:row>
      <xdr:rowOff>118310</xdr:rowOff>
    </xdr:from>
    <xdr:to>
      <xdr:col>1</xdr:col>
      <xdr:colOff>900885</xdr:colOff>
      <xdr:row>84</xdr:row>
      <xdr:rowOff>634923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7C5FF8CA-5284-4C33-A7C1-F9702802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819" y="58544660"/>
          <a:ext cx="626341" cy="516613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83</xdr:row>
      <xdr:rowOff>107079</xdr:rowOff>
    </xdr:from>
    <xdr:to>
      <xdr:col>1</xdr:col>
      <xdr:colOff>923636</xdr:colOff>
      <xdr:row>83</xdr:row>
      <xdr:rowOff>652934</xdr:rowOff>
    </xdr:to>
    <xdr:pic>
      <xdr:nvPicPr>
        <xdr:cNvPr id="132" name="Рисунок 131">
          <a:extLst>
            <a:ext uri="{FF2B5EF4-FFF2-40B4-BE49-F238E27FC236}">
              <a16:creationId xmlns:a16="http://schemas.microsoft.com/office/drawing/2014/main" id="{E82B18A1-9DF2-41E3-AD6E-2EA0BA75B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57266604"/>
          <a:ext cx="637886" cy="545855"/>
        </a:xfrm>
        <a:prstGeom prst="rect">
          <a:avLst/>
        </a:prstGeom>
      </xdr:spPr>
    </xdr:pic>
    <xdr:clientData/>
  </xdr:twoCellAnchor>
  <xdr:twoCellAnchor>
    <xdr:from>
      <xdr:col>1</xdr:col>
      <xdr:colOff>355296</xdr:colOff>
      <xdr:row>94</xdr:row>
      <xdr:rowOff>10583</xdr:rowOff>
    </xdr:from>
    <xdr:to>
      <xdr:col>1</xdr:col>
      <xdr:colOff>939408</xdr:colOff>
      <xdr:row>94</xdr:row>
      <xdr:rowOff>308701</xdr:rowOff>
    </xdr:to>
    <xdr:pic>
      <xdr:nvPicPr>
        <xdr:cNvPr id="133" name="Рисунок 132">
          <a:extLst>
            <a:ext uri="{FF2B5EF4-FFF2-40B4-BE49-F238E27FC236}">
              <a16:creationId xmlns:a16="http://schemas.microsoft.com/office/drawing/2014/main" id="{AD756D56-0A73-4822-A5B7-8ED06472C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6867" y="29946297"/>
          <a:ext cx="584112" cy="298118"/>
        </a:xfrm>
        <a:prstGeom prst="rect">
          <a:avLst/>
        </a:prstGeom>
      </xdr:spPr>
    </xdr:pic>
    <xdr:clientData/>
  </xdr:twoCellAnchor>
  <xdr:twoCellAnchor>
    <xdr:from>
      <xdr:col>1</xdr:col>
      <xdr:colOff>306918</xdr:colOff>
      <xdr:row>21</xdr:row>
      <xdr:rowOff>38100</xdr:rowOff>
    </xdr:from>
    <xdr:to>
      <xdr:col>1</xdr:col>
      <xdr:colOff>1086237</xdr:colOff>
      <xdr:row>21</xdr:row>
      <xdr:rowOff>723900</xdr:rowOff>
    </xdr:to>
    <xdr:pic>
      <xdr:nvPicPr>
        <xdr:cNvPr id="141" name="Рисунок 140">
          <a:extLst>
            <a:ext uri="{FF2B5EF4-FFF2-40B4-BE49-F238E27FC236}">
              <a16:creationId xmlns:a16="http://schemas.microsoft.com/office/drawing/2014/main" id="{5668E420-6C20-48B7-A48A-3A0E03E9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193" y="14468475"/>
          <a:ext cx="779319" cy="685800"/>
        </a:xfrm>
        <a:prstGeom prst="rect">
          <a:avLst/>
        </a:prstGeom>
      </xdr:spPr>
    </xdr:pic>
    <xdr:clientData/>
  </xdr:twoCellAnchor>
  <xdr:twoCellAnchor>
    <xdr:from>
      <xdr:col>1</xdr:col>
      <xdr:colOff>296333</xdr:colOff>
      <xdr:row>18</xdr:row>
      <xdr:rowOff>105833</xdr:rowOff>
    </xdr:from>
    <xdr:to>
      <xdr:col>1</xdr:col>
      <xdr:colOff>1009650</xdr:colOff>
      <xdr:row>18</xdr:row>
      <xdr:rowOff>819150</xdr:rowOff>
    </xdr:to>
    <xdr:pic>
      <xdr:nvPicPr>
        <xdr:cNvPr id="142" name="Рисунок 141">
          <a:extLst>
            <a:ext uri="{FF2B5EF4-FFF2-40B4-BE49-F238E27FC236}">
              <a16:creationId xmlns:a16="http://schemas.microsoft.com/office/drawing/2014/main" id="{BE3B79B1-7C17-4E11-B1BF-225CC53C9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5608" y="22641983"/>
          <a:ext cx="713317" cy="713317"/>
        </a:xfrm>
        <a:prstGeom prst="rect">
          <a:avLst/>
        </a:prstGeom>
      </xdr:spPr>
    </xdr:pic>
    <xdr:clientData/>
  </xdr:twoCellAnchor>
  <xdr:twoCellAnchor>
    <xdr:from>
      <xdr:col>1</xdr:col>
      <xdr:colOff>264584</xdr:colOff>
      <xdr:row>19</xdr:row>
      <xdr:rowOff>74085</xdr:rowOff>
    </xdr:from>
    <xdr:to>
      <xdr:col>1</xdr:col>
      <xdr:colOff>947752</xdr:colOff>
      <xdr:row>19</xdr:row>
      <xdr:rowOff>704851</xdr:rowOff>
    </xdr:to>
    <xdr:pic>
      <xdr:nvPicPr>
        <xdr:cNvPr id="143" name="Рисунок 142">
          <a:extLst>
            <a:ext uri="{FF2B5EF4-FFF2-40B4-BE49-F238E27FC236}">
              <a16:creationId xmlns:a16="http://schemas.microsoft.com/office/drawing/2014/main" id="{98C5B48B-4542-489D-89A1-824A7030B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3859" y="12980460"/>
          <a:ext cx="683168" cy="630766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20</xdr:row>
      <xdr:rowOff>63500</xdr:rowOff>
    </xdr:from>
    <xdr:to>
      <xdr:col>1</xdr:col>
      <xdr:colOff>1057275</xdr:colOff>
      <xdr:row>20</xdr:row>
      <xdr:rowOff>717540</xdr:rowOff>
    </xdr:to>
    <xdr:pic>
      <xdr:nvPicPr>
        <xdr:cNvPr id="144" name="Рисунок 143">
          <a:extLst>
            <a:ext uri="{FF2B5EF4-FFF2-40B4-BE49-F238E27FC236}">
              <a16:creationId xmlns:a16="http://schemas.microsoft.com/office/drawing/2014/main" id="{94BA8846-42CB-4B73-B772-AFFF40258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13731875"/>
          <a:ext cx="771525" cy="654040"/>
        </a:xfrm>
        <a:prstGeom prst="rect">
          <a:avLst/>
        </a:prstGeom>
      </xdr:spPr>
    </xdr:pic>
    <xdr:clientData/>
  </xdr:twoCellAnchor>
  <xdr:twoCellAnchor>
    <xdr:from>
      <xdr:col>1</xdr:col>
      <xdr:colOff>306918</xdr:colOff>
      <xdr:row>22</xdr:row>
      <xdr:rowOff>63500</xdr:rowOff>
    </xdr:from>
    <xdr:to>
      <xdr:col>1</xdr:col>
      <xdr:colOff>1089885</xdr:colOff>
      <xdr:row>22</xdr:row>
      <xdr:rowOff>743793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id="{7B1566FA-9592-4D7D-937E-AEABEE3B5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193" y="27666950"/>
          <a:ext cx="782967" cy="680293"/>
        </a:xfrm>
        <a:prstGeom prst="rect">
          <a:avLst/>
        </a:prstGeom>
      </xdr:spPr>
    </xdr:pic>
    <xdr:clientData/>
  </xdr:twoCellAnchor>
  <xdr:twoCellAnchor>
    <xdr:from>
      <xdr:col>1</xdr:col>
      <xdr:colOff>287868</xdr:colOff>
      <xdr:row>26</xdr:row>
      <xdr:rowOff>39159</xdr:rowOff>
    </xdr:from>
    <xdr:to>
      <xdr:col>1</xdr:col>
      <xdr:colOff>1069423</xdr:colOff>
      <xdr:row>26</xdr:row>
      <xdr:rowOff>685800</xdr:rowOff>
    </xdr:to>
    <xdr:pic>
      <xdr:nvPicPr>
        <xdr:cNvPr id="146" name="Рисунок 145">
          <a:extLst>
            <a:ext uri="{FF2B5EF4-FFF2-40B4-BE49-F238E27FC236}">
              <a16:creationId xmlns:a16="http://schemas.microsoft.com/office/drawing/2014/main" id="{A3B0B829-B0D0-4D1C-AC0D-90BB33D7D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7143" y="29357109"/>
          <a:ext cx="781555" cy="646641"/>
        </a:xfrm>
        <a:prstGeom prst="rect">
          <a:avLst/>
        </a:prstGeom>
      </xdr:spPr>
    </xdr:pic>
    <xdr:clientData/>
  </xdr:twoCellAnchor>
  <xdr:twoCellAnchor>
    <xdr:from>
      <xdr:col>1</xdr:col>
      <xdr:colOff>264583</xdr:colOff>
      <xdr:row>24</xdr:row>
      <xdr:rowOff>74084</xdr:rowOff>
    </xdr:from>
    <xdr:to>
      <xdr:col>1</xdr:col>
      <xdr:colOff>1033142</xdr:colOff>
      <xdr:row>24</xdr:row>
      <xdr:rowOff>750776</xdr:rowOff>
    </xdr:to>
    <xdr:pic>
      <xdr:nvPicPr>
        <xdr:cNvPr id="148" name="Рисунок 147">
          <a:extLst>
            <a:ext uri="{FF2B5EF4-FFF2-40B4-BE49-F238E27FC236}">
              <a16:creationId xmlns:a16="http://schemas.microsoft.com/office/drawing/2014/main" id="{71E95B23-89F1-4395-9056-5C8888972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3858" y="28944359"/>
          <a:ext cx="768559" cy="676692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25</xdr:row>
      <xdr:rowOff>63499</xdr:rowOff>
    </xdr:from>
    <xdr:to>
      <xdr:col>1</xdr:col>
      <xdr:colOff>1048303</xdr:colOff>
      <xdr:row>25</xdr:row>
      <xdr:rowOff>744993</xdr:rowOff>
    </xdr:to>
    <xdr:pic>
      <xdr:nvPicPr>
        <xdr:cNvPr id="149" name="Рисунок 148">
          <a:extLst>
            <a:ext uri="{FF2B5EF4-FFF2-40B4-BE49-F238E27FC236}">
              <a16:creationId xmlns:a16="http://schemas.microsoft.com/office/drawing/2014/main" id="{7B9FA464-E681-4DFC-B526-32D356D51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5025" y="30200599"/>
          <a:ext cx="762553" cy="681494"/>
        </a:xfrm>
        <a:prstGeom prst="rect">
          <a:avLst/>
        </a:prstGeom>
      </xdr:spPr>
    </xdr:pic>
    <xdr:clientData/>
  </xdr:twoCellAnchor>
  <xdr:twoCellAnchor>
    <xdr:from>
      <xdr:col>1</xdr:col>
      <xdr:colOff>306918</xdr:colOff>
      <xdr:row>27</xdr:row>
      <xdr:rowOff>63501</xdr:rowOff>
    </xdr:from>
    <xdr:to>
      <xdr:col>1</xdr:col>
      <xdr:colOff>1066800</xdr:colOff>
      <xdr:row>27</xdr:row>
      <xdr:rowOff>674058</xdr:rowOff>
    </xdr:to>
    <xdr:pic>
      <xdr:nvPicPr>
        <xdr:cNvPr id="150" name="Рисунок 149">
          <a:extLst>
            <a:ext uri="{FF2B5EF4-FFF2-40B4-BE49-F238E27FC236}">
              <a16:creationId xmlns:a16="http://schemas.microsoft.com/office/drawing/2014/main" id="{D1E1D521-EE07-4AED-8FBD-4495193A5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193" y="30143451"/>
          <a:ext cx="759882" cy="610557"/>
        </a:xfrm>
        <a:prstGeom prst="rect">
          <a:avLst/>
        </a:prstGeom>
      </xdr:spPr>
    </xdr:pic>
    <xdr:clientData/>
  </xdr:twoCellAnchor>
  <xdr:twoCellAnchor>
    <xdr:from>
      <xdr:col>1</xdr:col>
      <xdr:colOff>282573</xdr:colOff>
      <xdr:row>28</xdr:row>
      <xdr:rowOff>88899</xdr:rowOff>
    </xdr:from>
    <xdr:to>
      <xdr:col>1</xdr:col>
      <xdr:colOff>1085850</xdr:colOff>
      <xdr:row>28</xdr:row>
      <xdr:rowOff>843226</xdr:rowOff>
    </xdr:to>
    <xdr:pic>
      <xdr:nvPicPr>
        <xdr:cNvPr id="152" name="Рисунок 151">
          <a:extLst>
            <a:ext uri="{FF2B5EF4-FFF2-40B4-BE49-F238E27FC236}">
              <a16:creationId xmlns:a16="http://schemas.microsoft.com/office/drawing/2014/main" id="{20325719-4A6B-48DC-8CD4-A49F88A80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1848" y="34026474"/>
          <a:ext cx="803277" cy="754327"/>
        </a:xfrm>
        <a:prstGeom prst="rect">
          <a:avLst/>
        </a:prstGeom>
      </xdr:spPr>
    </xdr:pic>
    <xdr:clientData/>
  </xdr:twoCellAnchor>
  <xdr:twoCellAnchor>
    <xdr:from>
      <xdr:col>1</xdr:col>
      <xdr:colOff>437030</xdr:colOff>
      <xdr:row>90</xdr:row>
      <xdr:rowOff>44822</xdr:rowOff>
    </xdr:from>
    <xdr:to>
      <xdr:col>1</xdr:col>
      <xdr:colOff>903464</xdr:colOff>
      <xdr:row>90</xdr:row>
      <xdr:rowOff>511256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0EE99FEB-E0B7-4CA8-BC86-218952F1F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305" y="63043172"/>
          <a:ext cx="466434" cy="466434"/>
        </a:xfrm>
        <a:prstGeom prst="rect">
          <a:avLst/>
        </a:prstGeom>
      </xdr:spPr>
    </xdr:pic>
    <xdr:clientData/>
  </xdr:twoCellAnchor>
  <xdr:twoCellAnchor>
    <xdr:from>
      <xdr:col>1</xdr:col>
      <xdr:colOff>470648</xdr:colOff>
      <xdr:row>91</xdr:row>
      <xdr:rowOff>134473</xdr:rowOff>
    </xdr:from>
    <xdr:to>
      <xdr:col>1</xdr:col>
      <xdr:colOff>885825</xdr:colOff>
      <xdr:row>91</xdr:row>
      <xdr:rowOff>549650</xdr:rowOff>
    </xdr:to>
    <xdr:pic>
      <xdr:nvPicPr>
        <xdr:cNvPr id="100" name="Рисунок 99">
          <a:extLst>
            <a:ext uri="{FF2B5EF4-FFF2-40B4-BE49-F238E27FC236}">
              <a16:creationId xmlns:a16="http://schemas.microsoft.com/office/drawing/2014/main" id="{348C1D32-A27C-4D9E-8D6C-E4D07E3A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9923" y="64399648"/>
          <a:ext cx="415177" cy="415177"/>
        </a:xfrm>
        <a:prstGeom prst="rect">
          <a:avLst/>
        </a:prstGeom>
      </xdr:spPr>
    </xdr:pic>
    <xdr:clientData/>
  </xdr:twoCellAnchor>
  <xdr:twoCellAnchor>
    <xdr:from>
      <xdr:col>1</xdr:col>
      <xdr:colOff>280147</xdr:colOff>
      <xdr:row>89</xdr:row>
      <xdr:rowOff>145674</xdr:rowOff>
    </xdr:from>
    <xdr:to>
      <xdr:col>1</xdr:col>
      <xdr:colOff>878731</xdr:colOff>
      <xdr:row>89</xdr:row>
      <xdr:rowOff>606983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id="{B33983E7-AF4D-42B9-8A3A-3B1B083BF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9422" y="61877199"/>
          <a:ext cx="598584" cy="461309"/>
        </a:xfrm>
        <a:prstGeom prst="rect">
          <a:avLst/>
        </a:prstGeom>
      </xdr:spPr>
    </xdr:pic>
    <xdr:clientData/>
  </xdr:twoCellAnchor>
  <xdr:twoCellAnchor>
    <xdr:from>
      <xdr:col>1</xdr:col>
      <xdr:colOff>180974</xdr:colOff>
      <xdr:row>30</xdr:row>
      <xdr:rowOff>102531</xdr:rowOff>
    </xdr:from>
    <xdr:to>
      <xdr:col>1</xdr:col>
      <xdr:colOff>693965</xdr:colOff>
      <xdr:row>30</xdr:row>
      <xdr:rowOff>717852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CEB98720-6B89-4AD2-98E3-591A99260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545" y="65430424"/>
          <a:ext cx="512991" cy="615321"/>
        </a:xfrm>
        <a:prstGeom prst="rect">
          <a:avLst/>
        </a:prstGeom>
      </xdr:spPr>
    </xdr:pic>
    <xdr:clientData/>
  </xdr:twoCellAnchor>
  <xdr:twoCellAnchor>
    <xdr:from>
      <xdr:col>1</xdr:col>
      <xdr:colOff>168092</xdr:colOff>
      <xdr:row>31</xdr:row>
      <xdr:rowOff>87967</xdr:rowOff>
    </xdr:from>
    <xdr:to>
      <xdr:col>1</xdr:col>
      <xdr:colOff>600076</xdr:colOff>
      <xdr:row>31</xdr:row>
      <xdr:rowOff>664678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C2E1A475-C9F9-474F-BBEE-C807FA960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7367" y="78954967"/>
          <a:ext cx="431984" cy="576711"/>
        </a:xfrm>
        <a:prstGeom prst="rect">
          <a:avLst/>
        </a:prstGeom>
      </xdr:spPr>
    </xdr:pic>
    <xdr:clientData/>
  </xdr:twoCellAnchor>
  <xdr:twoCellAnchor>
    <xdr:from>
      <xdr:col>1</xdr:col>
      <xdr:colOff>124545</xdr:colOff>
      <xdr:row>32</xdr:row>
      <xdr:rowOff>119581</xdr:rowOff>
    </xdr:from>
    <xdr:to>
      <xdr:col>1</xdr:col>
      <xdr:colOff>653143</xdr:colOff>
      <xdr:row>32</xdr:row>
      <xdr:rowOff>745419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6375B3B3-4A09-4583-881C-2AEE398CD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0545" y="66971474"/>
          <a:ext cx="528598" cy="625838"/>
        </a:xfrm>
        <a:prstGeom prst="rect">
          <a:avLst/>
        </a:prstGeom>
      </xdr:spPr>
    </xdr:pic>
    <xdr:clientData/>
  </xdr:twoCellAnchor>
  <xdr:twoCellAnchor>
    <xdr:from>
      <xdr:col>1</xdr:col>
      <xdr:colOff>350269</xdr:colOff>
      <xdr:row>47</xdr:row>
      <xdr:rowOff>150885</xdr:rowOff>
    </xdr:from>
    <xdr:to>
      <xdr:col>1</xdr:col>
      <xdr:colOff>989958</xdr:colOff>
      <xdr:row>47</xdr:row>
      <xdr:rowOff>790574</xdr:rowOff>
    </xdr:to>
    <xdr:pic>
      <xdr:nvPicPr>
        <xdr:cNvPr id="176" name="Рисунок 175">
          <a:extLst>
            <a:ext uri="{FF2B5EF4-FFF2-40B4-BE49-F238E27FC236}">
              <a16:creationId xmlns:a16="http://schemas.microsoft.com/office/drawing/2014/main" id="{63F2D90A-8CAA-47C8-909D-6E5D504F4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9544" y="40422585"/>
          <a:ext cx="639689" cy="639689"/>
        </a:xfrm>
        <a:prstGeom prst="rect">
          <a:avLst/>
        </a:prstGeom>
      </xdr:spPr>
    </xdr:pic>
    <xdr:clientData/>
  </xdr:twoCellAnchor>
  <xdr:twoCellAnchor>
    <xdr:from>
      <xdr:col>1</xdr:col>
      <xdr:colOff>244290</xdr:colOff>
      <xdr:row>2</xdr:row>
      <xdr:rowOff>64183</xdr:rowOff>
    </xdr:from>
    <xdr:to>
      <xdr:col>1</xdr:col>
      <xdr:colOff>819150</xdr:colOff>
      <xdr:row>2</xdr:row>
      <xdr:rowOff>688996</xdr:rowOff>
    </xdr:to>
    <xdr:pic>
      <xdr:nvPicPr>
        <xdr:cNvPr id="177" name="Рисунок 176">
          <a:extLst>
            <a:ext uri="{FF2B5EF4-FFF2-40B4-BE49-F238E27FC236}">
              <a16:creationId xmlns:a16="http://schemas.microsoft.com/office/drawing/2014/main" id="{87C216C9-BC87-490D-8CE7-44D7E23DC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565" y="2026333"/>
          <a:ext cx="574860" cy="624813"/>
        </a:xfrm>
        <a:prstGeom prst="rect">
          <a:avLst/>
        </a:prstGeom>
      </xdr:spPr>
    </xdr:pic>
    <xdr:clientData/>
  </xdr:twoCellAnchor>
  <xdr:twoCellAnchor>
    <xdr:from>
      <xdr:col>1</xdr:col>
      <xdr:colOff>321859</xdr:colOff>
      <xdr:row>43</xdr:row>
      <xdr:rowOff>118321</xdr:rowOff>
    </xdr:from>
    <xdr:to>
      <xdr:col>1</xdr:col>
      <xdr:colOff>904875</xdr:colOff>
      <xdr:row>43</xdr:row>
      <xdr:rowOff>683398</xdr:rowOff>
    </xdr:to>
    <xdr:pic>
      <xdr:nvPicPr>
        <xdr:cNvPr id="156" name="Рисунок 155">
          <a:extLst>
            <a:ext uri="{FF2B5EF4-FFF2-40B4-BE49-F238E27FC236}">
              <a16:creationId xmlns:a16="http://schemas.microsoft.com/office/drawing/2014/main" id="{C0A5740C-4CED-42ED-A2C0-B7D8B7538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134" y="20387521"/>
          <a:ext cx="583016" cy="565077"/>
        </a:xfrm>
        <a:prstGeom prst="rect">
          <a:avLst/>
        </a:prstGeom>
      </xdr:spPr>
    </xdr:pic>
    <xdr:clientData/>
  </xdr:twoCellAnchor>
  <xdr:twoCellAnchor>
    <xdr:from>
      <xdr:col>1</xdr:col>
      <xdr:colOff>311151</xdr:colOff>
      <xdr:row>44</xdr:row>
      <xdr:rowOff>55034</xdr:rowOff>
    </xdr:from>
    <xdr:to>
      <xdr:col>1</xdr:col>
      <xdr:colOff>1007489</xdr:colOff>
      <xdr:row>44</xdr:row>
      <xdr:rowOff>695325</xdr:rowOff>
    </xdr:to>
    <xdr:pic>
      <xdr:nvPicPr>
        <xdr:cNvPr id="158" name="Рисунок 157">
          <a:extLst>
            <a:ext uri="{FF2B5EF4-FFF2-40B4-BE49-F238E27FC236}">
              <a16:creationId xmlns:a16="http://schemas.microsoft.com/office/drawing/2014/main" id="{5AB8E6AF-EB67-467F-9A36-E054B7DF4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26" y="36526259"/>
          <a:ext cx="696338" cy="640291"/>
        </a:xfrm>
        <a:prstGeom prst="rect">
          <a:avLst/>
        </a:prstGeom>
      </xdr:spPr>
    </xdr:pic>
    <xdr:clientData/>
  </xdr:twoCellAnchor>
  <xdr:twoCellAnchor>
    <xdr:from>
      <xdr:col>1</xdr:col>
      <xdr:colOff>377004</xdr:colOff>
      <xdr:row>46</xdr:row>
      <xdr:rowOff>105185</xdr:rowOff>
    </xdr:from>
    <xdr:to>
      <xdr:col>1</xdr:col>
      <xdr:colOff>1014769</xdr:colOff>
      <xdr:row>46</xdr:row>
      <xdr:rowOff>742950</xdr:rowOff>
    </xdr:to>
    <xdr:pic>
      <xdr:nvPicPr>
        <xdr:cNvPr id="160" name="Рисунок 159">
          <a:extLst>
            <a:ext uri="{FF2B5EF4-FFF2-40B4-BE49-F238E27FC236}">
              <a16:creationId xmlns:a16="http://schemas.microsoft.com/office/drawing/2014/main" id="{708E478F-E220-4E20-8126-99BF0622C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6279" y="39110060"/>
          <a:ext cx="637765" cy="637765"/>
        </a:xfrm>
        <a:prstGeom prst="rect">
          <a:avLst/>
        </a:prstGeom>
      </xdr:spPr>
    </xdr:pic>
    <xdr:clientData/>
  </xdr:twoCellAnchor>
  <xdr:twoCellAnchor>
    <xdr:from>
      <xdr:col>1</xdr:col>
      <xdr:colOff>194642</xdr:colOff>
      <xdr:row>45</xdr:row>
      <xdr:rowOff>193862</xdr:rowOff>
    </xdr:from>
    <xdr:to>
      <xdr:col>1</xdr:col>
      <xdr:colOff>838979</xdr:colOff>
      <xdr:row>45</xdr:row>
      <xdr:rowOff>838199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F9B68C3A-7393-4ECD-B616-1E66A2156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3917" y="37931912"/>
          <a:ext cx="644337" cy="644337"/>
        </a:xfrm>
        <a:prstGeom prst="rect">
          <a:avLst/>
        </a:prstGeom>
      </xdr:spPr>
    </xdr:pic>
    <xdr:clientData/>
  </xdr:twoCellAnchor>
  <xdr:twoCellAnchor>
    <xdr:from>
      <xdr:col>1</xdr:col>
      <xdr:colOff>555251</xdr:colOff>
      <xdr:row>49</xdr:row>
      <xdr:rowOff>93010</xdr:rowOff>
    </xdr:from>
    <xdr:to>
      <xdr:col>1</xdr:col>
      <xdr:colOff>1087536</xdr:colOff>
      <xdr:row>49</xdr:row>
      <xdr:rowOff>625295</xdr:rowOff>
    </xdr:to>
    <xdr:pic>
      <xdr:nvPicPr>
        <xdr:cNvPr id="162" name="Рисунок 161">
          <a:extLst>
            <a:ext uri="{FF2B5EF4-FFF2-40B4-BE49-F238E27FC236}">
              <a16:creationId xmlns:a16="http://schemas.microsoft.com/office/drawing/2014/main" id="{F4F6FB42-5303-4547-98C9-0CAE00045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526" y="42898360"/>
          <a:ext cx="532285" cy="532285"/>
        </a:xfrm>
        <a:prstGeom prst="rect">
          <a:avLst/>
        </a:prstGeom>
      </xdr:spPr>
    </xdr:pic>
    <xdr:clientData/>
  </xdr:twoCellAnchor>
  <xdr:twoCellAnchor>
    <xdr:from>
      <xdr:col>1</xdr:col>
      <xdr:colOff>503546</xdr:colOff>
      <xdr:row>50</xdr:row>
      <xdr:rowOff>287673</xdr:rowOff>
    </xdr:from>
    <xdr:to>
      <xdr:col>1</xdr:col>
      <xdr:colOff>971550</xdr:colOff>
      <xdr:row>50</xdr:row>
      <xdr:rowOff>755677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9FBBF1B0-D4FA-49AF-AF8F-740FA8FD8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2821" y="44359848"/>
          <a:ext cx="468004" cy="468004"/>
        </a:xfrm>
        <a:prstGeom prst="rect">
          <a:avLst/>
        </a:prstGeom>
      </xdr:spPr>
    </xdr:pic>
    <xdr:clientData/>
  </xdr:twoCellAnchor>
  <xdr:twoCellAnchor>
    <xdr:from>
      <xdr:col>1</xdr:col>
      <xdr:colOff>592476</xdr:colOff>
      <xdr:row>48</xdr:row>
      <xdr:rowOff>205551</xdr:rowOff>
    </xdr:from>
    <xdr:to>
      <xdr:col>1</xdr:col>
      <xdr:colOff>1033334</xdr:colOff>
      <xdr:row>48</xdr:row>
      <xdr:rowOff>646409</xdr:rowOff>
    </xdr:to>
    <xdr:pic>
      <xdr:nvPicPr>
        <xdr:cNvPr id="164" name="Рисунок 163">
          <a:extLst>
            <a:ext uri="{FF2B5EF4-FFF2-40B4-BE49-F238E27FC236}">
              <a16:creationId xmlns:a16="http://schemas.microsoft.com/office/drawing/2014/main" id="{F0FF412D-CFEB-4846-BB94-D55B198F2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1751" y="41744076"/>
          <a:ext cx="440858" cy="440858"/>
        </a:xfrm>
        <a:prstGeom prst="rect">
          <a:avLst/>
        </a:prstGeom>
      </xdr:spPr>
    </xdr:pic>
    <xdr:clientData/>
  </xdr:twoCellAnchor>
  <xdr:twoCellAnchor>
    <xdr:from>
      <xdr:col>1</xdr:col>
      <xdr:colOff>231322</xdr:colOff>
      <xdr:row>33</xdr:row>
      <xdr:rowOff>149679</xdr:rowOff>
    </xdr:from>
    <xdr:to>
      <xdr:col>1</xdr:col>
      <xdr:colOff>734786</xdr:colOff>
      <xdr:row>33</xdr:row>
      <xdr:rowOff>653143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6AAB91A4-CB66-413C-B38E-1B07B7DB3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2893" y="22152429"/>
          <a:ext cx="503464" cy="503464"/>
        </a:xfrm>
        <a:prstGeom prst="rect">
          <a:avLst/>
        </a:prstGeom>
      </xdr:spPr>
    </xdr:pic>
    <xdr:clientData/>
  </xdr:twoCellAnchor>
  <xdr:twoCellAnchor>
    <xdr:from>
      <xdr:col>1</xdr:col>
      <xdr:colOff>163286</xdr:colOff>
      <xdr:row>34</xdr:row>
      <xdr:rowOff>108856</xdr:rowOff>
    </xdr:from>
    <xdr:to>
      <xdr:col>1</xdr:col>
      <xdr:colOff>734787</xdr:colOff>
      <xdr:row>34</xdr:row>
      <xdr:rowOff>680357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E88E7FED-C626-48DD-BDB4-547877733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4857" y="22873606"/>
          <a:ext cx="571501" cy="571501"/>
        </a:xfrm>
        <a:prstGeom prst="rect">
          <a:avLst/>
        </a:prstGeom>
      </xdr:spPr>
    </xdr:pic>
    <xdr:clientData/>
  </xdr:twoCellAnchor>
  <xdr:twoCellAnchor>
    <xdr:from>
      <xdr:col>1</xdr:col>
      <xdr:colOff>176893</xdr:colOff>
      <xdr:row>35</xdr:row>
      <xdr:rowOff>27214</xdr:rowOff>
    </xdr:from>
    <xdr:to>
      <xdr:col>1</xdr:col>
      <xdr:colOff>775608</xdr:colOff>
      <xdr:row>35</xdr:row>
      <xdr:rowOff>625929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530564A7-BC49-4A41-96E3-65C5AEE8D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8464" y="23553964"/>
          <a:ext cx="598715" cy="598715"/>
        </a:xfrm>
        <a:prstGeom prst="rect">
          <a:avLst/>
        </a:prstGeom>
      </xdr:spPr>
    </xdr:pic>
    <xdr:clientData/>
  </xdr:twoCellAnchor>
  <xdr:twoCellAnchor>
    <xdr:from>
      <xdr:col>1</xdr:col>
      <xdr:colOff>217714</xdr:colOff>
      <xdr:row>36</xdr:row>
      <xdr:rowOff>40823</xdr:rowOff>
    </xdr:from>
    <xdr:to>
      <xdr:col>1</xdr:col>
      <xdr:colOff>802820</xdr:colOff>
      <xdr:row>36</xdr:row>
      <xdr:rowOff>625929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AD9A5E98-74BB-4B08-89E0-83D7648E1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85" y="24329573"/>
          <a:ext cx="585106" cy="585106"/>
        </a:xfrm>
        <a:prstGeom prst="rect">
          <a:avLst/>
        </a:prstGeom>
      </xdr:spPr>
    </xdr:pic>
    <xdr:clientData/>
  </xdr:twoCellAnchor>
  <xdr:twoCellAnchor>
    <xdr:from>
      <xdr:col>1</xdr:col>
      <xdr:colOff>163285</xdr:colOff>
      <xdr:row>37</xdr:row>
      <xdr:rowOff>81643</xdr:rowOff>
    </xdr:from>
    <xdr:to>
      <xdr:col>1</xdr:col>
      <xdr:colOff>748392</xdr:colOff>
      <xdr:row>37</xdr:row>
      <xdr:rowOff>666750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72F0504A-E2CF-4D34-ACF9-07B7A8F02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4856" y="25132393"/>
          <a:ext cx="585107" cy="585107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191</xdr:row>
      <xdr:rowOff>13608</xdr:rowOff>
    </xdr:from>
    <xdr:to>
      <xdr:col>6</xdr:col>
      <xdr:colOff>51338</xdr:colOff>
      <xdr:row>199</xdr:row>
      <xdr:rowOff>966106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D9D39CA9-B9DA-03D5-91BD-B706B8A6B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89031537"/>
          <a:ext cx="8800731" cy="4122963"/>
        </a:xfrm>
        <a:prstGeom prst="rect">
          <a:avLst/>
        </a:prstGeom>
      </xdr:spPr>
    </xdr:pic>
    <xdr:clientData/>
  </xdr:twoCellAnchor>
  <xdr:twoCellAnchor editAs="oneCell">
    <xdr:from>
      <xdr:col>6</xdr:col>
      <xdr:colOff>54427</xdr:colOff>
      <xdr:row>191</xdr:row>
      <xdr:rowOff>13608</xdr:rowOff>
    </xdr:from>
    <xdr:to>
      <xdr:col>12</xdr:col>
      <xdr:colOff>683078</xdr:colOff>
      <xdr:row>199</xdr:row>
      <xdr:rowOff>953395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56936BF3-8286-917B-A5B8-070F0BA3F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7106" y="89031537"/>
          <a:ext cx="7350579" cy="41102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244290</xdr:colOff>
      <xdr:row>1</xdr:row>
      <xdr:rowOff>64183</xdr:rowOff>
    </xdr:from>
    <xdr:to>
      <xdr:col>1</xdr:col>
      <xdr:colOff>819150</xdr:colOff>
      <xdr:row>1</xdr:row>
      <xdr:rowOff>688996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CFA793-8B83-4B47-8886-9A3706B5A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3140" y="1397683"/>
          <a:ext cx="574860" cy="624813"/>
        </a:xfrm>
        <a:prstGeom prst="rect">
          <a:avLst/>
        </a:prstGeom>
      </xdr:spPr>
    </xdr:pic>
    <xdr:clientData/>
  </xdr:twoCellAnchor>
  <xdr:twoCellAnchor>
    <xdr:from>
      <xdr:col>1</xdr:col>
      <xdr:colOff>306918</xdr:colOff>
      <xdr:row>5</xdr:row>
      <xdr:rowOff>52917</xdr:rowOff>
    </xdr:from>
    <xdr:to>
      <xdr:col>1</xdr:col>
      <xdr:colOff>1066800</xdr:colOff>
      <xdr:row>5</xdr:row>
      <xdr:rowOff>709958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EC59E19-42F0-4DAB-B858-AA0D2D2DA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5768" y="3786717"/>
          <a:ext cx="759882" cy="476066"/>
        </a:xfrm>
        <a:prstGeom prst="rect">
          <a:avLst/>
        </a:prstGeom>
      </xdr:spPr>
    </xdr:pic>
    <xdr:clientData/>
  </xdr:twoCellAnchor>
  <xdr:twoCellAnchor>
    <xdr:from>
      <xdr:col>1</xdr:col>
      <xdr:colOff>254003</xdr:colOff>
      <xdr:row>4</xdr:row>
      <xdr:rowOff>74084</xdr:rowOff>
    </xdr:from>
    <xdr:to>
      <xdr:col>1</xdr:col>
      <xdr:colOff>985592</xdr:colOff>
      <xdr:row>4</xdr:row>
      <xdr:rowOff>685800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C843A65-9226-439B-B3F1-D817D07EA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2853" y="3274484"/>
          <a:ext cx="731589" cy="459316"/>
        </a:xfrm>
        <a:prstGeom prst="rect">
          <a:avLst/>
        </a:prstGeom>
      </xdr:spPr>
    </xdr:pic>
    <xdr:clientData/>
  </xdr:twoCellAnchor>
  <xdr:twoCellAnchor>
    <xdr:from>
      <xdr:col>1</xdr:col>
      <xdr:colOff>221192</xdr:colOff>
      <xdr:row>3</xdr:row>
      <xdr:rowOff>47627</xdr:rowOff>
    </xdr:from>
    <xdr:to>
      <xdr:col>1</xdr:col>
      <xdr:colOff>1009650</xdr:colOff>
      <xdr:row>3</xdr:row>
      <xdr:rowOff>669029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DB476E3-073F-4EC2-B87A-80AC989ED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0042" y="2714627"/>
          <a:ext cx="788458" cy="488052"/>
        </a:xfrm>
        <a:prstGeom prst="rect">
          <a:avLst/>
        </a:prstGeom>
      </xdr:spPr>
    </xdr:pic>
    <xdr:clientData/>
  </xdr:twoCellAnchor>
  <xdr:twoCellAnchor>
    <xdr:from>
      <xdr:col>1</xdr:col>
      <xdr:colOff>254001</xdr:colOff>
      <xdr:row>9</xdr:row>
      <xdr:rowOff>42333</xdr:rowOff>
    </xdr:from>
    <xdr:to>
      <xdr:col>1</xdr:col>
      <xdr:colOff>1000125</xdr:colOff>
      <xdr:row>9</xdr:row>
      <xdr:rowOff>724958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0078DA2-DD90-425E-8BE5-F12D0864C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2851" y="5909733"/>
          <a:ext cx="746124" cy="492125"/>
        </a:xfrm>
        <a:prstGeom prst="rect">
          <a:avLst/>
        </a:prstGeom>
      </xdr:spPr>
    </xdr:pic>
    <xdr:clientData/>
  </xdr:twoCellAnchor>
  <xdr:twoCellAnchor>
    <xdr:from>
      <xdr:col>1</xdr:col>
      <xdr:colOff>254000</xdr:colOff>
      <xdr:row>6</xdr:row>
      <xdr:rowOff>74082</xdr:rowOff>
    </xdr:from>
    <xdr:to>
      <xdr:col>1</xdr:col>
      <xdr:colOff>990280</xdr:colOff>
      <xdr:row>6</xdr:row>
      <xdr:rowOff>694011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A368E40-6D78-4030-8BE2-A23D26CF0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2850" y="4341282"/>
          <a:ext cx="736280" cy="458004"/>
        </a:xfrm>
        <a:prstGeom prst="rect">
          <a:avLst/>
        </a:prstGeom>
      </xdr:spPr>
    </xdr:pic>
    <xdr:clientData/>
  </xdr:twoCellAnchor>
  <xdr:twoCellAnchor>
    <xdr:from>
      <xdr:col>1</xdr:col>
      <xdr:colOff>222251</xdr:colOff>
      <xdr:row>7</xdr:row>
      <xdr:rowOff>52917</xdr:rowOff>
    </xdr:from>
    <xdr:to>
      <xdr:col>1</xdr:col>
      <xdr:colOff>986957</xdr:colOff>
      <xdr:row>7</xdr:row>
      <xdr:rowOff>685801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6AF81E0-B40B-4A75-8557-1C2BFE7CD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1101" y="4853517"/>
          <a:ext cx="764706" cy="480484"/>
        </a:xfrm>
        <a:prstGeom prst="rect">
          <a:avLst/>
        </a:prstGeom>
      </xdr:spPr>
    </xdr:pic>
    <xdr:clientData/>
  </xdr:twoCellAnchor>
  <xdr:twoCellAnchor>
    <xdr:from>
      <xdr:col>1</xdr:col>
      <xdr:colOff>232834</xdr:colOff>
      <xdr:row>8</xdr:row>
      <xdr:rowOff>52917</xdr:rowOff>
    </xdr:from>
    <xdr:to>
      <xdr:col>1</xdr:col>
      <xdr:colOff>994453</xdr:colOff>
      <xdr:row>8</xdr:row>
      <xdr:rowOff>687804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B99B5BD-FECD-42CC-A9A6-4C94EC158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684" y="5386917"/>
          <a:ext cx="761619" cy="482487"/>
        </a:xfrm>
        <a:prstGeom prst="rect">
          <a:avLst/>
        </a:prstGeom>
      </xdr:spPr>
    </xdr:pic>
    <xdr:clientData/>
  </xdr:twoCellAnchor>
  <xdr:twoCellAnchor>
    <xdr:from>
      <xdr:col>1</xdr:col>
      <xdr:colOff>306918</xdr:colOff>
      <xdr:row>14</xdr:row>
      <xdr:rowOff>38100</xdr:rowOff>
    </xdr:from>
    <xdr:to>
      <xdr:col>1</xdr:col>
      <xdr:colOff>1086237</xdr:colOff>
      <xdr:row>14</xdr:row>
      <xdr:rowOff>723900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77500EFC-5489-4A61-9B48-4DEA11EEF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5768" y="8039100"/>
          <a:ext cx="779319" cy="361950"/>
        </a:xfrm>
        <a:prstGeom prst="rect">
          <a:avLst/>
        </a:prstGeom>
      </xdr:spPr>
    </xdr:pic>
    <xdr:clientData/>
  </xdr:twoCellAnchor>
  <xdr:twoCellAnchor>
    <xdr:from>
      <xdr:col>1</xdr:col>
      <xdr:colOff>296333</xdr:colOff>
      <xdr:row>11</xdr:row>
      <xdr:rowOff>105833</xdr:rowOff>
    </xdr:from>
    <xdr:to>
      <xdr:col>1</xdr:col>
      <xdr:colOff>1009650</xdr:colOff>
      <xdr:row>11</xdr:row>
      <xdr:rowOff>819150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32F215A0-7EDD-4373-86F1-32DF3B862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5183" y="6906683"/>
          <a:ext cx="713317" cy="294217"/>
        </a:xfrm>
        <a:prstGeom prst="rect">
          <a:avLst/>
        </a:prstGeom>
      </xdr:spPr>
    </xdr:pic>
    <xdr:clientData/>
  </xdr:twoCellAnchor>
  <xdr:twoCellAnchor>
    <xdr:from>
      <xdr:col>1</xdr:col>
      <xdr:colOff>264584</xdr:colOff>
      <xdr:row>12</xdr:row>
      <xdr:rowOff>74085</xdr:rowOff>
    </xdr:from>
    <xdr:to>
      <xdr:col>1</xdr:col>
      <xdr:colOff>947752</xdr:colOff>
      <xdr:row>12</xdr:row>
      <xdr:rowOff>704851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59AE5C63-38AE-4FD6-9697-194AE7542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434" y="7274985"/>
          <a:ext cx="683168" cy="325966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13</xdr:row>
      <xdr:rowOff>63500</xdr:rowOff>
    </xdr:from>
    <xdr:to>
      <xdr:col>1</xdr:col>
      <xdr:colOff>1057275</xdr:colOff>
      <xdr:row>13</xdr:row>
      <xdr:rowOff>717540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B4EE5DF-2D26-4BC3-B246-8C2B3985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7664450"/>
          <a:ext cx="771525" cy="339715"/>
        </a:xfrm>
        <a:prstGeom prst="rect">
          <a:avLst/>
        </a:prstGeom>
      </xdr:spPr>
    </xdr:pic>
    <xdr:clientData/>
  </xdr:twoCellAnchor>
  <xdr:twoCellAnchor>
    <xdr:from>
      <xdr:col>1</xdr:col>
      <xdr:colOff>287868</xdr:colOff>
      <xdr:row>18</xdr:row>
      <xdr:rowOff>39159</xdr:rowOff>
    </xdr:from>
    <xdr:to>
      <xdr:col>1</xdr:col>
      <xdr:colOff>1069423</xdr:colOff>
      <xdr:row>18</xdr:row>
      <xdr:rowOff>685800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6748D8EF-DDF3-4E6B-82D5-5D73E9039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6718" y="9640359"/>
          <a:ext cx="781555" cy="360891"/>
        </a:xfrm>
        <a:prstGeom prst="rect">
          <a:avLst/>
        </a:prstGeom>
      </xdr:spPr>
    </xdr:pic>
    <xdr:clientData/>
  </xdr:twoCellAnchor>
  <xdr:twoCellAnchor>
    <xdr:from>
      <xdr:col>1</xdr:col>
      <xdr:colOff>264583</xdr:colOff>
      <xdr:row>16</xdr:row>
      <xdr:rowOff>74084</xdr:rowOff>
    </xdr:from>
    <xdr:to>
      <xdr:col>1</xdr:col>
      <xdr:colOff>1033142</xdr:colOff>
      <xdr:row>16</xdr:row>
      <xdr:rowOff>750776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D8C07758-BA06-4EAA-87CA-53E3911BB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433" y="8875184"/>
          <a:ext cx="768559" cy="324267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17</xdr:row>
      <xdr:rowOff>63499</xdr:rowOff>
    </xdr:from>
    <xdr:to>
      <xdr:col>1</xdr:col>
      <xdr:colOff>1048303</xdr:colOff>
      <xdr:row>17</xdr:row>
      <xdr:rowOff>744993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F6AFF8B7-8F72-4BDF-BE3A-1A714221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9264649"/>
          <a:ext cx="762553" cy="338594"/>
        </a:xfrm>
        <a:prstGeom prst="rect">
          <a:avLst/>
        </a:prstGeom>
      </xdr:spPr>
    </xdr:pic>
    <xdr:clientData/>
  </xdr:twoCellAnchor>
  <xdr:twoCellAnchor>
    <xdr:from>
      <xdr:col>1</xdr:col>
      <xdr:colOff>306918</xdr:colOff>
      <xdr:row>19</xdr:row>
      <xdr:rowOff>63501</xdr:rowOff>
    </xdr:from>
    <xdr:to>
      <xdr:col>1</xdr:col>
      <xdr:colOff>1066800</xdr:colOff>
      <xdr:row>19</xdr:row>
      <xdr:rowOff>674058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2EAF42BE-56C8-4634-A344-80305F4AC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5768" y="10064751"/>
          <a:ext cx="759882" cy="334332"/>
        </a:xfrm>
        <a:prstGeom prst="rect">
          <a:avLst/>
        </a:prstGeom>
      </xdr:spPr>
    </xdr:pic>
    <xdr:clientData/>
  </xdr:twoCellAnchor>
  <xdr:twoCellAnchor>
    <xdr:from>
      <xdr:col>1</xdr:col>
      <xdr:colOff>282573</xdr:colOff>
      <xdr:row>20</xdr:row>
      <xdr:rowOff>88899</xdr:rowOff>
    </xdr:from>
    <xdr:to>
      <xdr:col>1</xdr:col>
      <xdr:colOff>1085850</xdr:colOff>
      <xdr:row>20</xdr:row>
      <xdr:rowOff>843226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B9DA3446-1DDF-4B35-A61F-4875918C9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1423" y="10490199"/>
          <a:ext cx="803277" cy="440002"/>
        </a:xfrm>
        <a:prstGeom prst="rect">
          <a:avLst/>
        </a:prstGeom>
      </xdr:spPr>
    </xdr:pic>
    <xdr:clientData/>
  </xdr:twoCellAnchor>
  <xdr:twoCellAnchor>
    <xdr:from>
      <xdr:col>1</xdr:col>
      <xdr:colOff>180974</xdr:colOff>
      <xdr:row>21</xdr:row>
      <xdr:rowOff>102531</xdr:rowOff>
    </xdr:from>
    <xdr:to>
      <xdr:col>1</xdr:col>
      <xdr:colOff>693965</xdr:colOff>
      <xdr:row>21</xdr:row>
      <xdr:rowOff>717852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C673FEA9-0D40-474B-8A5F-FE46A0294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4" y="11037231"/>
          <a:ext cx="512991" cy="434346"/>
        </a:xfrm>
        <a:prstGeom prst="rect">
          <a:avLst/>
        </a:prstGeom>
      </xdr:spPr>
    </xdr:pic>
    <xdr:clientData/>
  </xdr:twoCellAnchor>
  <xdr:twoCellAnchor>
    <xdr:from>
      <xdr:col>1</xdr:col>
      <xdr:colOff>88176</xdr:colOff>
      <xdr:row>23</xdr:row>
      <xdr:rowOff>84366</xdr:rowOff>
    </xdr:from>
    <xdr:to>
      <xdr:col>1</xdr:col>
      <xdr:colOff>878365</xdr:colOff>
      <xdr:row>23</xdr:row>
      <xdr:rowOff>615922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6193E109-B766-4323-AE11-D80FC3282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7026" y="12085866"/>
          <a:ext cx="790189" cy="531556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24</xdr:row>
      <xdr:rowOff>58510</xdr:rowOff>
    </xdr:from>
    <xdr:to>
      <xdr:col>1</xdr:col>
      <xdr:colOff>899640</xdr:colOff>
      <xdr:row>24</xdr:row>
      <xdr:rowOff>604023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C1F73032-6A3C-4ED2-94CF-208EC72B9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12860110"/>
          <a:ext cx="728190" cy="545513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25</xdr:row>
      <xdr:rowOff>48985</xdr:rowOff>
    </xdr:from>
    <xdr:to>
      <xdr:col>1</xdr:col>
      <xdr:colOff>823439</xdr:colOff>
      <xdr:row>25</xdr:row>
      <xdr:rowOff>595928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9758717A-5EC0-4DF4-BA2E-FA34E2AD1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13650685"/>
          <a:ext cx="728189" cy="546943"/>
        </a:xfrm>
        <a:prstGeom prst="rect">
          <a:avLst/>
        </a:prstGeom>
      </xdr:spPr>
    </xdr:pic>
    <xdr:clientData/>
  </xdr:twoCellAnchor>
  <xdr:twoCellAnchor>
    <xdr:from>
      <xdr:col>1</xdr:col>
      <xdr:colOff>151493</xdr:colOff>
      <xdr:row>26</xdr:row>
      <xdr:rowOff>39009</xdr:rowOff>
    </xdr:from>
    <xdr:to>
      <xdr:col>1</xdr:col>
      <xdr:colOff>882128</xdr:colOff>
      <xdr:row>26</xdr:row>
      <xdr:rowOff>591657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5FE9F02C-1F9D-4533-8D7E-72B782E9A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0343" y="14440809"/>
          <a:ext cx="730635" cy="552648"/>
        </a:xfrm>
        <a:prstGeom prst="rect">
          <a:avLst/>
        </a:prstGeom>
      </xdr:spPr>
    </xdr:pic>
    <xdr:clientData/>
  </xdr:twoCellAnchor>
  <xdr:twoCellAnchor>
    <xdr:from>
      <xdr:col>1</xdr:col>
      <xdr:colOff>195943</xdr:colOff>
      <xdr:row>27</xdr:row>
      <xdr:rowOff>61233</xdr:rowOff>
    </xdr:from>
    <xdr:to>
      <xdr:col>1</xdr:col>
      <xdr:colOff>924132</xdr:colOff>
      <xdr:row>27</xdr:row>
      <xdr:rowOff>601037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5C229F46-FE08-4400-B1E1-0D97DDCEB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4793" y="15263133"/>
          <a:ext cx="728189" cy="539804"/>
        </a:xfrm>
        <a:prstGeom prst="rect">
          <a:avLst/>
        </a:prstGeom>
      </xdr:spPr>
    </xdr:pic>
    <xdr:clientData/>
  </xdr:twoCellAnchor>
  <xdr:twoCellAnchor>
    <xdr:from>
      <xdr:col>1</xdr:col>
      <xdr:colOff>205468</xdr:colOff>
      <xdr:row>28</xdr:row>
      <xdr:rowOff>42183</xdr:rowOff>
    </xdr:from>
    <xdr:to>
      <xdr:col>1</xdr:col>
      <xdr:colOff>933657</xdr:colOff>
      <xdr:row>28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DECDC207-8AC8-4572-B5DD-B278ABD0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318" y="16044183"/>
          <a:ext cx="728189" cy="548367"/>
        </a:xfrm>
        <a:prstGeom prst="rect">
          <a:avLst/>
        </a:prstGeom>
      </xdr:spPr>
    </xdr:pic>
    <xdr:clientData/>
  </xdr:twoCellAnchor>
  <xdr:twoCellAnchor>
    <xdr:from>
      <xdr:col>1</xdr:col>
      <xdr:colOff>372909</xdr:colOff>
      <xdr:row>30</xdr:row>
      <xdr:rowOff>109570</xdr:rowOff>
    </xdr:from>
    <xdr:to>
      <xdr:col>1</xdr:col>
      <xdr:colOff>1015455</xdr:colOff>
      <xdr:row>30</xdr:row>
      <xdr:rowOff>656572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CBC83498-8506-430A-BCA5-41D9040D8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1759" y="17711770"/>
          <a:ext cx="642546" cy="547002"/>
        </a:xfrm>
        <a:prstGeom prst="rect">
          <a:avLst/>
        </a:prstGeom>
      </xdr:spPr>
    </xdr:pic>
    <xdr:clientData/>
  </xdr:twoCellAnchor>
  <xdr:twoCellAnchor>
    <xdr:from>
      <xdr:col>1</xdr:col>
      <xdr:colOff>408954</xdr:colOff>
      <xdr:row>29</xdr:row>
      <xdr:rowOff>80557</xdr:rowOff>
    </xdr:from>
    <xdr:to>
      <xdr:col>1</xdr:col>
      <xdr:colOff>1057087</xdr:colOff>
      <xdr:row>29</xdr:row>
      <xdr:rowOff>638175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C73FB65A-6361-4722-B9C9-343D325A5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804" y="16882657"/>
          <a:ext cx="648133" cy="557618"/>
        </a:xfrm>
        <a:prstGeom prst="rect">
          <a:avLst/>
        </a:prstGeom>
      </xdr:spPr>
    </xdr:pic>
    <xdr:clientData/>
  </xdr:twoCellAnchor>
  <xdr:twoCellAnchor>
    <xdr:from>
      <xdr:col>1</xdr:col>
      <xdr:colOff>274546</xdr:colOff>
      <xdr:row>31</xdr:row>
      <xdr:rowOff>19298</xdr:rowOff>
    </xdr:from>
    <xdr:to>
      <xdr:col>1</xdr:col>
      <xdr:colOff>903936</xdr:colOff>
      <xdr:row>31</xdr:row>
      <xdr:rowOff>570855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260E6C27-B0CB-4CFE-A3D0-38A1E308D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396" y="18421598"/>
          <a:ext cx="629390" cy="551557"/>
        </a:xfrm>
        <a:prstGeom prst="rect">
          <a:avLst/>
        </a:prstGeom>
      </xdr:spPr>
    </xdr:pic>
    <xdr:clientData/>
  </xdr:twoCellAnchor>
  <xdr:twoCellAnchor>
    <xdr:from>
      <xdr:col>1</xdr:col>
      <xdr:colOff>470647</xdr:colOff>
      <xdr:row>32</xdr:row>
      <xdr:rowOff>158750</xdr:rowOff>
    </xdr:from>
    <xdr:to>
      <xdr:col>1</xdr:col>
      <xdr:colOff>981075</xdr:colOff>
      <xdr:row>32</xdr:row>
      <xdr:rowOff>600840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A5ACDC56-E837-45C0-A5FB-183CD7B4E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497" y="19361150"/>
          <a:ext cx="510428" cy="442090"/>
        </a:xfrm>
        <a:prstGeom prst="rect">
          <a:avLst/>
        </a:prstGeom>
      </xdr:spPr>
    </xdr:pic>
    <xdr:clientData/>
  </xdr:twoCellAnchor>
  <xdr:twoCellAnchor>
    <xdr:from>
      <xdr:col>1</xdr:col>
      <xdr:colOff>168729</xdr:colOff>
      <xdr:row>33</xdr:row>
      <xdr:rowOff>88446</xdr:rowOff>
    </xdr:from>
    <xdr:to>
      <xdr:col>1</xdr:col>
      <xdr:colOff>962672</xdr:colOff>
      <xdr:row>33</xdr:row>
      <xdr:rowOff>665717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B68BC9CE-4E51-453D-84AC-E046D8FFF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7579" y="20090946"/>
          <a:ext cx="793943" cy="443921"/>
        </a:xfrm>
        <a:prstGeom prst="rect">
          <a:avLst/>
        </a:prstGeom>
      </xdr:spPr>
    </xdr:pic>
    <xdr:clientData/>
  </xdr:twoCellAnchor>
  <xdr:twoCellAnchor>
    <xdr:from>
      <xdr:col>1</xdr:col>
      <xdr:colOff>214993</xdr:colOff>
      <xdr:row>34</xdr:row>
      <xdr:rowOff>92529</xdr:rowOff>
    </xdr:from>
    <xdr:to>
      <xdr:col>1</xdr:col>
      <xdr:colOff>1008936</xdr:colOff>
      <xdr:row>34</xdr:row>
      <xdr:rowOff>665148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31900FD7-2BDB-4669-8B17-5D250B6C8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843" y="20628429"/>
          <a:ext cx="793943" cy="572619"/>
        </a:xfrm>
        <a:prstGeom prst="rect">
          <a:avLst/>
        </a:prstGeom>
      </xdr:spPr>
    </xdr:pic>
    <xdr:clientData/>
  </xdr:twoCellAnchor>
  <xdr:twoCellAnchor>
    <xdr:from>
      <xdr:col>1</xdr:col>
      <xdr:colOff>231321</xdr:colOff>
      <xdr:row>35</xdr:row>
      <xdr:rowOff>74840</xdr:rowOff>
    </xdr:from>
    <xdr:to>
      <xdr:col>1</xdr:col>
      <xdr:colOff>1025264</xdr:colOff>
      <xdr:row>35</xdr:row>
      <xdr:rowOff>656764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856CFB7A-50C3-46F3-9C04-8DCED1A72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0171" y="21410840"/>
          <a:ext cx="793943" cy="458099"/>
        </a:xfrm>
        <a:prstGeom prst="rect">
          <a:avLst/>
        </a:prstGeom>
      </xdr:spPr>
    </xdr:pic>
    <xdr:clientData/>
  </xdr:twoCellAnchor>
  <xdr:twoCellAnchor>
    <xdr:from>
      <xdr:col>1</xdr:col>
      <xdr:colOff>225879</xdr:colOff>
      <xdr:row>36</xdr:row>
      <xdr:rowOff>84364</xdr:rowOff>
    </xdr:from>
    <xdr:to>
      <xdr:col>1</xdr:col>
      <xdr:colOff>1019822</xdr:colOff>
      <xdr:row>36</xdr:row>
      <xdr:rowOff>661635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7C680E86-847E-47D8-91FE-7B4CCD4BA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4729" y="21953764"/>
          <a:ext cx="793943" cy="577271"/>
        </a:xfrm>
        <a:prstGeom prst="rect">
          <a:avLst/>
        </a:prstGeom>
      </xdr:spPr>
    </xdr:pic>
    <xdr:clientData/>
  </xdr:twoCellAnchor>
  <xdr:twoCellAnchor>
    <xdr:from>
      <xdr:col>1</xdr:col>
      <xdr:colOff>276679</xdr:colOff>
      <xdr:row>37</xdr:row>
      <xdr:rowOff>52916</xdr:rowOff>
    </xdr:from>
    <xdr:to>
      <xdr:col>1</xdr:col>
      <xdr:colOff>1019175</xdr:colOff>
      <xdr:row>37</xdr:row>
      <xdr:rowOff>644218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69DD372A-4BAB-4870-B797-096018F14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529" y="22722416"/>
          <a:ext cx="742496" cy="591302"/>
        </a:xfrm>
        <a:prstGeom prst="rect">
          <a:avLst/>
        </a:prstGeom>
      </xdr:spPr>
    </xdr:pic>
    <xdr:clientData/>
  </xdr:twoCellAnchor>
  <xdr:twoCellAnchor>
    <xdr:from>
      <xdr:col>1</xdr:col>
      <xdr:colOff>328083</xdr:colOff>
      <xdr:row>38</xdr:row>
      <xdr:rowOff>137584</xdr:rowOff>
    </xdr:from>
    <xdr:to>
      <xdr:col>1</xdr:col>
      <xdr:colOff>911450</xdr:colOff>
      <xdr:row>38</xdr:row>
      <xdr:rowOff>720951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489E5645-4C0C-48C6-A629-40E2C4C55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6933" y="23873884"/>
          <a:ext cx="583367" cy="583367"/>
        </a:xfrm>
        <a:prstGeom prst="rect">
          <a:avLst/>
        </a:prstGeom>
      </xdr:spPr>
    </xdr:pic>
    <xdr:clientData/>
  </xdr:twoCellAnchor>
  <xdr:twoCellAnchor>
    <xdr:from>
      <xdr:col>1</xdr:col>
      <xdr:colOff>274544</xdr:colOff>
      <xdr:row>40</xdr:row>
      <xdr:rowOff>118310</xdr:rowOff>
    </xdr:from>
    <xdr:to>
      <xdr:col>1</xdr:col>
      <xdr:colOff>900885</xdr:colOff>
      <xdr:row>40</xdr:row>
      <xdr:rowOff>634923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6DF302C0-D6BE-4A5A-B7BF-B89423CD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394" y="25721510"/>
          <a:ext cx="626341" cy="516613"/>
        </a:xfrm>
        <a:prstGeom prst="rect">
          <a:avLst/>
        </a:prstGeom>
      </xdr:spPr>
    </xdr:pic>
    <xdr:clientData/>
  </xdr:twoCellAnchor>
  <xdr:twoCellAnchor>
    <xdr:from>
      <xdr:col>1</xdr:col>
      <xdr:colOff>285750</xdr:colOff>
      <xdr:row>39</xdr:row>
      <xdr:rowOff>107079</xdr:rowOff>
    </xdr:from>
    <xdr:to>
      <xdr:col>1</xdr:col>
      <xdr:colOff>923636</xdr:colOff>
      <xdr:row>39</xdr:row>
      <xdr:rowOff>652934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1959583-1031-4DEF-AD33-956E881BB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24643479"/>
          <a:ext cx="637886" cy="545855"/>
        </a:xfrm>
        <a:prstGeom prst="rect">
          <a:avLst/>
        </a:prstGeom>
      </xdr:spPr>
    </xdr:pic>
    <xdr:clientData/>
  </xdr:twoCellAnchor>
  <xdr:twoCellAnchor>
    <xdr:from>
      <xdr:col>1</xdr:col>
      <xdr:colOff>781048</xdr:colOff>
      <xdr:row>41</xdr:row>
      <xdr:rowOff>1706502</xdr:rowOff>
    </xdr:from>
    <xdr:to>
      <xdr:col>1</xdr:col>
      <xdr:colOff>1289049</xdr:colOff>
      <xdr:row>42</xdr:row>
      <xdr:rowOff>0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2371CDF2-0A00-46B1-BCB4-51865A31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251798" flipH="1">
          <a:off x="3009898" y="27204927"/>
          <a:ext cx="460376" cy="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264583</xdr:colOff>
      <xdr:row>41</xdr:row>
      <xdr:rowOff>95247</xdr:rowOff>
    </xdr:from>
    <xdr:to>
      <xdr:col>1</xdr:col>
      <xdr:colOff>889058</xdr:colOff>
      <xdr:row>41</xdr:row>
      <xdr:rowOff>632586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77C289F6-CC48-4E1B-86AC-374B7DB1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433" y="26765247"/>
          <a:ext cx="624475" cy="442089"/>
        </a:xfrm>
        <a:prstGeom prst="rect">
          <a:avLst/>
        </a:prstGeom>
      </xdr:spPr>
    </xdr:pic>
    <xdr:clientData/>
  </xdr:twoCellAnchor>
  <xdr:twoCellAnchor>
    <xdr:from>
      <xdr:col>1</xdr:col>
      <xdr:colOff>437030</xdr:colOff>
      <xdr:row>43</xdr:row>
      <xdr:rowOff>44822</xdr:rowOff>
    </xdr:from>
    <xdr:to>
      <xdr:col>1</xdr:col>
      <xdr:colOff>903464</xdr:colOff>
      <xdr:row>43</xdr:row>
      <xdr:rowOff>511256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A49F5118-F577-4A5E-97F2-BF1DD41FE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5880" y="28048322"/>
          <a:ext cx="466434" cy="466434"/>
        </a:xfrm>
        <a:prstGeom prst="rect">
          <a:avLst/>
        </a:prstGeom>
      </xdr:spPr>
    </xdr:pic>
    <xdr:clientData/>
  </xdr:twoCellAnchor>
  <xdr:twoCellAnchor>
    <xdr:from>
      <xdr:col>1</xdr:col>
      <xdr:colOff>470648</xdr:colOff>
      <xdr:row>44</xdr:row>
      <xdr:rowOff>134473</xdr:rowOff>
    </xdr:from>
    <xdr:to>
      <xdr:col>1</xdr:col>
      <xdr:colOff>885825</xdr:colOff>
      <xdr:row>44</xdr:row>
      <xdr:rowOff>549650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5507D4DD-621A-4A3A-94EB-E69B034A4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9498" y="28938073"/>
          <a:ext cx="415177" cy="415177"/>
        </a:xfrm>
        <a:prstGeom prst="rect">
          <a:avLst/>
        </a:prstGeom>
      </xdr:spPr>
    </xdr:pic>
    <xdr:clientData/>
  </xdr:twoCellAnchor>
  <xdr:twoCellAnchor>
    <xdr:from>
      <xdr:col>1</xdr:col>
      <xdr:colOff>280147</xdr:colOff>
      <xdr:row>42</xdr:row>
      <xdr:rowOff>145674</xdr:rowOff>
    </xdr:from>
    <xdr:to>
      <xdr:col>1</xdr:col>
      <xdr:colOff>878731</xdr:colOff>
      <xdr:row>42</xdr:row>
      <xdr:rowOff>606983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C1A4B151-76C2-4669-9BD3-3CC0C9A51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997" y="27349074"/>
          <a:ext cx="598584" cy="461309"/>
        </a:xfrm>
        <a:prstGeom prst="rect">
          <a:avLst/>
        </a:prstGeom>
      </xdr:spPr>
    </xdr:pic>
    <xdr:clientData/>
  </xdr:twoCellAnchor>
  <xdr:twoCellAnchor>
    <xdr:from>
      <xdr:col>1</xdr:col>
      <xdr:colOff>413807</xdr:colOff>
      <xdr:row>46</xdr:row>
      <xdr:rowOff>96308</xdr:rowOff>
    </xdr:from>
    <xdr:to>
      <xdr:col>1</xdr:col>
      <xdr:colOff>997919</xdr:colOff>
      <xdr:row>46</xdr:row>
      <xdr:rowOff>537301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09216B42-4D40-4EAB-9247-B0BE65BC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7382" y="33424283"/>
          <a:ext cx="584112" cy="440993"/>
        </a:xfrm>
        <a:prstGeom prst="rect">
          <a:avLst/>
        </a:prstGeom>
      </xdr:spPr>
    </xdr:pic>
    <xdr:clientData/>
  </xdr:twoCellAnchor>
  <xdr:twoCellAnchor>
    <xdr:from>
      <xdr:col>1</xdr:col>
      <xdr:colOff>95249</xdr:colOff>
      <xdr:row>48</xdr:row>
      <xdr:rowOff>83608</xdr:rowOff>
    </xdr:from>
    <xdr:to>
      <xdr:col>1</xdr:col>
      <xdr:colOff>859366</xdr:colOff>
      <xdr:row>48</xdr:row>
      <xdr:rowOff>714375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AFD40050-A2C3-410F-AA55-594CA6A64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099" y="31554208"/>
          <a:ext cx="764117" cy="630767"/>
        </a:xfrm>
        <a:prstGeom prst="rect">
          <a:avLst/>
        </a:prstGeom>
      </xdr:spPr>
    </xdr:pic>
    <xdr:clientData/>
  </xdr:twoCellAnchor>
  <xdr:twoCellAnchor>
    <xdr:from>
      <xdr:col>1</xdr:col>
      <xdr:colOff>106891</xdr:colOff>
      <xdr:row>47</xdr:row>
      <xdr:rowOff>105831</xdr:rowOff>
    </xdr:from>
    <xdr:to>
      <xdr:col>1</xdr:col>
      <xdr:colOff>944035</xdr:colOff>
      <xdr:row>47</xdr:row>
      <xdr:rowOff>714375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8946054-D588-41C2-B706-880AEAC49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5741" y="30509631"/>
          <a:ext cx="837144" cy="608544"/>
        </a:xfrm>
        <a:prstGeom prst="rect">
          <a:avLst/>
        </a:prstGeom>
      </xdr:spPr>
    </xdr:pic>
    <xdr:clientData/>
  </xdr:twoCellAnchor>
  <xdr:twoCellAnchor>
    <xdr:from>
      <xdr:col>1</xdr:col>
      <xdr:colOff>141817</xdr:colOff>
      <xdr:row>50</xdr:row>
      <xdr:rowOff>129115</xdr:rowOff>
    </xdr:from>
    <xdr:to>
      <xdr:col>1</xdr:col>
      <xdr:colOff>828154</xdr:colOff>
      <xdr:row>50</xdr:row>
      <xdr:rowOff>704850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9B7317A2-734D-4944-BF56-FBE74236D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370667" y="33190390"/>
          <a:ext cx="686337" cy="575735"/>
        </a:xfrm>
        <a:prstGeom prst="rect">
          <a:avLst/>
        </a:prstGeom>
      </xdr:spPr>
    </xdr:pic>
    <xdr:clientData/>
  </xdr:twoCellAnchor>
  <xdr:twoCellAnchor>
    <xdr:from>
      <xdr:col>1</xdr:col>
      <xdr:colOff>137272</xdr:colOff>
      <xdr:row>49</xdr:row>
      <xdr:rowOff>97368</xdr:rowOff>
    </xdr:from>
    <xdr:to>
      <xdr:col>1</xdr:col>
      <xdr:colOff>947390</xdr:colOff>
      <xdr:row>49</xdr:row>
      <xdr:rowOff>685800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F436303D-A6D4-4F86-8CAF-A7E2A0426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6122" y="32358543"/>
          <a:ext cx="810118" cy="588432"/>
        </a:xfrm>
        <a:prstGeom prst="rect">
          <a:avLst/>
        </a:prstGeom>
      </xdr:spPr>
    </xdr:pic>
    <xdr:clientData/>
  </xdr:twoCellAnchor>
  <xdr:twoCellAnchor>
    <xdr:from>
      <xdr:col>1</xdr:col>
      <xdr:colOff>148167</xdr:colOff>
      <xdr:row>51</xdr:row>
      <xdr:rowOff>21167</xdr:rowOff>
    </xdr:from>
    <xdr:to>
      <xdr:col>1</xdr:col>
      <xdr:colOff>736970</xdr:colOff>
      <xdr:row>51</xdr:row>
      <xdr:rowOff>505081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B6CBE700-11BF-4640-850C-D4BF583B8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017" y="33882542"/>
          <a:ext cx="588803" cy="483914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2</xdr:row>
      <xdr:rowOff>123825</xdr:rowOff>
    </xdr:from>
    <xdr:to>
      <xdr:col>1</xdr:col>
      <xdr:colOff>987576</xdr:colOff>
      <xdr:row>2</xdr:row>
      <xdr:rowOff>608391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2088F9C2-0A64-4FD2-84FF-0BE55FDFB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1600200"/>
          <a:ext cx="663726" cy="484566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10</xdr:row>
      <xdr:rowOff>66675</xdr:rowOff>
    </xdr:from>
    <xdr:to>
      <xdr:col>1</xdr:col>
      <xdr:colOff>1087767</xdr:colOff>
      <xdr:row>10</xdr:row>
      <xdr:rowOff>609600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54F9D456-67E4-4DD2-8C94-46FFEA54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7334250"/>
          <a:ext cx="782967" cy="542925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15</xdr:row>
      <xdr:rowOff>76200</xdr:rowOff>
    </xdr:from>
    <xdr:to>
      <xdr:col>1</xdr:col>
      <xdr:colOff>1021092</xdr:colOff>
      <xdr:row>15</xdr:row>
      <xdr:rowOff>600075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B63E3373-A3B7-4B6B-83E3-9315ADD9B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10963275"/>
          <a:ext cx="782967" cy="523875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22</xdr:row>
      <xdr:rowOff>104775</xdr:rowOff>
    </xdr:from>
    <xdr:to>
      <xdr:col>1</xdr:col>
      <xdr:colOff>774884</xdr:colOff>
      <xdr:row>22</xdr:row>
      <xdr:rowOff>548136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40ADA4F1-4311-4AFD-A3A3-EF8A0819D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16059150"/>
          <a:ext cx="431984" cy="443361"/>
        </a:xfrm>
        <a:prstGeom prst="rect">
          <a:avLst/>
        </a:prstGeom>
      </xdr:spPr>
    </xdr:pic>
    <xdr:clientData/>
  </xdr:twoCellAnchor>
  <xdr:twoCellAnchor>
    <xdr:from>
      <xdr:col>1</xdr:col>
      <xdr:colOff>289982</xdr:colOff>
      <xdr:row>45</xdr:row>
      <xdr:rowOff>201083</xdr:rowOff>
    </xdr:from>
    <xdr:to>
      <xdr:col>1</xdr:col>
      <xdr:colOff>894330</xdr:colOff>
      <xdr:row>45</xdr:row>
      <xdr:rowOff>545808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FB6ABC7E-E74B-445B-9507-9488EBF1E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223557" y="32805158"/>
          <a:ext cx="604348" cy="344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&#1055;&#1054;&#1057;&#1058;&#1040;&#1042;&#1050;&#1040;.xlsx" TargetMode="External"/><Relationship Id="rId1" Type="http://schemas.openxmlformats.org/officeDocument/2006/relationships/externalLinkPath" Target="/WORK/&#1048;&#1055;%20&#1057;&#1080;&#1076;&#1086;&#1088;&#1077;&#1085;&#1082;&#1086;%20&#1040;&#1045;/&#1052;&#1040;&#1056;&#1050;&#1045;&#1058;&#1055;&#1051;&#1045;&#1049;&#1057;&#1067;/&#1055;&#1054;&#1057;&#1058;&#1040;&#1042;&#1050;&#104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&#1048;&#1055;%20&#1057;&#1080;&#1076;&#1086;&#1088;&#1077;&#1085;&#1082;&#1086;%20&#1040;&#1045;\&#1052;&#1040;&#1056;&#1050;&#1045;&#1058;&#1055;&#1051;&#1045;&#1049;&#1057;&#1067;\UNIT%20&#1055;&#1051;&#1040;&#1053;.xlsx" TargetMode="External"/><Relationship Id="rId1" Type="http://schemas.openxmlformats.org/officeDocument/2006/relationships/externalLinkPath" Target="/WORK/&#1048;&#1055;%20&#1057;&#1080;&#1076;&#1086;&#1088;&#1077;&#1085;&#1082;&#1086;%20&#1040;&#1045;/&#1052;&#1040;&#1056;&#1050;&#1045;&#1058;&#1055;&#1051;&#1045;&#1049;&#1057;&#1067;/UNIT%20&#1055;&#1051;&#1040;&#10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ный"/>
      <sheetName val="ВБ Отчет Продажи (за 60 дней)"/>
      <sheetName val="ОЗОН Оборот ведом (за 60 дней)"/>
      <sheetName val="ОЗОН Доступн товара"/>
      <sheetName val="Шаблон_для_ФФ"/>
      <sheetName val="Шаблон_для_ФФ (значения)"/>
      <sheetName val="Остатки"/>
    </sheetNames>
    <sheetDataSet>
      <sheetData sheetId="0">
        <row r="1">
          <cell r="C1" t="str">
            <v>Артикул поставщика</v>
          </cell>
          <cell r="CE1" t="str">
            <v>ОТГРУЗКА НА МП ВСЕГО</v>
          </cell>
        </row>
        <row r="3">
          <cell r="C3" t="str">
            <v>ACRF1BN101PN</v>
          </cell>
          <cell r="CE3">
            <v>0</v>
          </cell>
        </row>
        <row r="4">
          <cell r="C4" t="str">
            <v>ACRF1BN101BC</v>
          </cell>
          <cell r="CE4">
            <v>40</v>
          </cell>
        </row>
        <row r="5">
          <cell r="C5" t="str">
            <v>ACRF1BN201GR</v>
          </cell>
          <cell r="CE5">
            <v>40</v>
          </cell>
        </row>
        <row r="6">
          <cell r="C6" t="str">
            <v>AHMA7BW101BG</v>
          </cell>
          <cell r="CE6">
            <v>20</v>
          </cell>
        </row>
        <row r="7">
          <cell r="C7" t="str">
            <v>AHMA1BW101BG</v>
          </cell>
          <cell r="CE7">
            <v>20</v>
          </cell>
        </row>
        <row r="8">
          <cell r="C8" t="str">
            <v>AHMA3BW101BG</v>
          </cell>
          <cell r="CE8">
            <v>0</v>
          </cell>
        </row>
        <row r="9">
          <cell r="C9" t="str">
            <v>AHMA3BW102BG</v>
          </cell>
          <cell r="CE9">
            <v>40</v>
          </cell>
        </row>
        <row r="10">
          <cell r="C10" t="str">
            <v>AHMA3BW201WH</v>
          </cell>
          <cell r="CE10">
            <v>40</v>
          </cell>
        </row>
        <row r="11">
          <cell r="C11" t="str">
            <v>AHMA3BW202WH</v>
          </cell>
          <cell r="CE11">
            <v>80</v>
          </cell>
        </row>
        <row r="12">
          <cell r="C12" t="str">
            <v>AHMA2BW201WH</v>
          </cell>
          <cell r="CE12">
            <v>40</v>
          </cell>
        </row>
        <row r="13">
          <cell r="C13" t="str">
            <v>AHMA2BW202WH</v>
          </cell>
          <cell r="CE13">
            <v>0</v>
          </cell>
        </row>
        <row r="14">
          <cell r="C14" t="str">
            <v>AHMA1BW112WH</v>
          </cell>
          <cell r="CE14">
            <v>100</v>
          </cell>
        </row>
        <row r="15">
          <cell r="C15" t="str">
            <v>AHMA1BW111WH</v>
          </cell>
          <cell r="CE15">
            <v>130</v>
          </cell>
        </row>
        <row r="16">
          <cell r="C16" t="str">
            <v>AHMA1BW301WH</v>
          </cell>
          <cell r="CE16">
            <v>0</v>
          </cell>
        </row>
        <row r="17">
          <cell r="C17" t="str">
            <v>AHMA1BW302WH</v>
          </cell>
          <cell r="CE17">
            <v>0</v>
          </cell>
        </row>
        <row r="18">
          <cell r="C18" t="str">
            <v>ACRH1MS101RJ</v>
          </cell>
          <cell r="CE18">
            <v>0</v>
          </cell>
        </row>
        <row r="19">
          <cell r="C19" t="str">
            <v>ACRB1MS101RJ</v>
          </cell>
          <cell r="CE19">
            <v>50</v>
          </cell>
        </row>
        <row r="20">
          <cell r="C20" t="str">
            <v>ACRB1MS101PN</v>
          </cell>
          <cell r="CE20">
            <v>10</v>
          </cell>
        </row>
        <row r="21">
          <cell r="C21" t="str">
            <v>ACRB1MS101BL</v>
          </cell>
          <cell r="CE21">
            <v>60</v>
          </cell>
        </row>
        <row r="22">
          <cell r="C22" t="str">
            <v>ACRB1MS106WH</v>
          </cell>
          <cell r="CE22">
            <v>125</v>
          </cell>
        </row>
        <row r="23">
          <cell r="C23" t="str">
            <v>ACRB1MS106PN</v>
          </cell>
          <cell r="CE23">
            <v>300</v>
          </cell>
        </row>
        <row r="24">
          <cell r="C24" t="str">
            <v>ACRB1MS106BL</v>
          </cell>
          <cell r="CE24">
            <v>120</v>
          </cell>
        </row>
        <row r="25">
          <cell r="C25" t="str">
            <v>ACRB1MS106RJ</v>
          </cell>
          <cell r="CE25">
            <v>20</v>
          </cell>
        </row>
        <row r="26">
          <cell r="C26" t="str">
            <v>ACRB1MS106BС</v>
          </cell>
          <cell r="CE26">
            <v>250</v>
          </cell>
        </row>
        <row r="27">
          <cell r="C27" t="str">
            <v>ACRB1MS107WH</v>
          </cell>
          <cell r="CE27">
            <v>300</v>
          </cell>
        </row>
        <row r="28">
          <cell r="C28" t="str">
            <v>ACRB1MS107PN</v>
          </cell>
          <cell r="CE28">
            <v>60</v>
          </cell>
        </row>
        <row r="29">
          <cell r="C29" t="str">
            <v>ACRB1MS107BL</v>
          </cell>
          <cell r="CE29">
            <v>40</v>
          </cell>
        </row>
        <row r="30">
          <cell r="C30" t="str">
            <v>ACRB1MS107RJ</v>
          </cell>
          <cell r="CE30">
            <v>30</v>
          </cell>
        </row>
        <row r="31">
          <cell r="C31" t="str">
            <v>ACRB1MS107BС</v>
          </cell>
          <cell r="CE31">
            <v>30</v>
          </cell>
        </row>
        <row r="32">
          <cell r="C32" t="str">
            <v>ACRB1MS109PN</v>
          </cell>
          <cell r="CE32">
            <v>150</v>
          </cell>
        </row>
        <row r="33">
          <cell r="C33" t="str">
            <v>ACRB1MS109BL</v>
          </cell>
          <cell r="CE33">
            <v>40</v>
          </cell>
        </row>
        <row r="34">
          <cell r="C34" t="str">
            <v>ACRB1MS109RJ</v>
          </cell>
          <cell r="CE34">
            <v>100</v>
          </cell>
        </row>
        <row r="35">
          <cell r="C35" t="str">
            <v>ACRB1MS109BС</v>
          </cell>
          <cell r="CE35">
            <v>30</v>
          </cell>
        </row>
        <row r="36">
          <cell r="C36" t="str">
            <v>ACRB1MS109LI</v>
          </cell>
          <cell r="CE36">
            <v>80</v>
          </cell>
        </row>
        <row r="37">
          <cell r="C37" t="str">
            <v>ACRB1MS103PN</v>
          </cell>
          <cell r="CE37">
            <v>0</v>
          </cell>
        </row>
        <row r="38">
          <cell r="C38" t="str">
            <v>ACRB1MS103BL</v>
          </cell>
          <cell r="CE38">
            <v>0</v>
          </cell>
        </row>
        <row r="39">
          <cell r="C39" t="str">
            <v>ACRB1MS103LI</v>
          </cell>
          <cell r="CE39">
            <v>0</v>
          </cell>
        </row>
        <row r="40">
          <cell r="C40" t="str">
            <v>ACRB1MS103RJ</v>
          </cell>
          <cell r="CE40">
            <v>0</v>
          </cell>
        </row>
        <row r="41">
          <cell r="C41" t="str">
            <v>ACRB3FR101CL</v>
          </cell>
          <cell r="CE41">
            <v>60</v>
          </cell>
        </row>
        <row r="42">
          <cell r="C42" t="str">
            <v>ACRB5FR200CL</v>
          </cell>
          <cell r="CE42">
            <v>30</v>
          </cell>
        </row>
        <row r="43">
          <cell r="C43" t="str">
            <v>ACRB4FR300CL</v>
          </cell>
          <cell r="CE43">
            <v>0</v>
          </cell>
        </row>
        <row r="44">
          <cell r="C44" t="str">
            <v>ACRB5FR400CL</v>
          </cell>
          <cell r="CE44">
            <v>0</v>
          </cell>
        </row>
        <row r="45">
          <cell r="C45" t="str">
            <v>ACRB1SK101BC</v>
          </cell>
          <cell r="CE45">
            <v>0</v>
          </cell>
        </row>
        <row r="46">
          <cell r="C46" t="str">
            <v>ACRB1SK101RD</v>
          </cell>
          <cell r="CE46">
            <v>0</v>
          </cell>
        </row>
        <row r="47">
          <cell r="C47" t="str">
            <v>ACRB1SK101BL</v>
          </cell>
          <cell r="CE47">
            <v>0</v>
          </cell>
        </row>
        <row r="48">
          <cell r="C48" t="str">
            <v>ACRF1KP101BC</v>
          </cell>
          <cell r="CE48">
            <v>0</v>
          </cell>
        </row>
        <row r="49">
          <cell r="C49" t="str">
            <v>ACRF1KP102BC</v>
          </cell>
          <cell r="CE49">
            <v>0</v>
          </cell>
        </row>
        <row r="50">
          <cell r="C50" t="str">
            <v>ACRF1KP103BC</v>
          </cell>
          <cell r="CE50">
            <v>0</v>
          </cell>
        </row>
        <row r="51">
          <cell r="C51" t="str">
            <v>ACRF1KP101RD</v>
          </cell>
          <cell r="CE51">
            <v>0</v>
          </cell>
        </row>
        <row r="52">
          <cell r="C52" t="str">
            <v>ACRF1KP102RD</v>
          </cell>
          <cell r="CE52">
            <v>0</v>
          </cell>
        </row>
        <row r="53">
          <cell r="C53" t="str">
            <v>ACRF1KP101BL</v>
          </cell>
          <cell r="CE53">
            <v>0</v>
          </cell>
        </row>
        <row r="54">
          <cell r="C54" t="str">
            <v>ACRF1KP101GN</v>
          </cell>
          <cell r="CE54">
            <v>0</v>
          </cell>
        </row>
        <row r="55">
          <cell r="C55" t="str">
            <v>ACRF1KP102GN</v>
          </cell>
          <cell r="CE55">
            <v>0</v>
          </cell>
        </row>
        <row r="56">
          <cell r="C56" t="str">
            <v>ACRA7TB201BC</v>
          </cell>
          <cell r="CE56">
            <v>72</v>
          </cell>
        </row>
        <row r="57">
          <cell r="C57" t="str">
            <v>ACRA7TB201CL</v>
          </cell>
          <cell r="CE57">
            <v>72</v>
          </cell>
        </row>
        <row r="58">
          <cell r="C58" t="str">
            <v>ACRA7TB201WH</v>
          </cell>
          <cell r="CE58">
            <v>72</v>
          </cell>
        </row>
        <row r="59">
          <cell r="C59" t="str">
            <v>ACRA7TB201LI</v>
          </cell>
          <cell r="CE59">
            <v>36</v>
          </cell>
        </row>
        <row r="60">
          <cell r="C60" t="str">
            <v>ACRA7TB101BC</v>
          </cell>
          <cell r="CE60">
            <v>0</v>
          </cell>
        </row>
        <row r="61">
          <cell r="C61" t="str">
            <v>ACRA7TB101CL</v>
          </cell>
          <cell r="CE61">
            <v>0</v>
          </cell>
        </row>
        <row r="62">
          <cell r="C62" t="str">
            <v>ACRA7TB301GR</v>
          </cell>
          <cell r="CE62">
            <v>320</v>
          </cell>
        </row>
        <row r="63">
          <cell r="C63" t="str">
            <v>ACRA7TB301CL</v>
          </cell>
          <cell r="CE63">
            <v>40</v>
          </cell>
        </row>
        <row r="64">
          <cell r="C64" t="str">
            <v>ACRA7TB301WH</v>
          </cell>
          <cell r="CE64">
            <v>40</v>
          </cell>
        </row>
        <row r="65">
          <cell r="C65" t="str">
            <v>ACRA7TB401BC</v>
          </cell>
          <cell r="CE65">
            <v>0</v>
          </cell>
        </row>
        <row r="66">
          <cell r="C66" t="str">
            <v>ACRB1SK201BC</v>
          </cell>
          <cell r="CE66">
            <v>0</v>
          </cell>
        </row>
        <row r="67">
          <cell r="C67" t="str">
            <v>AAND1BL101RD</v>
          </cell>
          <cell r="CE67">
            <v>100</v>
          </cell>
        </row>
        <row r="68">
          <cell r="C68" t="str">
            <v>AAND1BL101BL</v>
          </cell>
          <cell r="CE68">
            <v>60</v>
          </cell>
        </row>
        <row r="69">
          <cell r="C69" t="str">
            <v>AAND1BL102RD</v>
          </cell>
          <cell r="CE69">
            <v>140</v>
          </cell>
        </row>
        <row r="70">
          <cell r="C70" t="str">
            <v>AAND1BL102BL</v>
          </cell>
          <cell r="CE70">
            <v>140</v>
          </cell>
        </row>
        <row r="71">
          <cell r="C71" t="str">
            <v>AAND1ST202BL</v>
          </cell>
          <cell r="CE71">
            <v>0</v>
          </cell>
        </row>
        <row r="72">
          <cell r="C72" t="str">
            <v>AAND1RP301BG</v>
          </cell>
          <cell r="CE72">
            <v>0</v>
          </cell>
        </row>
        <row r="73">
          <cell r="C73" t="str">
            <v>AAND1RP301YL</v>
          </cell>
          <cell r="CE73">
            <v>0</v>
          </cell>
        </row>
        <row r="74">
          <cell r="C74" t="str">
            <v>AKTA4ST101CL</v>
          </cell>
          <cell r="CE74">
            <v>90</v>
          </cell>
        </row>
        <row r="75">
          <cell r="C75" t="str">
            <v>AKTA4ST103CL</v>
          </cell>
          <cell r="CE75">
            <v>90</v>
          </cell>
        </row>
        <row r="76">
          <cell r="C76" t="str">
            <v>AKTA4ST102CL</v>
          </cell>
          <cell r="CE76">
            <v>0</v>
          </cell>
        </row>
        <row r="77">
          <cell r="C77" t="str">
            <v>AKTA2KN101YL</v>
          </cell>
          <cell r="CE77">
            <v>0</v>
          </cell>
        </row>
        <row r="78">
          <cell r="C78" t="str">
            <v>AKTA2KN101BL</v>
          </cell>
          <cell r="CE78">
            <v>0</v>
          </cell>
        </row>
        <row r="79">
          <cell r="C79" t="str">
            <v>AKTA2KN102YL</v>
          </cell>
          <cell r="CE79">
            <v>0</v>
          </cell>
        </row>
        <row r="80">
          <cell r="C80" t="str">
            <v>AKTA2KN102GN</v>
          </cell>
          <cell r="CE80">
            <v>0</v>
          </cell>
        </row>
        <row r="81">
          <cell r="C81" t="str">
            <v>AKTA1KN101GR</v>
          </cell>
          <cell r="CE81">
            <v>0</v>
          </cell>
        </row>
        <row r="82">
          <cell r="C82" t="str">
            <v>AKTA1PR101GR</v>
          </cell>
          <cell r="CE82">
            <v>0</v>
          </cell>
        </row>
        <row r="83">
          <cell r="CE83">
            <v>3707</v>
          </cell>
        </row>
        <row r="84">
          <cell r="CE84">
            <v>3707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Юнит"/>
      <sheetName val="Юнит Карго"/>
      <sheetName val="Расчет Карго"/>
      <sheetName val="Себес"/>
      <sheetName val="Себес 1С текущ"/>
      <sheetName val="Структура артикула"/>
      <sheetName val="Тарифы ОЗОН"/>
      <sheetName val="Тарифы ВБ"/>
      <sheetName val="Нормативное время доставки"/>
    </sheetNames>
    <sheetDataSet>
      <sheetData sheetId="0">
        <row r="3">
          <cell r="A3" t="str">
            <v>Код WB</v>
          </cell>
          <cell r="C3" t="str">
            <v>Арт. Поставщика</v>
          </cell>
          <cell r="E3" t="str">
            <v>Штрихкод</v>
          </cell>
        </row>
        <row r="4">
          <cell r="A4" t="str">
            <v>1</v>
          </cell>
          <cell r="C4" t="str">
            <v>3</v>
          </cell>
          <cell r="E4" t="str">
            <v>5</v>
          </cell>
        </row>
        <row r="5">
          <cell r="A5">
            <v>169112569</v>
          </cell>
          <cell r="C5" t="str">
            <v>ACRF1BN101PN</v>
          </cell>
          <cell r="E5">
            <v>2038161736993</v>
          </cell>
        </row>
        <row r="6">
          <cell r="A6">
            <v>169153168</v>
          </cell>
          <cell r="C6" t="str">
            <v>ACRF1BN101BC</v>
          </cell>
          <cell r="E6">
            <v>2038162681926</v>
          </cell>
        </row>
        <row r="7">
          <cell r="A7">
            <v>169395410</v>
          </cell>
          <cell r="C7" t="str">
            <v>ACRF1BN201GR</v>
          </cell>
          <cell r="E7">
            <v>2038172050200</v>
          </cell>
        </row>
        <row r="8">
          <cell r="A8">
            <v>172832355</v>
          </cell>
          <cell r="C8" t="str">
            <v>AHMA7BW101BG</v>
          </cell>
          <cell r="E8">
            <v>2038337652454</v>
          </cell>
        </row>
        <row r="9">
          <cell r="A9">
            <v>176500218</v>
          </cell>
          <cell r="C9" t="str">
            <v>AHMA1BW101BG</v>
          </cell>
          <cell r="E9">
            <v>2038597850744</v>
          </cell>
        </row>
        <row r="10">
          <cell r="A10">
            <v>177404837</v>
          </cell>
          <cell r="C10" t="str">
            <v>AHMA3BW101BG</v>
          </cell>
          <cell r="E10">
            <v>2038627692689</v>
          </cell>
        </row>
        <row r="11">
          <cell r="A11">
            <v>177405495</v>
          </cell>
          <cell r="C11" t="str">
            <v>AHMA3BW102BG</v>
          </cell>
          <cell r="E11">
            <v>2038627713902</v>
          </cell>
        </row>
        <row r="12">
          <cell r="A12">
            <v>176721350</v>
          </cell>
          <cell r="C12" t="str">
            <v>AHMA3BW201WH</v>
          </cell>
          <cell r="E12">
            <v>2038606201642</v>
          </cell>
        </row>
        <row r="13">
          <cell r="A13">
            <v>176723275</v>
          </cell>
          <cell r="C13" t="str">
            <v>AHMA3BW202WH</v>
          </cell>
          <cell r="E13">
            <v>2038606256161</v>
          </cell>
        </row>
        <row r="14">
          <cell r="A14">
            <v>204615141</v>
          </cell>
          <cell r="C14" t="str">
            <v>AHMA2BW201WH</v>
          </cell>
          <cell r="E14">
            <v>2039404446068</v>
          </cell>
        </row>
        <row r="15">
          <cell r="A15">
            <v>236074677</v>
          </cell>
          <cell r="C15" t="str">
            <v>AHMA2BW202WH</v>
          </cell>
          <cell r="E15">
            <v>2040278862540</v>
          </cell>
        </row>
        <row r="16">
          <cell r="A16">
            <v>236929187</v>
          </cell>
          <cell r="C16" t="str">
            <v>AHMA1BW112WH</v>
          </cell>
          <cell r="E16">
            <v>2040335626849</v>
          </cell>
        </row>
        <row r="17">
          <cell r="A17">
            <v>236929188</v>
          </cell>
          <cell r="C17" t="str">
            <v>AHMA1BW111WH</v>
          </cell>
          <cell r="E17">
            <v>2040335648124</v>
          </cell>
        </row>
        <row r="18">
          <cell r="A18">
            <v>239235150</v>
          </cell>
          <cell r="C18" t="str">
            <v>AHMA1BW301WH</v>
          </cell>
          <cell r="E18">
            <v>2040478720961</v>
          </cell>
        </row>
        <row r="19">
          <cell r="A19">
            <v>239233529</v>
          </cell>
          <cell r="C19" t="str">
            <v>AHMA1BW302WH</v>
          </cell>
          <cell r="E19">
            <v>2040478696884</v>
          </cell>
        </row>
        <row r="20">
          <cell r="A20">
            <v>173605843</v>
          </cell>
          <cell r="C20" t="str">
            <v>ACRH1MS101RJ</v>
          </cell>
          <cell r="E20">
            <v>2038430289250</v>
          </cell>
        </row>
        <row r="21">
          <cell r="A21">
            <v>223420736</v>
          </cell>
          <cell r="C21" t="str">
            <v>ACRB1MS101RJ</v>
          </cell>
          <cell r="E21">
            <v>2039813223373</v>
          </cell>
        </row>
        <row r="22">
          <cell r="A22">
            <v>275208801</v>
          </cell>
          <cell r="C22" t="str">
            <v>ACRB1MS101PN</v>
          </cell>
          <cell r="E22">
            <v>2041591042329</v>
          </cell>
        </row>
        <row r="23">
          <cell r="A23">
            <v>275208802</v>
          </cell>
          <cell r="C23" t="str">
            <v>ACRB1MS101BL</v>
          </cell>
          <cell r="E23">
            <v>2041591055954</v>
          </cell>
        </row>
        <row r="24">
          <cell r="A24">
            <v>236072835</v>
          </cell>
          <cell r="C24" t="str">
            <v>ACRB1MS106WH</v>
          </cell>
          <cell r="E24">
            <v>2040278804496</v>
          </cell>
        </row>
        <row r="25">
          <cell r="A25">
            <v>236072836</v>
          </cell>
          <cell r="C25" t="str">
            <v>ACRB1MS106PN</v>
          </cell>
          <cell r="E25">
            <v>2040278810534</v>
          </cell>
        </row>
        <row r="26">
          <cell r="A26">
            <v>236072834</v>
          </cell>
          <cell r="C26" t="str">
            <v>ACRB1MS106BL</v>
          </cell>
          <cell r="E26">
            <v>2040278804649</v>
          </cell>
        </row>
        <row r="27">
          <cell r="A27">
            <v>223671295</v>
          </cell>
          <cell r="C27" t="str">
            <v>ACRB1MS106RJ</v>
          </cell>
          <cell r="E27">
            <v>2039818580389</v>
          </cell>
        </row>
        <row r="28">
          <cell r="A28">
            <v>370591238</v>
          </cell>
          <cell r="C28" t="str">
            <v>ACRB1MS106BС</v>
          </cell>
          <cell r="E28">
            <v>2043369663040</v>
          </cell>
        </row>
        <row r="29">
          <cell r="A29">
            <v>419145391</v>
          </cell>
          <cell r="C29" t="str">
            <v>ACRB1MS107WH</v>
          </cell>
          <cell r="E29">
            <v>2044025326637</v>
          </cell>
        </row>
        <row r="30">
          <cell r="A30">
            <v>419145389</v>
          </cell>
          <cell r="C30" t="str">
            <v>ACRB1MS107PN</v>
          </cell>
          <cell r="E30">
            <v>2044025316447</v>
          </cell>
        </row>
        <row r="31">
          <cell r="A31">
            <v>419145748</v>
          </cell>
          <cell r="C31" t="str">
            <v>ACRB1MS107BL</v>
          </cell>
          <cell r="E31">
            <v>2044025338661</v>
          </cell>
        </row>
        <row r="32">
          <cell r="A32">
            <v>419141548</v>
          </cell>
          <cell r="C32" t="str">
            <v>ACRB1MS107RJ</v>
          </cell>
          <cell r="E32">
            <v>2044025288003</v>
          </cell>
        </row>
        <row r="33">
          <cell r="A33">
            <v>419145985</v>
          </cell>
          <cell r="C33" t="str">
            <v>ACRB1MS107BС</v>
          </cell>
          <cell r="E33">
            <v>2044025344532</v>
          </cell>
        </row>
        <row r="34">
          <cell r="A34">
            <v>419145390</v>
          </cell>
          <cell r="C34" t="str">
            <v>ACRB1MS109PN</v>
          </cell>
          <cell r="E34">
            <v>2044025321588</v>
          </cell>
        </row>
        <row r="35">
          <cell r="A35">
            <v>419145749</v>
          </cell>
          <cell r="C35" t="str">
            <v>ACRB1MS109BL</v>
          </cell>
          <cell r="E35">
            <v>2044025342057</v>
          </cell>
        </row>
        <row r="36">
          <cell r="A36">
            <v>419141549</v>
          </cell>
          <cell r="C36" t="str">
            <v>ACRB1MS109RJ</v>
          </cell>
          <cell r="E36">
            <v>2044025291485</v>
          </cell>
        </row>
        <row r="37">
          <cell r="A37">
            <v>419145986</v>
          </cell>
          <cell r="C37" t="str">
            <v>ACRB1MS109BС</v>
          </cell>
          <cell r="E37">
            <v>2044025347953</v>
          </cell>
        </row>
        <row r="38">
          <cell r="A38">
            <v>419146579</v>
          </cell>
          <cell r="C38" t="str">
            <v>ACRB1MS109LI</v>
          </cell>
          <cell r="E38">
            <v>2044025354937</v>
          </cell>
        </row>
        <row r="39">
          <cell r="A39">
            <v>340734340</v>
          </cell>
          <cell r="C39" t="str">
            <v>ACRB1MS103PN</v>
          </cell>
          <cell r="E39">
            <v>2042985583893</v>
          </cell>
        </row>
        <row r="40">
          <cell r="A40">
            <v>340741532</v>
          </cell>
          <cell r="C40" t="str">
            <v>ACRB1MS103BL</v>
          </cell>
          <cell r="E40">
            <v>2042986356632</v>
          </cell>
        </row>
        <row r="41">
          <cell r="A41">
            <v>340743352</v>
          </cell>
          <cell r="C41" t="str">
            <v>ACRB1MS103LI</v>
          </cell>
          <cell r="E41">
            <v>2042986372359</v>
          </cell>
        </row>
        <row r="42">
          <cell r="A42">
            <v>340743911</v>
          </cell>
          <cell r="C42" t="str">
            <v>ACRB1MS103RJ</v>
          </cell>
          <cell r="E42">
            <v>2042986377583</v>
          </cell>
        </row>
        <row r="43">
          <cell r="A43">
            <v>820643010</v>
          </cell>
          <cell r="C43" t="str">
            <v>ACRB3FR101CL</v>
          </cell>
          <cell r="E43">
            <v>2048933027488</v>
          </cell>
        </row>
        <row r="44">
          <cell r="A44">
            <v>550539998</v>
          </cell>
          <cell r="C44" t="str">
            <v>ACRB5FR200CL</v>
          </cell>
          <cell r="E44">
            <v>2046392546618</v>
          </cell>
        </row>
        <row r="45">
          <cell r="A45">
            <v>550539999</v>
          </cell>
          <cell r="C45" t="str">
            <v>ACRB4FR300CL</v>
          </cell>
          <cell r="E45">
            <v>2046392546632</v>
          </cell>
        </row>
        <row r="46">
          <cell r="A46">
            <v>550540000</v>
          </cell>
          <cell r="C46" t="str">
            <v>ACRB5FR400CL</v>
          </cell>
          <cell r="E46">
            <v>2046392546656</v>
          </cell>
        </row>
        <row r="47">
          <cell r="A47">
            <v>271440668</v>
          </cell>
          <cell r="C47" t="str">
            <v>ACRB1SK101BC</v>
          </cell>
          <cell r="E47">
            <v>2041473034138</v>
          </cell>
        </row>
        <row r="48">
          <cell r="A48">
            <v>271440669</v>
          </cell>
          <cell r="C48" t="str">
            <v>ACRB1SK101RD</v>
          </cell>
          <cell r="E48">
            <v>2041473034145</v>
          </cell>
        </row>
        <row r="49">
          <cell r="A49">
            <v>271440670</v>
          </cell>
          <cell r="C49" t="str">
            <v>ACRB1SK101BL</v>
          </cell>
          <cell r="E49">
            <v>2041473034169</v>
          </cell>
        </row>
        <row r="50">
          <cell r="A50">
            <v>550445272</v>
          </cell>
          <cell r="C50" t="str">
            <v>ACRF1KP101BC</v>
          </cell>
          <cell r="E50">
            <v>2046391283330</v>
          </cell>
        </row>
        <row r="51">
          <cell r="A51">
            <v>550445274</v>
          </cell>
          <cell r="C51" t="str">
            <v>ACRF1KP102BC</v>
          </cell>
          <cell r="E51">
            <v>2046391283385</v>
          </cell>
        </row>
        <row r="52">
          <cell r="A52">
            <v>550445275</v>
          </cell>
          <cell r="C52" t="str">
            <v>ACRF1KP103BC</v>
          </cell>
          <cell r="E52">
            <v>2046391283415</v>
          </cell>
        </row>
        <row r="53">
          <cell r="A53">
            <v>550445277</v>
          </cell>
          <cell r="C53" t="str">
            <v>ACRF1KP101RD</v>
          </cell>
          <cell r="E53">
            <v>2046391283446</v>
          </cell>
        </row>
        <row r="54">
          <cell r="A54">
            <v>550445279</v>
          </cell>
          <cell r="C54" t="str">
            <v>ACRF1KP102RD</v>
          </cell>
          <cell r="E54">
            <v>2046391283507</v>
          </cell>
        </row>
        <row r="55">
          <cell r="A55">
            <v>550445280</v>
          </cell>
          <cell r="C55" t="str">
            <v>ACRF1KP101BL</v>
          </cell>
          <cell r="E55">
            <v>2046391283545</v>
          </cell>
        </row>
        <row r="56">
          <cell r="A56">
            <v>550445281</v>
          </cell>
          <cell r="C56" t="str">
            <v>ACRF1KP101GN</v>
          </cell>
          <cell r="E56">
            <v>2046391283569</v>
          </cell>
        </row>
        <row r="57">
          <cell r="A57">
            <v>550445283</v>
          </cell>
          <cell r="C57" t="str">
            <v>ACRF1KP102GN</v>
          </cell>
          <cell r="E57">
            <v>2046391283613</v>
          </cell>
        </row>
        <row r="58">
          <cell r="A58">
            <v>186826338</v>
          </cell>
          <cell r="C58" t="str">
            <v>ACRA7TB201BC</v>
          </cell>
          <cell r="E58">
            <v>2038891723249</v>
          </cell>
        </row>
        <row r="59">
          <cell r="A59">
            <v>419130077</v>
          </cell>
          <cell r="C59" t="str">
            <v>ACRA7TB201CL</v>
          </cell>
          <cell r="E59">
            <v>2044025155923</v>
          </cell>
        </row>
        <row r="60">
          <cell r="A60">
            <v>448248943</v>
          </cell>
          <cell r="C60" t="str">
            <v>ACRA7TB201WH</v>
          </cell>
          <cell r="E60">
            <v>2044516485386</v>
          </cell>
        </row>
        <row r="61">
          <cell r="A61">
            <v>448254852</v>
          </cell>
          <cell r="C61" t="str">
            <v>ACRA7TB201LI</v>
          </cell>
          <cell r="E61">
            <v>2044516498812</v>
          </cell>
        </row>
        <row r="62">
          <cell r="A62">
            <v>186800214</v>
          </cell>
          <cell r="C62" t="str">
            <v>ACRA7TB101BC</v>
          </cell>
          <cell r="E62">
            <v>2038890789598</v>
          </cell>
        </row>
        <row r="63">
          <cell r="A63">
            <v>298193176</v>
          </cell>
          <cell r="C63" t="str">
            <v>ACRA7TB101CL</v>
          </cell>
          <cell r="E63">
            <v>2042160422832</v>
          </cell>
        </row>
        <row r="64">
          <cell r="A64">
            <v>278515093</v>
          </cell>
          <cell r="C64" t="str">
            <v>ACRA7TB301GR</v>
          </cell>
          <cell r="E64">
            <v>2041680530447</v>
          </cell>
        </row>
        <row r="65">
          <cell r="A65">
            <v>345168494</v>
          </cell>
          <cell r="C65" t="str">
            <v>ACRA7TB301CL</v>
          </cell>
          <cell r="E65">
            <v>2043048226719</v>
          </cell>
        </row>
        <row r="66">
          <cell r="A66">
            <v>273516556</v>
          </cell>
          <cell r="C66" t="str">
            <v>ACRA7TB301WH</v>
          </cell>
          <cell r="E66">
            <v>2041532808502</v>
          </cell>
        </row>
        <row r="67">
          <cell r="A67">
            <v>321907864</v>
          </cell>
          <cell r="C67" t="str">
            <v>ACRA7TB401BC</v>
          </cell>
          <cell r="E67">
            <v>2042676873814</v>
          </cell>
        </row>
        <row r="68">
          <cell r="A68">
            <v>271441230</v>
          </cell>
          <cell r="C68" t="str">
            <v>ACRB1SK201BC</v>
          </cell>
          <cell r="E68">
            <v>2041473042966</v>
          </cell>
        </row>
        <row r="69">
          <cell r="A69">
            <v>251537223</v>
          </cell>
          <cell r="C69" t="str">
            <v>AAND1BL101RD</v>
          </cell>
          <cell r="E69">
            <v>2040903539366</v>
          </cell>
        </row>
        <row r="70">
          <cell r="A70">
            <v>251537413</v>
          </cell>
          <cell r="C70" t="str">
            <v>AAND1BL101BL</v>
          </cell>
          <cell r="E70">
            <v>2040903547941</v>
          </cell>
        </row>
        <row r="71">
          <cell r="A71">
            <v>251516159</v>
          </cell>
          <cell r="C71" t="str">
            <v>AAND1BL102RD</v>
          </cell>
          <cell r="E71">
            <v>2040902555480</v>
          </cell>
        </row>
        <row r="72">
          <cell r="A72">
            <v>251407392</v>
          </cell>
          <cell r="C72" t="str">
            <v>AAND1BL102BL</v>
          </cell>
          <cell r="E72">
            <v>2040900511679</v>
          </cell>
        </row>
        <row r="73">
          <cell r="A73">
            <v>302564795</v>
          </cell>
          <cell r="C73" t="str">
            <v>AAND1ST202BL</v>
          </cell>
          <cell r="E73">
            <v>2042253544953</v>
          </cell>
        </row>
        <row r="74">
          <cell r="A74">
            <v>273588520</v>
          </cell>
          <cell r="C74" t="str">
            <v>AAND1RP301BG</v>
          </cell>
          <cell r="E74">
            <v>2041534216404</v>
          </cell>
        </row>
        <row r="75">
          <cell r="A75">
            <v>273589771</v>
          </cell>
          <cell r="C75" t="str">
            <v>AAND1RP301YL</v>
          </cell>
          <cell r="E75">
            <v>2041534288661</v>
          </cell>
        </row>
        <row r="76">
          <cell r="A76">
            <v>273556717</v>
          </cell>
          <cell r="C76" t="str">
            <v>AKTA4ST101CL</v>
          </cell>
          <cell r="E76">
            <v>2041533648312</v>
          </cell>
        </row>
        <row r="77">
          <cell r="A77">
            <v>370594147</v>
          </cell>
          <cell r="C77" t="str">
            <v>AKTA4ST103CL</v>
          </cell>
          <cell r="E77">
            <v>2043369755509</v>
          </cell>
        </row>
        <row r="78">
          <cell r="A78">
            <v>321959186</v>
          </cell>
          <cell r="C78" t="str">
            <v>AKTA4ST102CL</v>
          </cell>
          <cell r="E78">
            <v>2042678197468</v>
          </cell>
        </row>
        <row r="79">
          <cell r="A79">
            <v>273546535</v>
          </cell>
          <cell r="C79" t="str">
            <v>AKTA2KN101YL</v>
          </cell>
          <cell r="E79">
            <v>2041533399818</v>
          </cell>
        </row>
        <row r="80">
          <cell r="A80">
            <v>273551028</v>
          </cell>
          <cell r="C80" t="str">
            <v>AKTA2KN101BL</v>
          </cell>
          <cell r="E80">
            <v>2041533587000</v>
          </cell>
        </row>
        <row r="81">
          <cell r="A81">
            <v>273527791</v>
          </cell>
          <cell r="C81" t="str">
            <v>AKTA2KN102YL</v>
          </cell>
          <cell r="E81">
            <v>2041533038113</v>
          </cell>
        </row>
        <row r="82">
          <cell r="A82">
            <v>327442631</v>
          </cell>
          <cell r="C82" t="str">
            <v>AKTA2KN102GN</v>
          </cell>
          <cell r="E82">
            <v>2042777181566</v>
          </cell>
        </row>
        <row r="83">
          <cell r="A83">
            <v>340948906</v>
          </cell>
          <cell r="C83" t="str">
            <v>AKTA1KN101GR</v>
          </cell>
          <cell r="E83">
            <v>2042988749289</v>
          </cell>
        </row>
        <row r="84">
          <cell r="A84">
            <v>340802685</v>
          </cell>
          <cell r="C84" t="str">
            <v>AKTA1PR101GR</v>
          </cell>
          <cell r="E84">
            <v>2042987041841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4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3BE843-5531-4497-87EB-0FB690D791B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cafbb5a-aedf-472d-bfe8-0761de4cb84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1688.com/offer/650780571645.html" TargetMode="External"/><Relationship Id="rId13" Type="http://schemas.openxmlformats.org/officeDocument/2006/relationships/hyperlink" Target="https://detail.1688.com/offer/604516467901.html" TargetMode="External"/><Relationship Id="rId18" Type="http://schemas.openxmlformats.org/officeDocument/2006/relationships/hyperlink" Target="https://detail.1688.com/offer/802407085239.html" TargetMode="External"/><Relationship Id="rId3" Type="http://schemas.openxmlformats.org/officeDocument/2006/relationships/hyperlink" Target="https://detail.1688.com/offer/693810563823.html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detail.1688.com/offer/650780571645.html" TargetMode="External"/><Relationship Id="rId12" Type="http://schemas.openxmlformats.org/officeDocument/2006/relationships/hyperlink" Target="https://detail.1688.com/offer/602845928203.html" TargetMode="External"/><Relationship Id="rId17" Type="http://schemas.openxmlformats.org/officeDocument/2006/relationships/hyperlink" Target="https://detail.1688.com/offer/710185542891.html" TargetMode="External"/><Relationship Id="rId2" Type="http://schemas.openxmlformats.org/officeDocument/2006/relationships/hyperlink" Target="https://detail.1688.com/offer/635893886704.html" TargetMode="External"/><Relationship Id="rId16" Type="http://schemas.openxmlformats.org/officeDocument/2006/relationships/hyperlink" Target="https://detail.1688.com/offer/677743729700.htm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detail.1688.com/offer/635893886704.html" TargetMode="External"/><Relationship Id="rId6" Type="http://schemas.openxmlformats.org/officeDocument/2006/relationships/hyperlink" Target="https://detail.1688.com/offer/650780571645.html" TargetMode="External"/><Relationship Id="rId11" Type="http://schemas.openxmlformats.org/officeDocument/2006/relationships/hyperlink" Target="https://detail.1688.com/offer/579898414503.html" TargetMode="External"/><Relationship Id="rId5" Type="http://schemas.openxmlformats.org/officeDocument/2006/relationships/hyperlink" Target="https://detail.1688.com/offer/694897445577.html" TargetMode="External"/><Relationship Id="rId15" Type="http://schemas.openxmlformats.org/officeDocument/2006/relationships/hyperlink" Target="https://detail.1688.com/offer/754724042065.html" TargetMode="External"/><Relationship Id="rId23" Type="http://schemas.openxmlformats.org/officeDocument/2006/relationships/comments" Target="../comments1.xml"/><Relationship Id="rId10" Type="http://schemas.openxmlformats.org/officeDocument/2006/relationships/hyperlink" Target="https://detail.1688.com/offer/621533561519.html" TargetMode="External"/><Relationship Id="rId19" Type="http://schemas.openxmlformats.org/officeDocument/2006/relationships/hyperlink" Target="https://detail.1688.com/offer/662009355667.html" TargetMode="External"/><Relationship Id="rId4" Type="http://schemas.openxmlformats.org/officeDocument/2006/relationships/hyperlink" Target="https://detail.1688.com/offer/731940202915.html" TargetMode="External"/><Relationship Id="rId9" Type="http://schemas.openxmlformats.org/officeDocument/2006/relationships/hyperlink" Target="https://detail.1688.com/offer/647492228920.html" TargetMode="External"/><Relationship Id="rId14" Type="http://schemas.openxmlformats.org/officeDocument/2006/relationships/hyperlink" Target="https://detail.1688.com/offer/593740894483.html" TargetMode="External"/><Relationship Id="rId2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1688.com/offer/647492228920.html" TargetMode="External"/><Relationship Id="rId13" Type="http://schemas.openxmlformats.org/officeDocument/2006/relationships/hyperlink" Target="https://detail.1688.com/offer/593740894483.html" TargetMode="External"/><Relationship Id="rId18" Type="http://schemas.openxmlformats.org/officeDocument/2006/relationships/hyperlink" Target="https://detail.1688.com/offer/662009355667.html" TargetMode="External"/><Relationship Id="rId3" Type="http://schemas.openxmlformats.org/officeDocument/2006/relationships/hyperlink" Target="https://detail.1688.com/offer/731940202915.html" TargetMode="External"/><Relationship Id="rId21" Type="http://schemas.openxmlformats.org/officeDocument/2006/relationships/comments" Target="../comments2.xml"/><Relationship Id="rId7" Type="http://schemas.openxmlformats.org/officeDocument/2006/relationships/hyperlink" Target="https://detail.1688.com/offer/650780571645.html" TargetMode="External"/><Relationship Id="rId12" Type="http://schemas.openxmlformats.org/officeDocument/2006/relationships/hyperlink" Target="https://detail.1688.com/offer/604516467901.html" TargetMode="External"/><Relationship Id="rId17" Type="http://schemas.openxmlformats.org/officeDocument/2006/relationships/hyperlink" Target="https://detail.1688.com/offer/802407085239.html" TargetMode="External"/><Relationship Id="rId2" Type="http://schemas.openxmlformats.org/officeDocument/2006/relationships/hyperlink" Target="https://detail.1688.com/offer/693810563823.html" TargetMode="External"/><Relationship Id="rId16" Type="http://schemas.openxmlformats.org/officeDocument/2006/relationships/hyperlink" Target="https://detail.1688.com/offer/710185542891.html" TargetMode="External"/><Relationship Id="rId20" Type="http://schemas.openxmlformats.org/officeDocument/2006/relationships/vmlDrawing" Target="../drawings/vmlDrawing2.vml"/><Relationship Id="rId1" Type="http://schemas.openxmlformats.org/officeDocument/2006/relationships/hyperlink" Target="https://detail.1688.com/offer/635893886704.html" TargetMode="External"/><Relationship Id="rId6" Type="http://schemas.openxmlformats.org/officeDocument/2006/relationships/hyperlink" Target="https://detail.1688.com/offer/650780571645.html" TargetMode="External"/><Relationship Id="rId11" Type="http://schemas.openxmlformats.org/officeDocument/2006/relationships/hyperlink" Target="https://detail.1688.com/offer/602845928203.html" TargetMode="External"/><Relationship Id="rId5" Type="http://schemas.openxmlformats.org/officeDocument/2006/relationships/hyperlink" Target="https://detail.1688.com/offer/650780571645.html" TargetMode="External"/><Relationship Id="rId15" Type="http://schemas.openxmlformats.org/officeDocument/2006/relationships/hyperlink" Target="https://detail.1688.com/offer/677743729700.html" TargetMode="External"/><Relationship Id="rId10" Type="http://schemas.openxmlformats.org/officeDocument/2006/relationships/hyperlink" Target="https://detail.1688.com/offer/579898414503.html" TargetMode="External"/><Relationship Id="rId19" Type="http://schemas.openxmlformats.org/officeDocument/2006/relationships/drawing" Target="../drawings/drawing2.xml"/><Relationship Id="rId4" Type="http://schemas.openxmlformats.org/officeDocument/2006/relationships/hyperlink" Target="https://detail.1688.com/offer/694897445577.html" TargetMode="External"/><Relationship Id="rId9" Type="http://schemas.openxmlformats.org/officeDocument/2006/relationships/hyperlink" Target="https://detail.1688.com/offer/621533561519.html" TargetMode="External"/><Relationship Id="rId14" Type="http://schemas.openxmlformats.org/officeDocument/2006/relationships/hyperlink" Target="https://detail.1688.com/offer/7547240420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F1CC-4319-423E-9285-6447B47858B3}">
  <sheetPr>
    <pageSetUpPr fitToPage="1"/>
  </sheetPr>
  <dimension ref="A1:AC198"/>
  <sheetViews>
    <sheetView showZeros="0" tabSelected="1" showWhiteSpace="0" zoomScale="70" zoomScaleNormal="70" workbookViewId="0">
      <pane ySplit="1" topLeftCell="A172" activePane="bottomLeft" state="frozen"/>
      <selection pane="bottomLeft" activeCell="D176" sqref="D176"/>
    </sheetView>
  </sheetViews>
  <sheetFormatPr defaultColWidth="19.25" defaultRowHeight="99.95" customHeight="1" outlineLevelCol="1" x14ac:dyDescent="0.25"/>
  <cols>
    <col min="1" max="1" width="29.25" style="14" customWidth="1"/>
    <col min="2" max="2" width="16.25" style="10" customWidth="1"/>
    <col min="3" max="3" width="29" style="10" customWidth="1"/>
    <col min="4" max="4" width="18.125" style="10" customWidth="1"/>
    <col min="5" max="5" width="13.125" style="15" customWidth="1"/>
    <col min="6" max="6" width="11" style="16" customWidth="1" outlineLevel="1"/>
    <col min="7" max="7" width="10" style="8" customWidth="1" outlineLevel="1"/>
    <col min="8" max="8" width="20.75" style="19" customWidth="1" outlineLevel="1"/>
    <col min="9" max="9" width="12.25" style="8" customWidth="1" outlineLevel="1"/>
    <col min="10" max="10" width="12.375" style="8" customWidth="1" outlineLevel="1"/>
    <col min="11" max="11" width="19.25" style="19" customWidth="1" outlineLevel="1"/>
    <col min="12" max="12" width="13.625" style="17" customWidth="1" outlineLevel="1"/>
    <col min="13" max="13" width="15.125" style="19" customWidth="1" outlineLevel="1"/>
    <col min="14" max="14" width="8.625" style="9" customWidth="1" outlineLevel="1"/>
    <col min="15" max="15" width="8.625" style="8" customWidth="1" outlineLevel="1"/>
    <col min="16" max="16" width="13.75" style="8" customWidth="1" outlineLevel="1"/>
    <col min="17" max="17" width="13.625" style="8" customWidth="1" outlineLevel="1"/>
    <col min="18" max="18" width="33.25" style="152" customWidth="1"/>
    <col min="19" max="21" width="10.625" style="8" customWidth="1"/>
    <col min="22" max="23" width="11.5" style="8" customWidth="1"/>
    <col min="24" max="24" width="10.625" style="9" customWidth="1"/>
    <col min="25" max="25" width="12.625" style="9" customWidth="1"/>
    <col min="26" max="26" width="12.75" style="9" customWidth="1"/>
    <col min="27" max="29" width="12.75" style="10" customWidth="1"/>
    <col min="30" max="16384" width="19.25" style="10"/>
  </cols>
  <sheetData>
    <row r="1" spans="1:18" s="182" customFormat="1" ht="105" x14ac:dyDescent="0.25">
      <c r="A1" s="175" t="s">
        <v>0</v>
      </c>
      <c r="B1" s="176" t="s">
        <v>1</v>
      </c>
      <c r="C1" s="176" t="s">
        <v>2</v>
      </c>
      <c r="D1" s="177" t="s">
        <v>199</v>
      </c>
      <c r="E1" s="178" t="s">
        <v>21</v>
      </c>
      <c r="F1" s="179" t="s">
        <v>22</v>
      </c>
      <c r="G1" s="179" t="s">
        <v>31</v>
      </c>
      <c r="H1" s="180" t="s">
        <v>117</v>
      </c>
      <c r="I1" s="174" t="s">
        <v>118</v>
      </c>
      <c r="J1" s="174" t="s">
        <v>134</v>
      </c>
      <c r="K1" s="180" t="s">
        <v>195</v>
      </c>
      <c r="L1" s="176" t="s">
        <v>35</v>
      </c>
      <c r="M1" s="180" t="s">
        <v>23</v>
      </c>
      <c r="N1" s="179" t="s">
        <v>24</v>
      </c>
      <c r="O1" s="179" t="s">
        <v>15</v>
      </c>
      <c r="P1" s="179" t="s">
        <v>25</v>
      </c>
      <c r="Q1" s="179" t="s">
        <v>48</v>
      </c>
      <c r="R1" s="181" t="s">
        <v>97</v>
      </c>
    </row>
    <row r="2" spans="1:18" ht="63" x14ac:dyDescent="0.25">
      <c r="A2" s="195" t="s">
        <v>91</v>
      </c>
      <c r="B2" s="92"/>
      <c r="C2" s="93" t="s">
        <v>209</v>
      </c>
      <c r="D2" s="93">
        <f>_xlfn.XLOOKUP(H2,[1]Сводный!$C:$C,[1]Сводный!$CE:$CE,0)</f>
        <v>0</v>
      </c>
      <c r="E2" s="94">
        <v>5.5</v>
      </c>
      <c r="F2" s="95">
        <f>E2*D2</f>
        <v>0</v>
      </c>
      <c r="G2" s="183"/>
      <c r="H2" s="97" t="str">
        <f>_xlfn.XLOOKUP(I2,[2]Юнит!$A:$A,[2]Юнит!$C:$C)</f>
        <v>ACRF1BN101PN</v>
      </c>
      <c r="I2" s="98">
        <v>169112569</v>
      </c>
      <c r="J2" s="97">
        <v>169112569</v>
      </c>
      <c r="K2" s="91">
        <f>_xlfn.XLOOKUP(H2,[2]Юнит!$C:$C,[2]Юнит!$E:$E)</f>
        <v>2038161736993</v>
      </c>
      <c r="L2" s="99">
        <f t="shared" ref="L2:L64" si="0">D2</f>
        <v>0</v>
      </c>
      <c r="M2" s="100">
        <v>0.04</v>
      </c>
      <c r="N2" s="96">
        <f t="shared" ref="N2:N59" si="1">M2*D2</f>
        <v>0</v>
      </c>
      <c r="O2" s="101">
        <v>500</v>
      </c>
      <c r="P2" s="96" t="s">
        <v>16</v>
      </c>
      <c r="Q2" s="96">
        <f>O2*M2</f>
        <v>20</v>
      </c>
      <c r="R2" s="150"/>
    </row>
    <row r="3" spans="1:18" ht="63" x14ac:dyDescent="0.25">
      <c r="A3" s="195" t="s">
        <v>91</v>
      </c>
      <c r="B3" s="80"/>
      <c r="C3" s="81" t="s">
        <v>210</v>
      </c>
      <c r="D3" s="93">
        <f>_xlfn.XLOOKUP(H3,[1]Сводный!$C:$C,[1]Сводный!$CE:$CE,0)</f>
        <v>40</v>
      </c>
      <c r="E3" s="82">
        <v>5.5</v>
      </c>
      <c r="F3" s="83">
        <f>E3*D3</f>
        <v>220</v>
      </c>
      <c r="G3" s="212"/>
      <c r="H3" s="85" t="str">
        <f>_xlfn.XLOOKUP(I3,[2]Юнит!$A:$A,[2]Юнит!$C:$C)</f>
        <v>ACRF1BN101BC</v>
      </c>
      <c r="I3" s="86">
        <v>169153168</v>
      </c>
      <c r="J3" s="85">
        <v>169153168</v>
      </c>
      <c r="K3" s="91">
        <f>_xlfn.XLOOKUP(H3,[2]Юнит!$C:$C,[2]Юнит!$E:$E)</f>
        <v>2038162681926</v>
      </c>
      <c r="L3" s="87">
        <f t="shared" si="0"/>
        <v>40</v>
      </c>
      <c r="M3" s="88">
        <v>0.04</v>
      </c>
      <c r="N3" s="84">
        <f>M3*D3</f>
        <v>1.6</v>
      </c>
      <c r="O3" s="89">
        <v>500</v>
      </c>
      <c r="P3" s="84" t="s">
        <v>16</v>
      </c>
      <c r="Q3" s="84">
        <f>O3*M3</f>
        <v>20</v>
      </c>
      <c r="R3" s="151"/>
    </row>
    <row r="4" spans="1:18" ht="21" x14ac:dyDescent="0.25">
      <c r="A4" s="195"/>
      <c r="D4" s="93">
        <f>_xlfn.XLOOKUP(H4,[1]Сводный!$C:$C,[1]Сводный!$CE:$CE,0)</f>
        <v>0</v>
      </c>
      <c r="K4" s="91">
        <f>_xlfn.XLOOKUP(H4,[2]Юнит!$C:$C,[2]Юнит!$E:$E)</f>
        <v>0</v>
      </c>
      <c r="M4" s="17"/>
    </row>
    <row r="5" spans="1:18" ht="42" x14ac:dyDescent="0.25">
      <c r="A5" s="195" t="s">
        <v>92</v>
      </c>
      <c r="B5" s="80"/>
      <c r="C5" s="81" t="s">
        <v>203</v>
      </c>
      <c r="D5" s="93">
        <f>_xlfn.XLOOKUP(H5,[1]Сводный!$C:$C,[1]Сводный!$CE:$CE,0)</f>
        <v>40</v>
      </c>
      <c r="E5" s="82">
        <v>13.5</v>
      </c>
      <c r="F5" s="83">
        <f>E5*D5</f>
        <v>540</v>
      </c>
      <c r="G5" s="213"/>
      <c r="H5" s="85" t="str">
        <f>_xlfn.XLOOKUP(I5,[2]Юнит!$A:$A,[2]Юнит!$C:$C)</f>
        <v>ACRF1BN201GR</v>
      </c>
      <c r="I5" s="86">
        <v>169395410</v>
      </c>
      <c r="J5" s="85">
        <v>169395410</v>
      </c>
      <c r="K5" s="91">
        <f>_xlfn.XLOOKUP(H5,[2]Юнит!$C:$C,[2]Юнит!$E:$E)</f>
        <v>2038172050200</v>
      </c>
      <c r="L5" s="87">
        <f>D5</f>
        <v>40</v>
      </c>
      <c r="M5" s="88">
        <v>0.09</v>
      </c>
      <c r="N5" s="84">
        <f>M5*D5</f>
        <v>3.5999999999999996</v>
      </c>
      <c r="O5" s="89">
        <v>100</v>
      </c>
      <c r="P5" s="84" t="s">
        <v>17</v>
      </c>
      <c r="Q5" s="84">
        <f>O5*M5</f>
        <v>9</v>
      </c>
      <c r="R5" s="151"/>
    </row>
    <row r="6" spans="1:18" ht="21" x14ac:dyDescent="0.25">
      <c r="A6" s="195"/>
      <c r="B6" s="80"/>
      <c r="C6" s="81"/>
      <c r="D6" s="93">
        <f>_xlfn.XLOOKUP(H6,[1]Сводный!$C:$C,[1]Сводный!$CE:$CE,0)</f>
        <v>0</v>
      </c>
      <c r="E6" s="82"/>
      <c r="F6" s="83">
        <f t="shared" ref="F6:F64" si="2">E6*D6</f>
        <v>0</v>
      </c>
      <c r="G6" s="84"/>
      <c r="H6" s="85">
        <f>_xlfn.XLOOKUP(I6,[2]Юнит!$A:$A,[2]Юнит!$C:$C)</f>
        <v>0</v>
      </c>
      <c r="I6" s="86"/>
      <c r="J6" s="85">
        <v>0</v>
      </c>
      <c r="K6" s="85"/>
      <c r="L6" s="87">
        <f t="shared" si="0"/>
        <v>0</v>
      </c>
      <c r="M6" s="88"/>
      <c r="N6" s="84">
        <f t="shared" si="1"/>
        <v>0</v>
      </c>
      <c r="O6" s="89"/>
      <c r="P6" s="84"/>
      <c r="Q6" s="84">
        <f t="shared" ref="Q6:Q59" si="3">O6*M6</f>
        <v>0</v>
      </c>
      <c r="R6" s="151"/>
    </row>
    <row r="7" spans="1:18" ht="63" x14ac:dyDescent="0.25">
      <c r="A7" s="195" t="s">
        <v>18</v>
      </c>
      <c r="B7" s="80"/>
      <c r="C7" s="81" t="s">
        <v>19</v>
      </c>
      <c r="D7" s="93">
        <f>_xlfn.XLOOKUP(H7,[1]Сводный!$C:$C,[1]Сводный!$CE:$CE,0)</f>
        <v>0</v>
      </c>
      <c r="E7" s="82">
        <v>1.8</v>
      </c>
      <c r="F7" s="83">
        <f>E7*D7</f>
        <v>0</v>
      </c>
      <c r="G7" s="90"/>
      <c r="H7" s="85" t="str">
        <f>_xlfn.XLOOKUP(I7,[2]Юнит!$A:$A,[2]Юнит!$C:$C)</f>
        <v>ACRH1MS101RJ</v>
      </c>
      <c r="I7" s="86">
        <v>173605843</v>
      </c>
      <c r="J7" s="85">
        <v>173605843</v>
      </c>
      <c r="K7" s="91">
        <f>_xlfn.XLOOKUP(H7,[2]Юнит!$C:$C,[2]Юнит!$E:$E)</f>
        <v>2038430289250</v>
      </c>
      <c r="L7" s="87">
        <f>D7</f>
        <v>0</v>
      </c>
      <c r="M7" s="88">
        <v>0.04</v>
      </c>
      <c r="N7" s="84">
        <f>M7*D7</f>
        <v>0</v>
      </c>
      <c r="O7" s="89">
        <v>400</v>
      </c>
      <c r="P7" s="84" t="s">
        <v>20</v>
      </c>
      <c r="Q7" s="84">
        <f>O7*M7</f>
        <v>16</v>
      </c>
      <c r="R7" s="153" t="s">
        <v>196</v>
      </c>
    </row>
    <row r="8" spans="1:18" ht="21" x14ac:dyDescent="0.25">
      <c r="A8" s="195"/>
      <c r="B8" s="80"/>
      <c r="C8" s="81"/>
      <c r="D8" s="93">
        <f>_xlfn.XLOOKUP(H8,[1]Сводный!$C:$C,[1]Сводный!$CE:$CE,0)</f>
        <v>0</v>
      </c>
      <c r="E8" s="82"/>
      <c r="F8" s="83">
        <f t="shared" si="2"/>
        <v>0</v>
      </c>
      <c r="G8" s="90"/>
      <c r="H8" s="85">
        <f>_xlfn.XLOOKUP(I8,[2]Юнит!$A:$A,[2]Юнит!$C:$C)</f>
        <v>0</v>
      </c>
      <c r="I8" s="86"/>
      <c r="J8" s="85"/>
      <c r="K8" s="91"/>
      <c r="L8" s="87">
        <f t="shared" si="0"/>
        <v>0</v>
      </c>
      <c r="M8" s="88"/>
      <c r="N8" s="84">
        <f t="shared" si="1"/>
        <v>0</v>
      </c>
      <c r="O8" s="89"/>
      <c r="P8" s="84"/>
      <c r="Q8" s="84">
        <f t="shared" si="3"/>
        <v>0</v>
      </c>
      <c r="R8" s="151"/>
    </row>
    <row r="9" spans="1:18" ht="42" x14ac:dyDescent="0.25">
      <c r="A9" s="195" t="s">
        <v>93</v>
      </c>
      <c r="B9" s="80"/>
      <c r="C9" s="81" t="s">
        <v>211</v>
      </c>
      <c r="D9" s="93">
        <f>_xlfn.XLOOKUP(H9,[1]Сводный!$C:$C,[1]Сводный!$CE:$CE,0)</f>
        <v>10</v>
      </c>
      <c r="E9" s="82">
        <v>6.3</v>
      </c>
      <c r="F9" s="83">
        <f>E9*D9</f>
        <v>63</v>
      </c>
      <c r="G9" s="213">
        <v>80</v>
      </c>
      <c r="H9" s="85" t="str">
        <f>_xlfn.XLOOKUP(I9,[2]Юнит!$A:$A,[2]Юнит!$C:$C)</f>
        <v>ACRB1MS101PN</v>
      </c>
      <c r="I9" s="86">
        <v>275208801</v>
      </c>
      <c r="J9" s="85">
        <f>I9</f>
        <v>275208801</v>
      </c>
      <c r="K9" s="91">
        <f>_xlfn.XLOOKUP(H9,[2]Юнит!$C:$C,[2]Юнит!$E:$E)</f>
        <v>2041591042329</v>
      </c>
      <c r="L9" s="87">
        <f>D9</f>
        <v>10</v>
      </c>
      <c r="M9" s="88">
        <v>0.16</v>
      </c>
      <c r="N9" s="84">
        <f>M9*D9</f>
        <v>1.6</v>
      </c>
      <c r="O9" s="89">
        <v>100</v>
      </c>
      <c r="P9" s="84"/>
      <c r="Q9" s="84">
        <f>O9*M9</f>
        <v>16</v>
      </c>
      <c r="R9" s="153" t="s">
        <v>197</v>
      </c>
    </row>
    <row r="10" spans="1:18" ht="42" x14ac:dyDescent="0.25">
      <c r="A10" s="195" t="s">
        <v>93</v>
      </c>
      <c r="B10" s="80"/>
      <c r="C10" s="81" t="s">
        <v>212</v>
      </c>
      <c r="D10" s="93">
        <f>_xlfn.XLOOKUP(H10,[1]Сводный!$C:$C,[1]Сводный!$CE:$CE,0)</f>
        <v>60</v>
      </c>
      <c r="E10" s="82">
        <v>6.3</v>
      </c>
      <c r="F10" s="83">
        <f>E10*D10</f>
        <v>378</v>
      </c>
      <c r="G10" s="213"/>
      <c r="H10" s="85" t="str">
        <f>_xlfn.XLOOKUP(I10,[2]Юнит!$A:$A,[2]Юнит!$C:$C)</f>
        <v>ACRB1MS101BL</v>
      </c>
      <c r="I10" s="86">
        <v>275208802</v>
      </c>
      <c r="J10" s="85">
        <f>I10</f>
        <v>275208802</v>
      </c>
      <c r="K10" s="91">
        <f>_xlfn.XLOOKUP(H10,[2]Юнит!$C:$C,[2]Юнит!$E:$E)</f>
        <v>2041591055954</v>
      </c>
      <c r="L10" s="87">
        <f>D10</f>
        <v>60</v>
      </c>
      <c r="M10" s="88">
        <v>0.16</v>
      </c>
      <c r="N10" s="84">
        <f>M10*D10</f>
        <v>9.6</v>
      </c>
      <c r="O10" s="89">
        <v>100</v>
      </c>
      <c r="P10" s="84"/>
      <c r="Q10" s="84">
        <f>O10*M10</f>
        <v>16</v>
      </c>
      <c r="R10" s="153" t="s">
        <v>197</v>
      </c>
    </row>
    <row r="11" spans="1:18" ht="42" x14ac:dyDescent="0.25">
      <c r="A11" s="195" t="s">
        <v>93</v>
      </c>
      <c r="B11" s="80"/>
      <c r="C11" s="81" t="s">
        <v>213</v>
      </c>
      <c r="D11" s="93">
        <f>_xlfn.XLOOKUP(H11,[1]Сводный!$C:$C,[1]Сводный!$CE:$CE,0)</f>
        <v>50</v>
      </c>
      <c r="E11" s="82">
        <v>6.3</v>
      </c>
      <c r="F11" s="83">
        <f>E11*D11</f>
        <v>315</v>
      </c>
      <c r="G11" s="213"/>
      <c r="H11" s="85" t="str">
        <f>_xlfn.XLOOKUP(I11,[2]Юнит!$A:$A,[2]Юнит!$C:$C)</f>
        <v>ACRB1MS101RJ</v>
      </c>
      <c r="I11" s="86">
        <v>223420736</v>
      </c>
      <c r="J11" s="85">
        <f>I11</f>
        <v>223420736</v>
      </c>
      <c r="K11" s="91">
        <f>_xlfn.XLOOKUP(H11,[2]Юнит!$C:$C,[2]Юнит!$E:$E)</f>
        <v>2039813223373</v>
      </c>
      <c r="L11" s="87">
        <f>D11</f>
        <v>50</v>
      </c>
      <c r="M11" s="88">
        <v>0.16</v>
      </c>
      <c r="N11" s="84">
        <f>M11*D11</f>
        <v>8</v>
      </c>
      <c r="O11" s="89">
        <v>100</v>
      </c>
      <c r="P11" s="84"/>
      <c r="Q11" s="84">
        <f>O11*M11</f>
        <v>16</v>
      </c>
      <c r="R11" s="153" t="s">
        <v>197</v>
      </c>
    </row>
    <row r="12" spans="1:18" ht="21" x14ac:dyDescent="0.25">
      <c r="A12" s="195"/>
      <c r="D12" s="93">
        <f>_xlfn.XLOOKUP(H12,[1]Сводный!$C:$C,[1]Сводный!$CE:$CE,0)</f>
        <v>0</v>
      </c>
      <c r="M12" s="17"/>
    </row>
    <row r="13" spans="1:18" ht="42" x14ac:dyDescent="0.25">
      <c r="A13" s="195" t="s">
        <v>94</v>
      </c>
      <c r="B13" s="80"/>
      <c r="C13" s="81" t="s">
        <v>204</v>
      </c>
      <c r="D13" s="93">
        <f>_xlfn.XLOOKUP(H13,[1]Сводный!$C:$C,[1]Сводный!$CE:$CE,0)</f>
        <v>125</v>
      </c>
      <c r="E13" s="82">
        <v>2.9</v>
      </c>
      <c r="F13" s="83">
        <f>E13*D13</f>
        <v>362.5</v>
      </c>
      <c r="G13" s="213"/>
      <c r="H13" s="85" t="str">
        <f>_xlfn.XLOOKUP(I13,[2]Юнит!$A:$A,[2]Юнит!$C:$C)</f>
        <v>ACRB1MS106WH</v>
      </c>
      <c r="I13" s="86">
        <v>236072835</v>
      </c>
      <c r="J13" s="85">
        <f t="shared" ref="J13:J17" si="4">I13</f>
        <v>236072835</v>
      </c>
      <c r="K13" s="91">
        <f>_xlfn.XLOOKUP(H13,[2]Юнит!$C:$C,[2]Юнит!$E:$E)</f>
        <v>2040278804496</v>
      </c>
      <c r="L13" s="87">
        <f>D13</f>
        <v>125</v>
      </c>
      <c r="M13" s="88">
        <v>0.04</v>
      </c>
      <c r="N13" s="84">
        <f t="shared" ref="N13:N17" si="5">M13*D13</f>
        <v>5</v>
      </c>
      <c r="O13" s="89">
        <v>400</v>
      </c>
      <c r="P13" s="84" t="s">
        <v>106</v>
      </c>
      <c r="Q13" s="84">
        <f>O13*M13</f>
        <v>16</v>
      </c>
      <c r="R13" s="153" t="s">
        <v>198</v>
      </c>
    </row>
    <row r="14" spans="1:18" ht="42" x14ac:dyDescent="0.25">
      <c r="A14" s="195" t="s">
        <v>94</v>
      </c>
      <c r="B14" s="80"/>
      <c r="C14" s="81" t="s">
        <v>151</v>
      </c>
      <c r="D14" s="93">
        <f>_xlfn.XLOOKUP(H14,[1]Сводный!$C:$C,[1]Сводный!$CE:$CE,0)</f>
        <v>300</v>
      </c>
      <c r="E14" s="82">
        <v>2.9</v>
      </c>
      <c r="F14" s="83">
        <f>E14*D14</f>
        <v>870</v>
      </c>
      <c r="G14" s="213"/>
      <c r="H14" s="85" t="str">
        <f>_xlfn.XLOOKUP(I14,[2]Юнит!$A:$A,[2]Юнит!$C:$C)</f>
        <v>ACRB1MS106PN</v>
      </c>
      <c r="I14" s="86">
        <v>236072836</v>
      </c>
      <c r="J14" s="85">
        <f t="shared" si="4"/>
        <v>236072836</v>
      </c>
      <c r="K14" s="91">
        <f>_xlfn.XLOOKUP(H14,[2]Юнит!$C:$C,[2]Юнит!$E:$E)</f>
        <v>2040278810534</v>
      </c>
      <c r="L14" s="87">
        <f>D14</f>
        <v>300</v>
      </c>
      <c r="M14" s="88">
        <v>0.04</v>
      </c>
      <c r="N14" s="84">
        <f t="shared" si="5"/>
        <v>12</v>
      </c>
      <c r="O14" s="89">
        <v>400</v>
      </c>
      <c r="P14" s="84" t="s">
        <v>106</v>
      </c>
      <c r="Q14" s="84">
        <f>O14*M14</f>
        <v>16</v>
      </c>
      <c r="R14" s="153" t="s">
        <v>198</v>
      </c>
    </row>
    <row r="15" spans="1:18" ht="42" x14ac:dyDescent="0.25">
      <c r="A15" s="195" t="s">
        <v>94</v>
      </c>
      <c r="B15" s="80"/>
      <c r="C15" s="81" t="s">
        <v>152</v>
      </c>
      <c r="D15" s="93">
        <f>_xlfn.XLOOKUP(H15,[1]Сводный!$C:$C,[1]Сводный!$CE:$CE,0)</f>
        <v>120</v>
      </c>
      <c r="E15" s="82">
        <v>2.9</v>
      </c>
      <c r="F15" s="83">
        <f>E15*D15</f>
        <v>348</v>
      </c>
      <c r="G15" s="213"/>
      <c r="H15" s="85" t="str">
        <f>_xlfn.XLOOKUP(I15,[2]Юнит!$A:$A,[2]Юнит!$C:$C)</f>
        <v>ACRB1MS106BL</v>
      </c>
      <c r="I15" s="86">
        <v>236072834</v>
      </c>
      <c r="J15" s="85">
        <f t="shared" si="4"/>
        <v>236072834</v>
      </c>
      <c r="K15" s="91">
        <f>_xlfn.XLOOKUP(H15,[2]Юнит!$C:$C,[2]Юнит!$E:$E)</f>
        <v>2040278804649</v>
      </c>
      <c r="L15" s="87">
        <f>D15</f>
        <v>120</v>
      </c>
      <c r="M15" s="88">
        <v>0.04</v>
      </c>
      <c r="N15" s="84">
        <f t="shared" si="5"/>
        <v>4.8</v>
      </c>
      <c r="O15" s="89">
        <v>400</v>
      </c>
      <c r="P15" s="84" t="s">
        <v>106</v>
      </c>
      <c r="Q15" s="84">
        <f>O15*M15</f>
        <v>16</v>
      </c>
      <c r="R15" s="153" t="s">
        <v>198</v>
      </c>
    </row>
    <row r="16" spans="1:18" ht="42" x14ac:dyDescent="0.25">
      <c r="A16" s="195" t="s">
        <v>94</v>
      </c>
      <c r="B16" s="80"/>
      <c r="C16" s="81" t="s">
        <v>150</v>
      </c>
      <c r="D16" s="93">
        <f>_xlfn.XLOOKUP(H16,[1]Сводный!$C:$C,[1]Сводный!$CE:$CE,0)</f>
        <v>20</v>
      </c>
      <c r="E16" s="82">
        <v>2.9</v>
      </c>
      <c r="F16" s="83">
        <f>E16*D16</f>
        <v>58</v>
      </c>
      <c r="G16" s="213"/>
      <c r="H16" s="85" t="str">
        <f>_xlfn.XLOOKUP(I16,[2]Юнит!$A:$A,[2]Юнит!$C:$C)</f>
        <v>ACRB1MS106RJ</v>
      </c>
      <c r="I16" s="86">
        <v>223671295</v>
      </c>
      <c r="J16" s="85">
        <f t="shared" si="4"/>
        <v>223671295</v>
      </c>
      <c r="K16" s="91">
        <f>_xlfn.XLOOKUP(H16,[2]Юнит!$C:$C,[2]Юнит!$E:$E)</f>
        <v>2039818580389</v>
      </c>
      <c r="L16" s="87">
        <f>D16</f>
        <v>20</v>
      </c>
      <c r="M16" s="88">
        <v>0.04</v>
      </c>
      <c r="N16" s="84">
        <f>M16*D16</f>
        <v>0.8</v>
      </c>
      <c r="O16" s="89">
        <v>400</v>
      </c>
      <c r="P16" s="84" t="s">
        <v>106</v>
      </c>
      <c r="Q16" s="84">
        <f>O16*M16</f>
        <v>16</v>
      </c>
      <c r="R16" s="153" t="s">
        <v>198</v>
      </c>
    </row>
    <row r="17" spans="1:19" ht="31.5" x14ac:dyDescent="0.25">
      <c r="A17" s="195" t="s">
        <v>146</v>
      </c>
      <c r="B17" s="80"/>
      <c r="C17" s="81" t="s">
        <v>153</v>
      </c>
      <c r="D17" s="93">
        <f>_xlfn.XLOOKUP(H17,[1]Сводный!$C:$C,[1]Сводный!$CE:$CE,0)</f>
        <v>250</v>
      </c>
      <c r="E17" s="82">
        <v>1.9</v>
      </c>
      <c r="F17" s="83">
        <f>E17*D17</f>
        <v>475</v>
      </c>
      <c r="G17" s="213"/>
      <c r="H17" s="85" t="str">
        <f>_xlfn.XLOOKUP(I17,[2]Юнит!$A:$A,[2]Юнит!$C:$C)</f>
        <v>ACRB1MS106BС</v>
      </c>
      <c r="I17" s="86">
        <v>370591238</v>
      </c>
      <c r="J17" s="85">
        <f t="shared" si="4"/>
        <v>370591238</v>
      </c>
      <c r="K17" s="91">
        <f>_xlfn.XLOOKUP(H17,[2]Юнит!$C:$C,[2]Юнит!$E:$E)</f>
        <v>2043369663040</v>
      </c>
      <c r="L17" s="87">
        <f>D17</f>
        <v>250</v>
      </c>
      <c r="M17" s="88">
        <v>0.04</v>
      </c>
      <c r="N17" s="84">
        <f t="shared" si="5"/>
        <v>10</v>
      </c>
      <c r="O17" s="89">
        <v>450</v>
      </c>
      <c r="P17" s="84" t="s">
        <v>106</v>
      </c>
      <c r="Q17" s="84">
        <f>O17*M17</f>
        <v>18</v>
      </c>
      <c r="R17" s="153"/>
      <c r="S17" s="13"/>
    </row>
    <row r="18" spans="1:19" ht="21" x14ac:dyDescent="0.25">
      <c r="A18" s="195"/>
      <c r="D18" s="93">
        <f>_xlfn.XLOOKUP(H18,[1]Сводный!$C:$C,[1]Сводный!$CE:$CE,0)</f>
        <v>0</v>
      </c>
      <c r="M18" s="17"/>
    </row>
    <row r="19" spans="1:19" ht="31.5" x14ac:dyDescent="0.25">
      <c r="A19" s="195" t="s">
        <v>146</v>
      </c>
      <c r="B19" s="80"/>
      <c r="C19" s="81" t="s">
        <v>156</v>
      </c>
      <c r="D19" s="93">
        <f>_xlfn.XLOOKUP(H19,[1]Сводный!$C:$C,[1]Сводный!$CE:$CE,0)</f>
        <v>300</v>
      </c>
      <c r="E19" s="82">
        <v>2.1</v>
      </c>
      <c r="F19" s="83">
        <f>E19*D19</f>
        <v>630</v>
      </c>
      <c r="G19" s="213"/>
      <c r="H19" s="85" t="str">
        <f>_xlfn.XLOOKUP(I19,[2]Юнит!$A:$A,[2]Юнит!$C:$C)</f>
        <v>ACRB1MS107WH</v>
      </c>
      <c r="I19" s="86">
        <v>419145391</v>
      </c>
      <c r="J19" s="85">
        <f t="shared" ref="J19:J23" si="6">I19</f>
        <v>419145391</v>
      </c>
      <c r="K19" s="91">
        <f>_xlfn.XLOOKUP(H19,[2]Юнит!$C:$C,[2]Юнит!$E:$E)</f>
        <v>2044025326637</v>
      </c>
      <c r="L19" s="87">
        <f>D19</f>
        <v>300</v>
      </c>
      <c r="M19" s="88">
        <v>0.06</v>
      </c>
      <c r="N19" s="84">
        <f>M19*D19</f>
        <v>18</v>
      </c>
      <c r="O19" s="89"/>
      <c r="P19" s="84"/>
      <c r="Q19" s="84">
        <f>O19*M19</f>
        <v>0</v>
      </c>
      <c r="R19" s="154"/>
      <c r="S19" s="13"/>
    </row>
    <row r="20" spans="1:19" ht="31.5" x14ac:dyDescent="0.25">
      <c r="A20" s="195" t="s">
        <v>146</v>
      </c>
      <c r="B20" s="80"/>
      <c r="C20" s="81" t="s">
        <v>157</v>
      </c>
      <c r="D20" s="93">
        <f>_xlfn.XLOOKUP(H20,[1]Сводный!$C:$C,[1]Сводный!$CE:$CE,0)</f>
        <v>60</v>
      </c>
      <c r="E20" s="82">
        <v>2.1</v>
      </c>
      <c r="F20" s="83">
        <f>E20*D20</f>
        <v>126</v>
      </c>
      <c r="G20" s="213"/>
      <c r="H20" s="85" t="str">
        <f>_xlfn.XLOOKUP(I20,[2]Юнит!$A:$A,[2]Юнит!$C:$C)</f>
        <v>ACRB1MS107PN</v>
      </c>
      <c r="I20" s="86">
        <v>419145389</v>
      </c>
      <c r="J20" s="85">
        <f t="shared" si="6"/>
        <v>419145389</v>
      </c>
      <c r="K20" s="91">
        <f>_xlfn.XLOOKUP(H20,[2]Юнит!$C:$C,[2]Юнит!$E:$E)</f>
        <v>2044025316447</v>
      </c>
      <c r="L20" s="87">
        <f>D20</f>
        <v>60</v>
      </c>
      <c r="M20" s="88">
        <v>0.06</v>
      </c>
      <c r="N20" s="84">
        <f>M20*D20</f>
        <v>3.5999999999999996</v>
      </c>
      <c r="O20" s="89"/>
      <c r="P20" s="84"/>
      <c r="Q20" s="84">
        <f>O20*M20</f>
        <v>0</v>
      </c>
      <c r="R20" s="151"/>
    </row>
    <row r="21" spans="1:19" ht="31.5" x14ac:dyDescent="0.25">
      <c r="A21" s="195" t="s">
        <v>146</v>
      </c>
      <c r="B21" s="80"/>
      <c r="C21" s="81" t="s">
        <v>154</v>
      </c>
      <c r="D21" s="93">
        <f>_xlfn.XLOOKUP(H21,[1]Сводный!$C:$C,[1]Сводный!$CE:$CE,0)</f>
        <v>40</v>
      </c>
      <c r="E21" s="82">
        <v>2.1</v>
      </c>
      <c r="F21" s="83">
        <f>E21*D21</f>
        <v>84</v>
      </c>
      <c r="G21" s="213"/>
      <c r="H21" s="85" t="str">
        <f>_xlfn.XLOOKUP(I21,[2]Юнит!$A:$A,[2]Юнит!$C:$C)</f>
        <v>ACRB1MS107BL</v>
      </c>
      <c r="I21" s="86">
        <v>419145748</v>
      </c>
      <c r="J21" s="85">
        <f t="shared" si="6"/>
        <v>419145748</v>
      </c>
      <c r="K21" s="91">
        <f>_xlfn.XLOOKUP(H21,[2]Юнит!$C:$C,[2]Юнит!$E:$E)</f>
        <v>2044025338661</v>
      </c>
      <c r="L21" s="87">
        <f>D21</f>
        <v>40</v>
      </c>
      <c r="M21" s="88">
        <v>0.06</v>
      </c>
      <c r="N21" s="84">
        <f>M21*D21</f>
        <v>2.4</v>
      </c>
      <c r="O21" s="89"/>
      <c r="P21" s="84"/>
      <c r="Q21" s="84">
        <f>O21*M21</f>
        <v>0</v>
      </c>
      <c r="R21" s="151"/>
    </row>
    <row r="22" spans="1:19" ht="31.5" x14ac:dyDescent="0.25">
      <c r="A22" s="195" t="s">
        <v>146</v>
      </c>
      <c r="B22" s="80"/>
      <c r="C22" s="81" t="s">
        <v>155</v>
      </c>
      <c r="D22" s="93">
        <f>_xlfn.XLOOKUP(H22,[1]Сводный!$C:$C,[1]Сводный!$CE:$CE,0)</f>
        <v>30</v>
      </c>
      <c r="E22" s="82">
        <v>2.1</v>
      </c>
      <c r="F22" s="83">
        <f>E22*D22</f>
        <v>63</v>
      </c>
      <c r="G22" s="213"/>
      <c r="H22" s="85" t="str">
        <f>_xlfn.XLOOKUP(I22,[2]Юнит!$A:$A,[2]Юнит!$C:$C)</f>
        <v>ACRB1MS107RJ</v>
      </c>
      <c r="I22" s="86">
        <v>419141548</v>
      </c>
      <c r="J22" s="85">
        <f t="shared" si="6"/>
        <v>419141548</v>
      </c>
      <c r="K22" s="91">
        <f>_xlfn.XLOOKUP(H22,[2]Юнит!$C:$C,[2]Юнит!$E:$E)</f>
        <v>2044025288003</v>
      </c>
      <c r="L22" s="87">
        <f>D22</f>
        <v>30</v>
      </c>
      <c r="M22" s="88">
        <v>0.06</v>
      </c>
      <c r="N22" s="84">
        <f>M22*D22</f>
        <v>1.7999999999999998</v>
      </c>
      <c r="O22" s="89"/>
      <c r="P22" s="84"/>
      <c r="Q22" s="84">
        <f>O22*M22</f>
        <v>0</v>
      </c>
      <c r="R22" s="154"/>
      <c r="S22" s="13"/>
    </row>
    <row r="23" spans="1:19" ht="31.5" x14ac:dyDescent="0.25">
      <c r="A23" s="195" t="s">
        <v>146</v>
      </c>
      <c r="B23" s="80"/>
      <c r="C23" s="81" t="s">
        <v>158</v>
      </c>
      <c r="D23" s="93">
        <f>_xlfn.XLOOKUP(H23,[1]Сводный!$C:$C,[1]Сводный!$CE:$CE,0)</f>
        <v>30</v>
      </c>
      <c r="E23" s="82">
        <v>2.1</v>
      </c>
      <c r="F23" s="83">
        <f>E23*D23</f>
        <v>63</v>
      </c>
      <c r="G23" s="213"/>
      <c r="H23" s="85" t="str">
        <f>_xlfn.XLOOKUP(I23,[2]Юнит!$A:$A,[2]Юнит!$C:$C)</f>
        <v>ACRB1MS107BС</v>
      </c>
      <c r="I23" s="86">
        <v>419145985</v>
      </c>
      <c r="J23" s="85">
        <f t="shared" si="6"/>
        <v>419145985</v>
      </c>
      <c r="K23" s="91">
        <f>_xlfn.XLOOKUP(H23,[2]Юнит!$C:$C,[2]Юнит!$E:$E)</f>
        <v>2044025344532</v>
      </c>
      <c r="L23" s="87">
        <f>D23</f>
        <v>30</v>
      </c>
      <c r="M23" s="88">
        <v>0.06</v>
      </c>
      <c r="N23" s="84">
        <f>M23*D23</f>
        <v>1.7999999999999998</v>
      </c>
      <c r="O23" s="89"/>
      <c r="P23" s="84"/>
      <c r="Q23" s="84">
        <f>O23*M23</f>
        <v>0</v>
      </c>
      <c r="R23" s="151"/>
    </row>
    <row r="24" spans="1:19" ht="21" x14ac:dyDescent="0.25">
      <c r="A24" s="195"/>
      <c r="D24" s="93">
        <f>_xlfn.XLOOKUP(H24,[1]Сводный!$C:$C,[1]Сводный!$CE:$CE,0)</f>
        <v>0</v>
      </c>
      <c r="M24" s="17"/>
    </row>
    <row r="25" spans="1:19" ht="31.5" x14ac:dyDescent="0.25">
      <c r="A25" s="195" t="s">
        <v>146</v>
      </c>
      <c r="B25" s="80"/>
      <c r="C25" s="81" t="s">
        <v>160</v>
      </c>
      <c r="D25" s="93">
        <f>_xlfn.XLOOKUP(H25,[1]Сводный!$C:$C,[1]Сводный!$CE:$CE,0)</f>
        <v>150</v>
      </c>
      <c r="E25" s="82">
        <v>3.1</v>
      </c>
      <c r="F25" s="83">
        <f>E25*D25</f>
        <v>465</v>
      </c>
      <c r="G25" s="213">
        <v>356</v>
      </c>
      <c r="H25" s="85" t="str">
        <f>_xlfn.XLOOKUP(I25,[2]Юнит!$A:$A,[2]Юнит!$C:$C)</f>
        <v>ACRB1MS109PN</v>
      </c>
      <c r="I25" s="86">
        <v>419145390</v>
      </c>
      <c r="J25" s="85">
        <f>I25</f>
        <v>419145390</v>
      </c>
      <c r="K25" s="91">
        <f>_xlfn.XLOOKUP(H25,[2]Юнит!$C:$C,[2]Юнит!$E:$E)</f>
        <v>2044025321588</v>
      </c>
      <c r="L25" s="87">
        <f>D25</f>
        <v>150</v>
      </c>
      <c r="M25" s="88">
        <v>0.1</v>
      </c>
      <c r="N25" s="84">
        <f>M25*D25</f>
        <v>15</v>
      </c>
      <c r="O25" s="89"/>
      <c r="P25" s="84"/>
      <c r="Q25" s="84">
        <f>O25*M25</f>
        <v>0</v>
      </c>
      <c r="R25" s="151"/>
    </row>
    <row r="26" spans="1:19" ht="31.5" x14ac:dyDescent="0.25">
      <c r="A26" s="195" t="s">
        <v>146</v>
      </c>
      <c r="B26" s="80"/>
      <c r="C26" s="81" t="s">
        <v>161</v>
      </c>
      <c r="D26" s="93">
        <f>_xlfn.XLOOKUP(H26,[1]Сводный!$C:$C,[1]Сводный!$CE:$CE,0)</f>
        <v>40</v>
      </c>
      <c r="E26" s="82">
        <v>3.1</v>
      </c>
      <c r="F26" s="83">
        <f>E26*D26</f>
        <v>124</v>
      </c>
      <c r="G26" s="213"/>
      <c r="H26" s="85" t="str">
        <f>_xlfn.XLOOKUP(I26,[2]Юнит!$A:$A,[2]Юнит!$C:$C)</f>
        <v>ACRB1MS109BL</v>
      </c>
      <c r="I26" s="86">
        <v>419145749</v>
      </c>
      <c r="J26" s="85">
        <f>I26</f>
        <v>419145749</v>
      </c>
      <c r="K26" s="91">
        <f>_xlfn.XLOOKUP(H26,[2]Юнит!$C:$C,[2]Юнит!$E:$E)</f>
        <v>2044025342057</v>
      </c>
      <c r="L26" s="87">
        <f>D26</f>
        <v>40</v>
      </c>
      <c r="M26" s="88">
        <v>0.1</v>
      </c>
      <c r="N26" s="84">
        <f>M26*D26</f>
        <v>4</v>
      </c>
      <c r="O26" s="89"/>
      <c r="P26" s="84"/>
      <c r="Q26" s="84">
        <f>O26*M26</f>
        <v>0</v>
      </c>
      <c r="R26" s="151"/>
    </row>
    <row r="27" spans="1:19" ht="31.5" x14ac:dyDescent="0.25">
      <c r="A27" s="195" t="s">
        <v>146</v>
      </c>
      <c r="B27" s="80"/>
      <c r="C27" s="81" t="s">
        <v>159</v>
      </c>
      <c r="D27" s="93">
        <f>_xlfn.XLOOKUP(H27,[1]Сводный!$C:$C,[1]Сводный!$CE:$CE,0)</f>
        <v>100</v>
      </c>
      <c r="E27" s="82">
        <v>3.1</v>
      </c>
      <c r="F27" s="83">
        <f>E27*D27</f>
        <v>310</v>
      </c>
      <c r="G27" s="213"/>
      <c r="H27" s="85" t="str">
        <f>_xlfn.XLOOKUP(I27,[2]Юнит!$A:$A,[2]Юнит!$C:$C)</f>
        <v>ACRB1MS109RJ</v>
      </c>
      <c r="I27" s="86">
        <v>419141549</v>
      </c>
      <c r="J27" s="85">
        <f>I27</f>
        <v>419141549</v>
      </c>
      <c r="K27" s="91">
        <f>_xlfn.XLOOKUP(H27,[2]Юнит!$C:$C,[2]Юнит!$E:$E)</f>
        <v>2044025291485</v>
      </c>
      <c r="L27" s="87">
        <f>D27</f>
        <v>100</v>
      </c>
      <c r="M27" s="88">
        <v>0.1</v>
      </c>
      <c r="N27" s="84">
        <f>M27*D27</f>
        <v>10</v>
      </c>
      <c r="O27" s="89"/>
      <c r="P27" s="84"/>
      <c r="Q27" s="84">
        <f>O27*M27</f>
        <v>0</v>
      </c>
      <c r="R27" s="154"/>
      <c r="S27" s="13"/>
    </row>
    <row r="28" spans="1:19" ht="31.5" x14ac:dyDescent="0.25">
      <c r="A28" s="195" t="s">
        <v>146</v>
      </c>
      <c r="B28" s="80"/>
      <c r="C28" s="81" t="s">
        <v>162</v>
      </c>
      <c r="D28" s="93">
        <f>_xlfn.XLOOKUP(H28,[1]Сводный!$C:$C,[1]Сводный!$CE:$CE,0)</f>
        <v>30</v>
      </c>
      <c r="E28" s="82">
        <v>3.1</v>
      </c>
      <c r="F28" s="83">
        <f>E28*D28</f>
        <v>93</v>
      </c>
      <c r="G28" s="213"/>
      <c r="H28" s="85" t="str">
        <f>_xlfn.XLOOKUP(I28,[2]Юнит!$A:$A,[2]Юнит!$C:$C)</f>
        <v>ACRB1MS109BС</v>
      </c>
      <c r="I28" s="86">
        <v>419145986</v>
      </c>
      <c r="J28" s="85">
        <f>I28</f>
        <v>419145986</v>
      </c>
      <c r="K28" s="91">
        <f>_xlfn.XLOOKUP(H28,[2]Юнит!$C:$C,[2]Юнит!$E:$E)</f>
        <v>2044025347953</v>
      </c>
      <c r="L28" s="87">
        <f>D28</f>
        <v>30</v>
      </c>
      <c r="M28" s="88">
        <v>0.1</v>
      </c>
      <c r="N28" s="84">
        <f>M28*D28</f>
        <v>3</v>
      </c>
      <c r="O28" s="89"/>
      <c r="P28" s="84"/>
      <c r="Q28" s="84">
        <f>O28*M28</f>
        <v>0</v>
      </c>
      <c r="R28" s="151"/>
    </row>
    <row r="29" spans="1:19" ht="42" x14ac:dyDescent="0.25">
      <c r="A29" s="195" t="s">
        <v>146</v>
      </c>
      <c r="B29" s="80"/>
      <c r="C29" s="81" t="s">
        <v>163</v>
      </c>
      <c r="D29" s="93">
        <f>_xlfn.XLOOKUP(H29,[1]Сводный!$C:$C,[1]Сводный!$CE:$CE,0)</f>
        <v>80</v>
      </c>
      <c r="E29" s="82">
        <v>3.1</v>
      </c>
      <c r="F29" s="83">
        <f>E29*D29</f>
        <v>248</v>
      </c>
      <c r="G29" s="213"/>
      <c r="H29" s="85" t="str">
        <f>_xlfn.XLOOKUP(I29,[2]Юнит!$A:$A,[2]Юнит!$C:$C)</f>
        <v>ACRB1MS109LI</v>
      </c>
      <c r="I29" s="86">
        <v>419146579</v>
      </c>
      <c r="J29" s="85">
        <f>I29</f>
        <v>419146579</v>
      </c>
      <c r="K29" s="91">
        <f>_xlfn.XLOOKUP(H29,[2]Юнит!$C:$C,[2]Юнит!$E:$E)</f>
        <v>2044025354937</v>
      </c>
      <c r="L29" s="87">
        <f>D29</f>
        <v>80</v>
      </c>
      <c r="M29" s="88">
        <v>0.1</v>
      </c>
      <c r="N29" s="84">
        <f>M29*D29</f>
        <v>8</v>
      </c>
      <c r="O29" s="89"/>
      <c r="P29" s="84"/>
      <c r="Q29" s="84">
        <f>O29*M29</f>
        <v>0</v>
      </c>
      <c r="R29" s="154"/>
      <c r="S29" s="13"/>
    </row>
    <row r="30" spans="1:19" ht="21" x14ac:dyDescent="0.25">
      <c r="A30" s="195"/>
      <c r="B30" s="160"/>
      <c r="D30" s="93">
        <f>_xlfn.XLOOKUP(H30,[1]Сводный!$C:$C,[1]Сводный!$CE:$CE,0)</f>
        <v>0</v>
      </c>
      <c r="F30" s="161"/>
      <c r="G30" s="162"/>
      <c r="H30" s="85"/>
      <c r="I30" s="86"/>
      <c r="J30" s="163"/>
      <c r="K30" s="91"/>
      <c r="L30" s="9"/>
      <c r="M30" s="17"/>
      <c r="N30" s="8"/>
      <c r="O30" s="18"/>
      <c r="R30" s="165"/>
      <c r="S30" s="13"/>
    </row>
    <row r="31" spans="1:19" ht="42" x14ac:dyDescent="0.25">
      <c r="A31" s="195" t="s">
        <v>189</v>
      </c>
      <c r="B31" s="80"/>
      <c r="C31" s="81" t="s">
        <v>193</v>
      </c>
      <c r="D31" s="93">
        <f>_xlfn.XLOOKUP(H31,[1]Сводный!$C:$C,[1]Сводный!$CE:$CE,0)</f>
        <v>60</v>
      </c>
      <c r="E31" s="82">
        <v>21</v>
      </c>
      <c r="F31" s="83">
        <f>E31*D31</f>
        <v>1260</v>
      </c>
      <c r="G31" s="213"/>
      <c r="H31" s="85" t="str">
        <f>_xlfn.XLOOKUP(I31,[2]Юнит!$A:$A,[2]Юнит!$C:$C)</f>
        <v>ACRB3FR101CL</v>
      </c>
      <c r="I31" s="86">
        <v>820643010</v>
      </c>
      <c r="J31" s="85">
        <f>[2]Юнит!A43</f>
        <v>820643010</v>
      </c>
      <c r="K31" s="91">
        <f>_xlfn.XLOOKUP(H31,[2]Юнит!$C:$C,[2]Юнит!$E:$E)</f>
        <v>2048933027488</v>
      </c>
      <c r="L31" s="87">
        <f>D31</f>
        <v>60</v>
      </c>
      <c r="M31" s="88">
        <v>0.36499999999999999</v>
      </c>
      <c r="N31" s="84">
        <f>M31*D31</f>
        <v>21.9</v>
      </c>
      <c r="O31" s="89"/>
      <c r="P31" s="84"/>
      <c r="Q31" s="84">
        <f>O31*M31</f>
        <v>0</v>
      </c>
      <c r="R31" s="151"/>
    </row>
    <row r="32" spans="1:19" ht="42" x14ac:dyDescent="0.25">
      <c r="A32" s="195" t="s">
        <v>190</v>
      </c>
      <c r="B32" s="80"/>
      <c r="C32" s="81" t="s">
        <v>192</v>
      </c>
      <c r="D32" s="93">
        <f>_xlfn.XLOOKUP(H32,[1]Сводный!$C:$C,[1]Сводный!$CE:$CE,0)</f>
        <v>30</v>
      </c>
      <c r="E32" s="82">
        <v>29</v>
      </c>
      <c r="F32" s="83">
        <f>E32*D32</f>
        <v>870</v>
      </c>
      <c r="G32" s="213">
        <v>18</v>
      </c>
      <c r="H32" s="85" t="str">
        <f>_xlfn.XLOOKUP(I32,[2]Юнит!$A:$A,[2]Юнит!$C:$C)</f>
        <v>ACRB5FR200CL</v>
      </c>
      <c r="I32" s="86">
        <v>550539998</v>
      </c>
      <c r="J32" s="85">
        <f>[2]Юнит!A44</f>
        <v>550539998</v>
      </c>
      <c r="K32" s="91">
        <f>_xlfn.XLOOKUP(H32,[2]Юнит!$C:$C,[2]Юнит!$E:$E)</f>
        <v>2046392546618</v>
      </c>
      <c r="L32" s="87">
        <f>D32</f>
        <v>30</v>
      </c>
      <c r="M32" s="88">
        <v>0.24</v>
      </c>
      <c r="N32" s="84">
        <f>M32*D32</f>
        <v>7.1999999999999993</v>
      </c>
      <c r="O32" s="89"/>
      <c r="P32" s="84"/>
      <c r="Q32" s="84">
        <f>O32*M32</f>
        <v>0</v>
      </c>
      <c r="R32" s="151"/>
    </row>
    <row r="33" spans="1:18" ht="42" x14ac:dyDescent="0.25">
      <c r="A33" s="195" t="s">
        <v>191</v>
      </c>
      <c r="B33" s="80"/>
      <c r="C33" s="81" t="s">
        <v>235</v>
      </c>
      <c r="D33" s="93">
        <f>_xlfn.XLOOKUP(H33,[1]Сводный!$C:$C,[1]Сводный!$CE:$CE,0)</f>
        <v>0</v>
      </c>
      <c r="E33" s="82">
        <v>15.2</v>
      </c>
      <c r="F33" s="83">
        <f>E33*D33</f>
        <v>0</v>
      </c>
      <c r="G33" s="90"/>
      <c r="H33" s="85" t="str">
        <f>_xlfn.XLOOKUP(I33,[2]Юнит!$A:$A,[2]Юнит!$C:$C)</f>
        <v>ACRB4FR300CL</v>
      </c>
      <c r="I33" s="86">
        <v>550539999</v>
      </c>
      <c r="J33" s="85">
        <f>[2]Юнит!A45</f>
        <v>550539999</v>
      </c>
      <c r="K33" s="91">
        <f>_xlfn.XLOOKUP(H33,[2]Юнит!$C:$C,[2]Юнит!$E:$E)</f>
        <v>2046392546632</v>
      </c>
      <c r="L33" s="87">
        <f>D33</f>
        <v>0</v>
      </c>
      <c r="M33" s="88">
        <v>0.25</v>
      </c>
      <c r="N33" s="84">
        <f>M33*D33</f>
        <v>0</v>
      </c>
      <c r="O33" s="89"/>
      <c r="P33" s="84"/>
      <c r="Q33" s="84">
        <f>O33*M33</f>
        <v>0</v>
      </c>
      <c r="R33" s="151"/>
    </row>
    <row r="34" spans="1:18" ht="63" x14ac:dyDescent="0.25">
      <c r="A34" s="195" t="s">
        <v>194</v>
      </c>
      <c r="B34" s="80"/>
      <c r="C34" s="81" t="s">
        <v>241</v>
      </c>
      <c r="D34" s="93">
        <f>_xlfn.XLOOKUP(H34,[1]Сводный!$C:$C,[1]Сводный!$CE:$CE,0)</f>
        <v>0</v>
      </c>
      <c r="E34" s="82">
        <v>0.82</v>
      </c>
      <c r="F34" s="83">
        <f t="shared" ref="F34:F38" si="7">E34*D34</f>
        <v>0</v>
      </c>
      <c r="G34" s="90"/>
      <c r="H34" s="85" t="str">
        <f>_xlfn.XLOOKUP(I34,[2]Юнит!$A:$A,[2]Юнит!$C:$C)</f>
        <v>ACRB5FR400CL</v>
      </c>
      <c r="I34" s="86">
        <v>550540000</v>
      </c>
      <c r="J34" s="85" t="s">
        <v>236</v>
      </c>
      <c r="K34" s="91">
        <f>_xlfn.XLOOKUP(H34,[2]Юнит!$C:$C,[2]Юнит!$E:$E)</f>
        <v>2046392546656</v>
      </c>
      <c r="L34" s="87">
        <f t="shared" ref="L34:L38" si="8">D34</f>
        <v>0</v>
      </c>
      <c r="M34" s="88">
        <v>1.4E-2</v>
      </c>
      <c r="N34" s="84">
        <f t="shared" ref="N34:N38" si="9">M34*D34</f>
        <v>0</v>
      </c>
      <c r="O34" s="89"/>
      <c r="P34" s="84"/>
      <c r="Q34" s="84"/>
      <c r="R34" s="151"/>
    </row>
    <row r="35" spans="1:18" ht="42" x14ac:dyDescent="0.25">
      <c r="A35" s="195" t="s">
        <v>194</v>
      </c>
      <c r="B35" s="80"/>
      <c r="C35" s="81" t="s">
        <v>242</v>
      </c>
      <c r="D35" s="93">
        <f>_xlfn.XLOOKUP(H35,[1]Сводный!$C:$C,[1]Сводный!$CE:$CE,0)</f>
        <v>0</v>
      </c>
      <c r="E35" s="82">
        <v>1</v>
      </c>
      <c r="F35" s="83">
        <f t="shared" si="7"/>
        <v>0</v>
      </c>
      <c r="G35" s="90"/>
      <c r="H35" s="85" t="str">
        <f>_xlfn.XLOOKUP(I35,[2]Юнит!$A:$A,[2]Юнит!$C:$C)</f>
        <v>ACRB5FR400CL</v>
      </c>
      <c r="I35" s="86">
        <v>550540000</v>
      </c>
      <c r="J35" s="85" t="s">
        <v>237</v>
      </c>
      <c r="K35" s="91">
        <f>_xlfn.XLOOKUP(H35,[2]Юнит!$C:$C,[2]Юнит!$E:$E)</f>
        <v>2046392546656</v>
      </c>
      <c r="L35" s="87">
        <f t="shared" si="8"/>
        <v>0</v>
      </c>
      <c r="M35" s="88">
        <v>2.1000000000000001E-2</v>
      </c>
      <c r="N35" s="84">
        <f t="shared" si="9"/>
        <v>0</v>
      </c>
      <c r="O35" s="89"/>
      <c r="P35" s="84"/>
      <c r="Q35" s="84"/>
      <c r="R35" s="151"/>
    </row>
    <row r="36" spans="1:18" ht="63" x14ac:dyDescent="0.25">
      <c r="A36" s="195" t="s">
        <v>194</v>
      </c>
      <c r="B36" s="80"/>
      <c r="C36" s="81" t="s">
        <v>243</v>
      </c>
      <c r="D36" s="93">
        <f>_xlfn.XLOOKUP(H36,[1]Сводный!$C:$C,[1]Сводный!$CE:$CE,0)</f>
        <v>0</v>
      </c>
      <c r="E36" s="82">
        <v>1.23</v>
      </c>
      <c r="F36" s="83">
        <f t="shared" si="7"/>
        <v>0</v>
      </c>
      <c r="G36" s="90"/>
      <c r="H36" s="85" t="str">
        <f>_xlfn.XLOOKUP(I36,[2]Юнит!$A:$A,[2]Юнит!$C:$C)</f>
        <v>ACRB5FR400CL</v>
      </c>
      <c r="I36" s="86">
        <v>550540000</v>
      </c>
      <c r="J36" s="85" t="s">
        <v>238</v>
      </c>
      <c r="K36" s="91">
        <f>_xlfn.XLOOKUP(H36,[2]Юнит!$C:$C,[2]Юнит!$E:$E)</f>
        <v>2046392546656</v>
      </c>
      <c r="L36" s="87">
        <f t="shared" si="8"/>
        <v>0</v>
      </c>
      <c r="M36" s="88">
        <v>2.5999999999999999E-2</v>
      </c>
      <c r="N36" s="84">
        <f t="shared" si="9"/>
        <v>0</v>
      </c>
      <c r="O36" s="89"/>
      <c r="P36" s="84"/>
      <c r="Q36" s="84"/>
      <c r="R36" s="151"/>
    </row>
    <row r="37" spans="1:18" ht="42" x14ac:dyDescent="0.25">
      <c r="A37" s="195" t="s">
        <v>194</v>
      </c>
      <c r="B37" s="80"/>
      <c r="C37" s="81" t="s">
        <v>244</v>
      </c>
      <c r="D37" s="93">
        <f>_xlfn.XLOOKUP(H37,[1]Сводный!$C:$C,[1]Сводный!$CE:$CE,0)</f>
        <v>0</v>
      </c>
      <c r="E37" s="82">
        <v>1.3</v>
      </c>
      <c r="F37" s="83">
        <f t="shared" si="7"/>
        <v>0</v>
      </c>
      <c r="G37" s="90"/>
      <c r="H37" s="85" t="str">
        <f>_xlfn.XLOOKUP(I37,[2]Юнит!$A:$A,[2]Юнит!$C:$C)</f>
        <v>ACRB5FR400CL</v>
      </c>
      <c r="I37" s="86">
        <v>550540000</v>
      </c>
      <c r="J37" s="85" t="s">
        <v>239</v>
      </c>
      <c r="K37" s="91">
        <f>_xlfn.XLOOKUP(H37,[2]Юнит!$C:$C,[2]Юнит!$E:$E)</f>
        <v>2046392546656</v>
      </c>
      <c r="L37" s="87">
        <f t="shared" si="8"/>
        <v>0</v>
      </c>
      <c r="M37" s="88">
        <v>3.1E-2</v>
      </c>
      <c r="N37" s="84">
        <f t="shared" si="9"/>
        <v>0</v>
      </c>
      <c r="O37" s="89"/>
      <c r="P37" s="84"/>
      <c r="Q37" s="84"/>
      <c r="R37" s="151"/>
    </row>
    <row r="38" spans="1:18" ht="42" x14ac:dyDescent="0.25">
      <c r="A38" s="195" t="s">
        <v>194</v>
      </c>
      <c r="B38" s="80"/>
      <c r="C38" s="81" t="s">
        <v>245</v>
      </c>
      <c r="D38" s="93">
        <f>_xlfn.XLOOKUP(H38,[1]Сводный!$C:$C,[1]Сводный!$CE:$CE,0)</f>
        <v>0</v>
      </c>
      <c r="E38" s="82">
        <v>1.65</v>
      </c>
      <c r="F38" s="83">
        <f t="shared" si="7"/>
        <v>0</v>
      </c>
      <c r="G38" s="90"/>
      <c r="H38" s="85" t="str">
        <f>_xlfn.XLOOKUP(I38,[2]Юнит!$A:$A,[2]Юнит!$C:$C)</f>
        <v>ACRB5FR400CL</v>
      </c>
      <c r="I38" s="86">
        <v>550540000</v>
      </c>
      <c r="J38" s="85" t="s">
        <v>240</v>
      </c>
      <c r="K38" s="91">
        <f>_xlfn.XLOOKUP(H38,[2]Юнит!$C:$C,[2]Юнит!$E:$E)</f>
        <v>2046392546656</v>
      </c>
      <c r="L38" s="87">
        <f t="shared" si="8"/>
        <v>0</v>
      </c>
      <c r="M38" s="88">
        <v>3.3000000000000002E-2</v>
      </c>
      <c r="N38" s="84">
        <f t="shared" si="9"/>
        <v>0</v>
      </c>
      <c r="O38" s="89"/>
      <c r="P38" s="84"/>
      <c r="Q38" s="84"/>
      <c r="R38" s="151"/>
    </row>
    <row r="39" spans="1:18" ht="21" x14ac:dyDescent="0.25">
      <c r="A39" s="195"/>
      <c r="B39" s="160"/>
      <c r="D39" s="93">
        <f>_xlfn.XLOOKUP(H39,[1]Сводный!$C:$C,[1]Сводный!$CE:$CE,0)</f>
        <v>0</v>
      </c>
      <c r="F39" s="161"/>
      <c r="G39" s="162"/>
      <c r="H39" s="163"/>
      <c r="I39" s="164"/>
      <c r="J39" s="164"/>
      <c r="K39" s="164"/>
      <c r="L39" s="9"/>
      <c r="M39" s="17"/>
      <c r="N39" s="8"/>
      <c r="O39" s="18"/>
    </row>
    <row r="40" spans="1:18" ht="31.5" x14ac:dyDescent="0.25">
      <c r="A40" s="195" t="s">
        <v>100</v>
      </c>
      <c r="B40" s="80"/>
      <c r="C40" s="81" t="s">
        <v>101</v>
      </c>
      <c r="D40" s="93">
        <f>_xlfn.XLOOKUP(H40,[1]Сводный!$C:$C,[1]Сводный!$CE:$CE,0)</f>
        <v>0</v>
      </c>
      <c r="E40" s="82">
        <v>17</v>
      </c>
      <c r="F40" s="83">
        <f>E40*D40</f>
        <v>0</v>
      </c>
      <c r="G40" s="90"/>
      <c r="H40" s="85" t="str">
        <f>_xlfn.XLOOKUP(I40,[2]Юнит!$A:$A,[2]Юнит!$C:$C)</f>
        <v>ACRB1SK101BC</v>
      </c>
      <c r="I40" s="86">
        <v>271440668</v>
      </c>
      <c r="J40" s="86">
        <v>271440668</v>
      </c>
      <c r="K40" s="91">
        <f>_xlfn.XLOOKUP(H40,[2]Юнит!$C:$C,[2]Юнит!$E:$E)</f>
        <v>2041473034138</v>
      </c>
      <c r="L40" s="87">
        <f>D40</f>
        <v>0</v>
      </c>
      <c r="M40" s="88">
        <v>0.17</v>
      </c>
      <c r="N40" s="84">
        <f>M40*D40</f>
        <v>0</v>
      </c>
      <c r="O40" s="89">
        <v>200</v>
      </c>
      <c r="P40" s="84"/>
      <c r="Q40" s="84">
        <f>O40*M40</f>
        <v>34</v>
      </c>
      <c r="R40" s="151"/>
    </row>
    <row r="41" spans="1:18" ht="31.5" x14ac:dyDescent="0.25">
      <c r="A41" s="195" t="s">
        <v>100</v>
      </c>
      <c r="B41" s="80"/>
      <c r="C41" s="81" t="s">
        <v>104</v>
      </c>
      <c r="D41" s="93">
        <f>_xlfn.XLOOKUP(H41,[1]Сводный!$C:$C,[1]Сводный!$CE:$CE,0)</f>
        <v>0</v>
      </c>
      <c r="E41" s="82">
        <v>17</v>
      </c>
      <c r="F41" s="83">
        <f>E41*D41</f>
        <v>0</v>
      </c>
      <c r="G41" s="90"/>
      <c r="H41" s="85" t="str">
        <f>_xlfn.XLOOKUP(I41,[2]Юнит!$A:$A,[2]Юнит!$C:$C)</f>
        <v>ACRB1SK101RD</v>
      </c>
      <c r="I41" s="86">
        <v>271440669</v>
      </c>
      <c r="J41" s="86">
        <v>271440669</v>
      </c>
      <c r="K41" s="91">
        <f>_xlfn.XLOOKUP(H41,[2]Юнит!$C:$C,[2]Юнит!$E:$E)</f>
        <v>2041473034145</v>
      </c>
      <c r="L41" s="87">
        <f>D41</f>
        <v>0</v>
      </c>
      <c r="M41" s="88">
        <v>0.17</v>
      </c>
      <c r="N41" s="84">
        <f>M41*D41</f>
        <v>0</v>
      </c>
      <c r="O41" s="89">
        <v>200</v>
      </c>
      <c r="P41" s="84"/>
      <c r="Q41" s="84">
        <f>O41*M41</f>
        <v>34</v>
      </c>
      <c r="R41" s="151"/>
    </row>
    <row r="42" spans="1:18" ht="31.5" x14ac:dyDescent="0.25">
      <c r="A42" s="195" t="s">
        <v>100</v>
      </c>
      <c r="B42" s="80"/>
      <c r="C42" s="81" t="s">
        <v>105</v>
      </c>
      <c r="D42" s="93">
        <f>_xlfn.XLOOKUP(H42,[1]Сводный!$C:$C,[1]Сводный!$CE:$CE,0)</f>
        <v>0</v>
      </c>
      <c r="E42" s="82">
        <v>17</v>
      </c>
      <c r="F42" s="83">
        <f>E42*D42</f>
        <v>0</v>
      </c>
      <c r="G42" s="90"/>
      <c r="H42" s="85" t="str">
        <f>_xlfn.XLOOKUP(I42,[2]Юнит!$A:$A,[2]Юнит!$C:$C)</f>
        <v>ACRB1SK101BL</v>
      </c>
      <c r="I42" s="86">
        <v>271440670</v>
      </c>
      <c r="J42" s="86">
        <v>271440670</v>
      </c>
      <c r="K42" s="91">
        <f>_xlfn.XLOOKUP(H42,[2]Юнит!$C:$C,[2]Юнит!$E:$E)</f>
        <v>2041473034169</v>
      </c>
      <c r="L42" s="87">
        <f>D42</f>
        <v>0</v>
      </c>
      <c r="M42" s="88">
        <v>0.17</v>
      </c>
      <c r="N42" s="84">
        <f>M42*D42</f>
        <v>0</v>
      </c>
      <c r="O42" s="89">
        <v>200</v>
      </c>
      <c r="P42" s="84"/>
      <c r="Q42" s="84">
        <f>O42*M42</f>
        <v>34</v>
      </c>
      <c r="R42" s="151"/>
    </row>
    <row r="43" spans="1:18" ht="21" x14ac:dyDescent="0.25">
      <c r="A43" s="195"/>
      <c r="D43" s="93">
        <f>_xlfn.XLOOKUP(H43,[1]Сводный!$C:$C,[1]Сводный!$CE:$CE,0)</f>
        <v>0</v>
      </c>
      <c r="H43" s="85">
        <f>_xlfn.XLOOKUP(I43,[2]Юнит!$A:$A,[2]Юнит!$C:$C)</f>
        <v>0</v>
      </c>
      <c r="K43" s="91"/>
      <c r="M43" s="17"/>
    </row>
    <row r="44" spans="1:18" ht="42" x14ac:dyDescent="0.25">
      <c r="A44" s="195" t="s">
        <v>164</v>
      </c>
      <c r="B44" s="80"/>
      <c r="C44" s="81" t="s">
        <v>214</v>
      </c>
      <c r="D44" s="93">
        <f>_xlfn.XLOOKUP(H44,[1]Сводный!$C:$C,[1]Сводный!$CE:$CE,0)</f>
        <v>0</v>
      </c>
      <c r="E44" s="82">
        <v>4.5</v>
      </c>
      <c r="F44" s="83">
        <f t="shared" ref="F44:F51" si="10">E44*D44</f>
        <v>0</v>
      </c>
      <c r="G44" s="90"/>
      <c r="H44" s="85" t="str">
        <f>_xlfn.XLOOKUP(I44,[2]Юнит!$A:$A,[2]Юнит!$C:$C)</f>
        <v>ACRB1SK101BC</v>
      </c>
      <c r="I44" s="86">
        <f>[2]Юнит!A47</f>
        <v>271440668</v>
      </c>
      <c r="J44" s="85">
        <f>[2]Юнит!A47</f>
        <v>271440668</v>
      </c>
      <c r="K44" s="91">
        <f>_xlfn.XLOOKUP(H44,[2]Юнит!$C:$C,[2]Юнит!$E:$E)</f>
        <v>2041473034138</v>
      </c>
      <c r="L44" s="87">
        <f t="shared" ref="L44:L51" si="11">D44</f>
        <v>0</v>
      </c>
      <c r="M44" s="88">
        <v>3.5000000000000003E-2</v>
      </c>
      <c r="N44" s="84">
        <f t="shared" ref="N44:N51" si="12">M44*D44</f>
        <v>0</v>
      </c>
      <c r="O44" s="89">
        <v>300</v>
      </c>
      <c r="P44" s="84" t="s">
        <v>182</v>
      </c>
      <c r="Q44" s="84">
        <f t="shared" ref="Q44" si="13">O44*M44</f>
        <v>10.500000000000002</v>
      </c>
      <c r="R44" s="151"/>
    </row>
    <row r="45" spans="1:18" ht="42" x14ac:dyDescent="0.25">
      <c r="A45" s="195" t="s">
        <v>164</v>
      </c>
      <c r="B45" s="80"/>
      <c r="C45" s="81" t="s">
        <v>215</v>
      </c>
      <c r="D45" s="93">
        <f>_xlfn.XLOOKUP(H45,[1]Сводный!$C:$C,[1]Сводный!$CE:$CE,0)</f>
        <v>0</v>
      </c>
      <c r="E45" s="82">
        <v>4.5</v>
      </c>
      <c r="F45" s="83">
        <f t="shared" si="10"/>
        <v>0</v>
      </c>
      <c r="G45" s="90"/>
      <c r="H45" s="85" t="str">
        <f>_xlfn.XLOOKUP(I45,[2]Юнит!$A:$A,[2]Юнит!$C:$C)</f>
        <v>ACRB1SK101RD</v>
      </c>
      <c r="I45" s="86">
        <f>[2]Юнит!A48</f>
        <v>271440669</v>
      </c>
      <c r="J45" s="85">
        <f>[2]Юнит!A48</f>
        <v>271440669</v>
      </c>
      <c r="K45" s="91">
        <f>_xlfn.XLOOKUP(H45,[2]Юнит!$C:$C,[2]Юнит!$E:$E)</f>
        <v>2041473034145</v>
      </c>
      <c r="L45" s="87">
        <f t="shared" si="11"/>
        <v>0</v>
      </c>
      <c r="M45" s="88">
        <v>3.5000000000000003E-2</v>
      </c>
      <c r="N45" s="84">
        <f t="shared" si="12"/>
        <v>0</v>
      </c>
      <c r="O45" s="89">
        <v>300</v>
      </c>
      <c r="P45" s="84" t="s">
        <v>182</v>
      </c>
      <c r="Q45" s="84">
        <f t="shared" ref="Q45:Q51" si="14">O45*M45</f>
        <v>10.500000000000002</v>
      </c>
      <c r="R45" s="151"/>
    </row>
    <row r="46" spans="1:18" ht="31.5" x14ac:dyDescent="0.25">
      <c r="A46" s="195" t="s">
        <v>164</v>
      </c>
      <c r="B46" s="80"/>
      <c r="C46" s="81" t="s">
        <v>176</v>
      </c>
      <c r="D46" s="93">
        <f>_xlfn.XLOOKUP(H46,[1]Сводный!$C:$C,[1]Сводный!$CE:$CE,0)</f>
        <v>0</v>
      </c>
      <c r="E46" s="82">
        <v>4.5</v>
      </c>
      <c r="F46" s="83">
        <f t="shared" si="10"/>
        <v>0</v>
      </c>
      <c r="G46" s="90"/>
      <c r="H46" s="85" t="str">
        <f>_xlfn.XLOOKUP(I46,[2]Юнит!$A:$A,[2]Юнит!$C:$C)</f>
        <v>ACRB1SK101BL</v>
      </c>
      <c r="I46" s="86">
        <f>[2]Юнит!A49</f>
        <v>271440670</v>
      </c>
      <c r="J46" s="85">
        <f>[2]Юнит!A49</f>
        <v>271440670</v>
      </c>
      <c r="K46" s="91">
        <f>_xlfn.XLOOKUP(H46,[2]Юнит!$C:$C,[2]Юнит!$E:$E)</f>
        <v>2041473034169</v>
      </c>
      <c r="L46" s="87">
        <f t="shared" si="11"/>
        <v>0</v>
      </c>
      <c r="M46" s="88">
        <v>3.5000000000000003E-2</v>
      </c>
      <c r="N46" s="84">
        <f t="shared" si="12"/>
        <v>0</v>
      </c>
      <c r="O46" s="89">
        <v>300</v>
      </c>
      <c r="P46" s="84" t="s">
        <v>182</v>
      </c>
      <c r="Q46" s="84">
        <f t="shared" si="14"/>
        <v>10.500000000000002</v>
      </c>
      <c r="R46" s="151"/>
    </row>
    <row r="47" spans="1:18" ht="31.5" x14ac:dyDescent="0.25">
      <c r="A47" s="195" t="s">
        <v>164</v>
      </c>
      <c r="B47" s="80"/>
      <c r="C47" s="81" t="s">
        <v>177</v>
      </c>
      <c r="D47" s="93">
        <f>_xlfn.XLOOKUP(H47,[1]Сводный!$C:$C,[1]Сводный!$CE:$CE,0)</f>
        <v>0</v>
      </c>
      <c r="E47" s="82">
        <v>4.5</v>
      </c>
      <c r="F47" s="83">
        <f t="shared" si="10"/>
        <v>0</v>
      </c>
      <c r="G47" s="90"/>
      <c r="H47" s="85" t="str">
        <f>_xlfn.XLOOKUP(I47,[2]Юнит!$A:$A,[2]Юнит!$C:$C)</f>
        <v>ACRF1KP101BC</v>
      </c>
      <c r="I47" s="86">
        <f>[2]Юнит!A50</f>
        <v>550445272</v>
      </c>
      <c r="J47" s="85">
        <f>[2]Юнит!A50</f>
        <v>550445272</v>
      </c>
      <c r="K47" s="91">
        <f>_xlfn.XLOOKUP(H47,[2]Юнит!$C:$C,[2]Юнит!$E:$E)</f>
        <v>2046391283330</v>
      </c>
      <c r="L47" s="87">
        <f t="shared" si="11"/>
        <v>0</v>
      </c>
      <c r="M47" s="88">
        <v>3.5000000000000003E-2</v>
      </c>
      <c r="N47" s="84">
        <f t="shared" si="12"/>
        <v>0</v>
      </c>
      <c r="O47" s="89">
        <v>300</v>
      </c>
      <c r="P47" s="84" t="s">
        <v>182</v>
      </c>
      <c r="Q47" s="84">
        <f t="shared" si="14"/>
        <v>10.500000000000002</v>
      </c>
      <c r="R47" s="151"/>
    </row>
    <row r="48" spans="1:18" ht="31.5" x14ac:dyDescent="0.25">
      <c r="A48" s="195" t="s">
        <v>164</v>
      </c>
      <c r="B48" s="80"/>
      <c r="C48" s="81" t="s">
        <v>178</v>
      </c>
      <c r="D48" s="93">
        <f>_xlfn.XLOOKUP(H48,[1]Сводный!$C:$C,[1]Сводный!$CE:$CE,0)</f>
        <v>0</v>
      </c>
      <c r="E48" s="82">
        <v>4.5</v>
      </c>
      <c r="F48" s="83">
        <f t="shared" si="10"/>
        <v>0</v>
      </c>
      <c r="G48" s="90"/>
      <c r="H48" s="85" t="str">
        <f>_xlfn.XLOOKUP(I48,[2]Юнит!$A:$A,[2]Юнит!$C:$C)</f>
        <v>ACRF1KP102BC</v>
      </c>
      <c r="I48" s="86">
        <f>[2]Юнит!A51</f>
        <v>550445274</v>
      </c>
      <c r="J48" s="85">
        <f>[2]Юнит!A51</f>
        <v>550445274</v>
      </c>
      <c r="K48" s="91">
        <f>_xlfn.XLOOKUP(H48,[2]Юнит!$C:$C,[2]Юнит!$E:$E)</f>
        <v>2046391283385</v>
      </c>
      <c r="L48" s="87">
        <f t="shared" si="11"/>
        <v>0</v>
      </c>
      <c r="M48" s="88">
        <v>3.5000000000000003E-2</v>
      </c>
      <c r="N48" s="84">
        <f t="shared" si="12"/>
        <v>0</v>
      </c>
      <c r="O48" s="89">
        <v>300</v>
      </c>
      <c r="P48" s="84" t="s">
        <v>182</v>
      </c>
      <c r="Q48" s="84">
        <f t="shared" si="14"/>
        <v>10.500000000000002</v>
      </c>
      <c r="R48" s="151"/>
    </row>
    <row r="49" spans="1:18" ht="31.5" x14ac:dyDescent="0.25">
      <c r="A49" s="195" t="s">
        <v>164</v>
      </c>
      <c r="B49" s="80"/>
      <c r="C49" s="81" t="s">
        <v>179</v>
      </c>
      <c r="D49" s="93">
        <f>_xlfn.XLOOKUP(H49,[1]Сводный!$C:$C,[1]Сводный!$CE:$CE,0)</f>
        <v>0</v>
      </c>
      <c r="E49" s="82">
        <v>4.5</v>
      </c>
      <c r="F49" s="83">
        <f t="shared" si="10"/>
        <v>0</v>
      </c>
      <c r="G49" s="90"/>
      <c r="H49" s="85" t="str">
        <f>_xlfn.XLOOKUP(I49,[2]Юнит!$A:$A,[2]Юнит!$C:$C)</f>
        <v>ACRF1KP103BC</v>
      </c>
      <c r="I49" s="86">
        <f>[2]Юнит!A52</f>
        <v>550445275</v>
      </c>
      <c r="J49" s="85">
        <f>[2]Юнит!A52</f>
        <v>550445275</v>
      </c>
      <c r="K49" s="91">
        <f>_xlfn.XLOOKUP(H49,[2]Юнит!$C:$C,[2]Юнит!$E:$E)</f>
        <v>2046391283415</v>
      </c>
      <c r="L49" s="87">
        <f t="shared" si="11"/>
        <v>0</v>
      </c>
      <c r="M49" s="88">
        <v>3.5000000000000003E-2</v>
      </c>
      <c r="N49" s="84">
        <f t="shared" si="12"/>
        <v>0</v>
      </c>
      <c r="O49" s="89">
        <v>300</v>
      </c>
      <c r="P49" s="84" t="s">
        <v>182</v>
      </c>
      <c r="Q49" s="84">
        <f t="shared" si="14"/>
        <v>10.500000000000002</v>
      </c>
      <c r="R49" s="151"/>
    </row>
    <row r="50" spans="1:18" ht="31.5" x14ac:dyDescent="0.25">
      <c r="A50" s="195" t="s">
        <v>164</v>
      </c>
      <c r="B50" s="80"/>
      <c r="C50" s="81" t="s">
        <v>180</v>
      </c>
      <c r="D50" s="93">
        <f>_xlfn.XLOOKUP(H50,[1]Сводный!$C:$C,[1]Сводный!$CE:$CE,0)</f>
        <v>0</v>
      </c>
      <c r="E50" s="82">
        <v>4.5</v>
      </c>
      <c r="F50" s="83">
        <f t="shared" si="10"/>
        <v>0</v>
      </c>
      <c r="G50" s="90"/>
      <c r="H50" s="85" t="str">
        <f>_xlfn.XLOOKUP(I50,[2]Юнит!$A:$A,[2]Юнит!$C:$C)</f>
        <v>ACRF1KP101RD</v>
      </c>
      <c r="I50" s="86">
        <f>[2]Юнит!A53</f>
        <v>550445277</v>
      </c>
      <c r="J50" s="85">
        <f>[2]Юнит!A53</f>
        <v>550445277</v>
      </c>
      <c r="K50" s="91">
        <f>_xlfn.XLOOKUP(H50,[2]Юнит!$C:$C,[2]Юнит!$E:$E)</f>
        <v>2046391283446</v>
      </c>
      <c r="L50" s="87">
        <f t="shared" si="11"/>
        <v>0</v>
      </c>
      <c r="M50" s="88">
        <v>3.5000000000000003E-2</v>
      </c>
      <c r="N50" s="84">
        <f t="shared" si="12"/>
        <v>0</v>
      </c>
      <c r="O50" s="89">
        <v>300</v>
      </c>
      <c r="P50" s="84" t="s">
        <v>182</v>
      </c>
      <c r="Q50" s="84">
        <f t="shared" si="14"/>
        <v>10.500000000000002</v>
      </c>
      <c r="R50" s="151"/>
    </row>
    <row r="51" spans="1:18" ht="31.5" x14ac:dyDescent="0.25">
      <c r="A51" s="195" t="s">
        <v>164</v>
      </c>
      <c r="B51" s="80"/>
      <c r="C51" s="81" t="s">
        <v>181</v>
      </c>
      <c r="D51" s="93">
        <f>_xlfn.XLOOKUP(H51,[1]Сводный!$C:$C,[1]Сводный!$CE:$CE,0)</f>
        <v>0</v>
      </c>
      <c r="E51" s="82">
        <v>4.5</v>
      </c>
      <c r="F51" s="83">
        <f t="shared" si="10"/>
        <v>0</v>
      </c>
      <c r="G51" s="90"/>
      <c r="H51" s="85" t="str">
        <f>_xlfn.XLOOKUP(I51,[2]Юнит!$A:$A,[2]Юнит!$C:$C)</f>
        <v>ACRF1KP102RD</v>
      </c>
      <c r="I51" s="86">
        <f>[2]Юнит!A54</f>
        <v>550445279</v>
      </c>
      <c r="J51" s="85">
        <f>[2]Юнит!A54</f>
        <v>550445279</v>
      </c>
      <c r="K51" s="91">
        <f>_xlfn.XLOOKUP(H51,[2]Юнит!$C:$C,[2]Юнит!$E:$E)</f>
        <v>2046391283507</v>
      </c>
      <c r="L51" s="87">
        <f t="shared" si="11"/>
        <v>0</v>
      </c>
      <c r="M51" s="88">
        <v>3.5000000000000003E-2</v>
      </c>
      <c r="N51" s="84">
        <f t="shared" si="12"/>
        <v>0</v>
      </c>
      <c r="O51" s="89">
        <v>300</v>
      </c>
      <c r="P51" s="84" t="s">
        <v>182</v>
      </c>
      <c r="Q51" s="84">
        <f t="shared" si="14"/>
        <v>10.500000000000002</v>
      </c>
      <c r="R51" s="151"/>
    </row>
    <row r="52" spans="1:18" ht="21" x14ac:dyDescent="0.25">
      <c r="A52" s="195"/>
      <c r="D52" s="93">
        <f>_xlfn.XLOOKUP(H52,[1]Сводный!$C:$C,[1]Сводный!$CE:$CE,0)</f>
        <v>0</v>
      </c>
    </row>
    <row r="53" spans="1:18" ht="63" x14ac:dyDescent="0.25">
      <c r="A53" s="195" t="s">
        <v>3</v>
      </c>
      <c r="B53" s="80"/>
      <c r="C53" s="81" t="s">
        <v>216</v>
      </c>
      <c r="D53" s="93">
        <f>_xlfn.XLOOKUP(H53,[1]Сводный!$C:$C,[1]Сводный!$CE:$CE,0)</f>
        <v>40</v>
      </c>
      <c r="E53" s="82">
        <v>1.76</v>
      </c>
      <c r="F53" s="83">
        <f t="shared" ref="F53:F58" si="15">E53*D53</f>
        <v>70.400000000000006</v>
      </c>
      <c r="G53" s="213">
        <v>50</v>
      </c>
      <c r="H53" s="85" t="str">
        <f>_xlfn.XLOOKUP(I53,[2]Юнит!$A:$A,[2]Юнит!$C:$C)</f>
        <v>AHMA3BW201WH</v>
      </c>
      <c r="I53" s="86">
        <v>176721350</v>
      </c>
      <c r="J53" s="85" t="s">
        <v>135</v>
      </c>
      <c r="K53" s="91">
        <f>_xlfn.XLOOKUP(H53,[2]Юнит!$C:$C,[2]Юнит!$E:$E)</f>
        <v>2038606201642</v>
      </c>
      <c r="L53" s="87">
        <f t="shared" ref="L53:L58" si="16">D53</f>
        <v>40</v>
      </c>
      <c r="M53" s="88">
        <v>0.03</v>
      </c>
      <c r="N53" s="84">
        <f t="shared" ref="N53:N58" si="17">M53*D53</f>
        <v>1.2</v>
      </c>
      <c r="O53" s="89"/>
      <c r="P53" s="84"/>
      <c r="Q53" s="84">
        <f t="shared" ref="Q53:Q58" si="18">O53*M53</f>
        <v>0</v>
      </c>
      <c r="R53" s="153" t="s">
        <v>96</v>
      </c>
    </row>
    <row r="54" spans="1:18" ht="63" x14ac:dyDescent="0.25">
      <c r="A54" s="195" t="s">
        <v>3</v>
      </c>
      <c r="B54" s="80"/>
      <c r="C54" s="81" t="s">
        <v>217</v>
      </c>
      <c r="D54" s="93">
        <f>_xlfn.XLOOKUP(H54,[1]Сводный!$C:$C,[1]Сводный!$CE:$CE,0)</f>
        <v>40</v>
      </c>
      <c r="E54" s="82">
        <v>2.35</v>
      </c>
      <c r="F54" s="83">
        <f t="shared" si="15"/>
        <v>94</v>
      </c>
      <c r="G54" s="213"/>
      <c r="H54" s="85" t="str">
        <f>_xlfn.XLOOKUP(I54,[2]Юнит!$A:$A,[2]Юнит!$C:$C)</f>
        <v>AHMA3BW201WH</v>
      </c>
      <c r="I54" s="86">
        <v>176721350</v>
      </c>
      <c r="J54" s="85" t="s">
        <v>136</v>
      </c>
      <c r="K54" s="91">
        <f>_xlfn.XLOOKUP(H54,[2]Юнит!$C:$C,[2]Юнит!$E:$E)</f>
        <v>2038606201642</v>
      </c>
      <c r="L54" s="87">
        <f t="shared" si="16"/>
        <v>40</v>
      </c>
      <c r="M54" s="88">
        <v>0.04</v>
      </c>
      <c r="N54" s="84">
        <f t="shared" si="17"/>
        <v>1.6</v>
      </c>
      <c r="O54" s="89"/>
      <c r="P54" s="84"/>
      <c r="Q54" s="84">
        <f t="shared" si="18"/>
        <v>0</v>
      </c>
      <c r="R54" s="153" t="s">
        <v>96</v>
      </c>
    </row>
    <row r="55" spans="1:18" ht="63" x14ac:dyDescent="0.25">
      <c r="A55" s="195" t="s">
        <v>3</v>
      </c>
      <c r="B55" s="80"/>
      <c r="C55" s="81" t="s">
        <v>218</v>
      </c>
      <c r="D55" s="93">
        <f>_xlfn.XLOOKUP(H55,[1]Сводный!$C:$C,[1]Сводный!$CE:$CE,0)</f>
        <v>40</v>
      </c>
      <c r="E55" s="82">
        <v>2.76</v>
      </c>
      <c r="F55" s="83">
        <f t="shared" si="15"/>
        <v>110.39999999999999</v>
      </c>
      <c r="G55" s="213"/>
      <c r="H55" s="85" t="str">
        <f>_xlfn.XLOOKUP(I55,[2]Юнит!$A:$A,[2]Юнит!$C:$C)</f>
        <v>AHMA3BW201WH</v>
      </c>
      <c r="I55" s="86">
        <v>176721350</v>
      </c>
      <c r="J55" s="85" t="s">
        <v>137</v>
      </c>
      <c r="K55" s="91">
        <f>_xlfn.XLOOKUP(H55,[2]Юнит!$C:$C,[2]Юнит!$E:$E)</f>
        <v>2038606201642</v>
      </c>
      <c r="L55" s="87">
        <f t="shared" si="16"/>
        <v>40</v>
      </c>
      <c r="M55" s="88">
        <v>0.06</v>
      </c>
      <c r="N55" s="84">
        <f t="shared" si="17"/>
        <v>2.4</v>
      </c>
      <c r="O55" s="89"/>
      <c r="P55" s="84"/>
      <c r="Q55" s="84">
        <f t="shared" si="18"/>
        <v>0</v>
      </c>
      <c r="R55" s="153" t="s">
        <v>96</v>
      </c>
    </row>
    <row r="56" spans="1:18" ht="63" x14ac:dyDescent="0.25">
      <c r="A56" s="195" t="s">
        <v>3</v>
      </c>
      <c r="B56" s="80"/>
      <c r="C56" s="81" t="s">
        <v>219</v>
      </c>
      <c r="D56" s="93">
        <f>_xlfn.XLOOKUP(H56,[1]Сводный!$C:$C,[1]Сводный!$CE:$CE,0)</f>
        <v>80</v>
      </c>
      <c r="E56" s="82">
        <v>1.76</v>
      </c>
      <c r="F56" s="83">
        <f t="shared" si="15"/>
        <v>140.80000000000001</v>
      </c>
      <c r="G56" s="213"/>
      <c r="H56" s="85" t="str">
        <f>_xlfn.XLOOKUP(I56,[2]Юнит!$A:$A,[2]Юнит!$C:$C)</f>
        <v>AHMA3BW202WH</v>
      </c>
      <c r="I56" s="86">
        <v>176723275</v>
      </c>
      <c r="J56" s="85" t="s">
        <v>138</v>
      </c>
      <c r="K56" s="91">
        <f>_xlfn.XLOOKUP(H56,[2]Юнит!$C:$C,[2]Юнит!$E:$E)</f>
        <v>2038606256161</v>
      </c>
      <c r="L56" s="87">
        <f t="shared" si="16"/>
        <v>80</v>
      </c>
      <c r="M56" s="88">
        <v>0.03</v>
      </c>
      <c r="N56" s="84">
        <f t="shared" si="17"/>
        <v>2.4</v>
      </c>
      <c r="O56" s="89"/>
      <c r="P56" s="84"/>
      <c r="Q56" s="84">
        <f t="shared" si="18"/>
        <v>0</v>
      </c>
      <c r="R56" s="153" t="s">
        <v>96</v>
      </c>
    </row>
    <row r="57" spans="1:18" ht="63" x14ac:dyDescent="0.25">
      <c r="A57" s="195" t="s">
        <v>3</v>
      </c>
      <c r="B57" s="80"/>
      <c r="C57" s="81" t="s">
        <v>220</v>
      </c>
      <c r="D57" s="93">
        <f>_xlfn.XLOOKUP(H57,[1]Сводный!$C:$C,[1]Сводный!$CE:$CE,0)</f>
        <v>80</v>
      </c>
      <c r="E57" s="82">
        <v>2.35</v>
      </c>
      <c r="F57" s="83">
        <f t="shared" si="15"/>
        <v>188</v>
      </c>
      <c r="G57" s="213"/>
      <c r="H57" s="85" t="str">
        <f>_xlfn.XLOOKUP(I57,[2]Юнит!$A:$A,[2]Юнит!$C:$C)</f>
        <v>AHMA3BW202WH</v>
      </c>
      <c r="I57" s="86">
        <v>176723275</v>
      </c>
      <c r="J57" s="85" t="s">
        <v>139</v>
      </c>
      <c r="K57" s="91">
        <f>_xlfn.XLOOKUP(H57,[2]Юнит!$C:$C,[2]Юнит!$E:$E)</f>
        <v>2038606256161</v>
      </c>
      <c r="L57" s="87">
        <f t="shared" si="16"/>
        <v>80</v>
      </c>
      <c r="M57" s="88">
        <v>0.04</v>
      </c>
      <c r="N57" s="84">
        <f t="shared" si="17"/>
        <v>3.2</v>
      </c>
      <c r="O57" s="89"/>
      <c r="P57" s="84"/>
      <c r="Q57" s="84">
        <f t="shared" si="18"/>
        <v>0</v>
      </c>
      <c r="R57" s="153" t="s">
        <v>96</v>
      </c>
    </row>
    <row r="58" spans="1:18" ht="63" x14ac:dyDescent="0.25">
      <c r="A58" s="195" t="s">
        <v>3</v>
      </c>
      <c r="B58" s="80"/>
      <c r="C58" s="81" t="s">
        <v>221</v>
      </c>
      <c r="D58" s="93">
        <f>_xlfn.XLOOKUP(H58,[1]Сводный!$C:$C,[1]Сводный!$CE:$CE,0)</f>
        <v>80</v>
      </c>
      <c r="E58" s="82">
        <v>2.76</v>
      </c>
      <c r="F58" s="83">
        <f t="shared" si="15"/>
        <v>220.79999999999998</v>
      </c>
      <c r="G58" s="213"/>
      <c r="H58" s="85" t="str">
        <f>_xlfn.XLOOKUP(I58,[2]Юнит!$A:$A,[2]Юнит!$C:$C)</f>
        <v>AHMA3BW202WH</v>
      </c>
      <c r="I58" s="86">
        <v>176723275</v>
      </c>
      <c r="J58" s="85" t="s">
        <v>140</v>
      </c>
      <c r="K58" s="91">
        <f>_xlfn.XLOOKUP(H58,[2]Юнит!$C:$C,[2]Юнит!$E:$E)</f>
        <v>2038606256161</v>
      </c>
      <c r="L58" s="87">
        <f t="shared" si="16"/>
        <v>80</v>
      </c>
      <c r="M58" s="88">
        <v>0.06</v>
      </c>
      <c r="N58" s="84">
        <f t="shared" si="17"/>
        <v>4.8</v>
      </c>
      <c r="O58" s="89"/>
      <c r="P58" s="84"/>
      <c r="Q58" s="84">
        <f t="shared" si="18"/>
        <v>0</v>
      </c>
      <c r="R58" s="153" t="s">
        <v>96</v>
      </c>
    </row>
    <row r="59" spans="1:18" ht="21" x14ac:dyDescent="0.25">
      <c r="A59" s="195"/>
      <c r="B59" s="80"/>
      <c r="C59" s="81"/>
      <c r="D59" s="93">
        <f>_xlfn.XLOOKUP(H59,[1]Сводный!$C:$C,[1]Сводный!$CE:$CE,0)</f>
        <v>0</v>
      </c>
      <c r="E59" s="82"/>
      <c r="F59" s="83">
        <f t="shared" si="2"/>
        <v>0</v>
      </c>
      <c r="G59" s="90"/>
      <c r="H59" s="85">
        <f>_xlfn.XLOOKUP(I59,[2]Юнит!$A:$A,[2]Юнит!$C:$C)</f>
        <v>0</v>
      </c>
      <c r="I59" s="86"/>
      <c r="J59" s="85"/>
      <c r="K59" s="85"/>
      <c r="L59" s="87">
        <f t="shared" si="0"/>
        <v>0</v>
      </c>
      <c r="M59" s="88"/>
      <c r="N59" s="84">
        <f t="shared" si="1"/>
        <v>0</v>
      </c>
      <c r="O59" s="89"/>
      <c r="P59" s="84"/>
      <c r="Q59" s="84">
        <f t="shared" si="3"/>
        <v>0</v>
      </c>
      <c r="R59" s="151"/>
    </row>
    <row r="60" spans="1:18" ht="63" x14ac:dyDescent="0.25">
      <c r="A60" s="195" t="s">
        <v>76</v>
      </c>
      <c r="B60" s="80"/>
      <c r="C60" s="81" t="s">
        <v>205</v>
      </c>
      <c r="D60" s="93">
        <f>_xlfn.XLOOKUP(H60,[1]Сводный!$C:$C,[1]Сводный!$CE:$CE,0)</f>
        <v>0</v>
      </c>
      <c r="E60" s="82">
        <v>2.2000000000000002</v>
      </c>
      <c r="F60" s="83">
        <f>E60*D60</f>
        <v>0</v>
      </c>
      <c r="G60" s="84"/>
      <c r="H60" s="85" t="str">
        <f>_xlfn.XLOOKUP(I60,[2]Юнит!$A:$A,[2]Юнит!$C:$C)</f>
        <v>AHMA2BW202WH</v>
      </c>
      <c r="I60" s="86">
        <v>236074677</v>
      </c>
      <c r="J60" s="85" t="s">
        <v>141</v>
      </c>
      <c r="K60" s="91">
        <f>_xlfn.XLOOKUP(H60,[2]Юнит!$C:$C,[2]Юнит!$E:$E)</f>
        <v>2040278862540</v>
      </c>
      <c r="L60" s="87">
        <f>D60</f>
        <v>0</v>
      </c>
      <c r="M60" s="88">
        <v>3.5000000000000003E-2</v>
      </c>
      <c r="N60" s="84">
        <f>M60*D60</f>
        <v>0</v>
      </c>
      <c r="O60" s="89"/>
      <c r="P60" s="84"/>
      <c r="Q60" s="84">
        <f>O60*M60</f>
        <v>0</v>
      </c>
      <c r="R60" s="151"/>
    </row>
    <row r="61" spans="1:18" ht="63" x14ac:dyDescent="0.25">
      <c r="A61" s="195" t="s">
        <v>76</v>
      </c>
      <c r="B61" s="80"/>
      <c r="C61" s="81" t="s">
        <v>77</v>
      </c>
      <c r="D61" s="93">
        <f>_xlfn.XLOOKUP(H61,[1]Сводный!$C:$C,[1]Сводный!$CE:$CE,0)</f>
        <v>0</v>
      </c>
      <c r="E61" s="82">
        <v>2.75</v>
      </c>
      <c r="F61" s="83">
        <f>E61*D61</f>
        <v>0</v>
      </c>
      <c r="G61" s="84"/>
      <c r="H61" s="85" t="str">
        <f>_xlfn.XLOOKUP(I61,[2]Юнит!$A:$A,[2]Юнит!$C:$C)</f>
        <v>AHMA2BW202WH</v>
      </c>
      <c r="I61" s="86">
        <v>236074677</v>
      </c>
      <c r="J61" s="85" t="s">
        <v>142</v>
      </c>
      <c r="K61" s="91">
        <f>_xlfn.XLOOKUP(H61,[2]Юнит!$C:$C,[2]Юнит!$E:$E)</f>
        <v>2040278862540</v>
      </c>
      <c r="L61" s="87">
        <f>D61</f>
        <v>0</v>
      </c>
      <c r="M61" s="88">
        <v>0.06</v>
      </c>
      <c r="N61" s="84">
        <f>M61*D61</f>
        <v>0</v>
      </c>
      <c r="O61" s="89"/>
      <c r="P61" s="84"/>
      <c r="Q61" s="84">
        <f>O61*M61</f>
        <v>0</v>
      </c>
      <c r="R61" s="151"/>
    </row>
    <row r="62" spans="1:18" ht="63" x14ac:dyDescent="0.25">
      <c r="A62" s="195" t="s">
        <v>76</v>
      </c>
      <c r="B62" s="80"/>
      <c r="C62" s="81" t="s">
        <v>207</v>
      </c>
      <c r="D62" s="93">
        <f>_xlfn.XLOOKUP(H62,[1]Сводный!$C:$C,[1]Сводный!$CE:$CE,0)</f>
        <v>40</v>
      </c>
      <c r="E62" s="82">
        <v>2.75</v>
      </c>
      <c r="F62" s="83">
        <f>E62*D62</f>
        <v>110</v>
      </c>
      <c r="G62" s="213"/>
      <c r="H62" s="85" t="str">
        <f>_xlfn.XLOOKUP(I62,[2]Юнит!$A:$A,[2]Юнит!$C:$C)</f>
        <v>AHMA2BW201WH</v>
      </c>
      <c r="I62" s="86">
        <v>204615141</v>
      </c>
      <c r="J62" s="85" t="s">
        <v>144</v>
      </c>
      <c r="K62" s="91">
        <f>_xlfn.XLOOKUP(H62,[2]Юнит!$C:$C,[2]Юнит!$E:$E)</f>
        <v>2039404446068</v>
      </c>
      <c r="L62" s="87">
        <f>D62</f>
        <v>40</v>
      </c>
      <c r="M62" s="88">
        <v>0.03</v>
      </c>
      <c r="N62" s="84">
        <f>M62*D62</f>
        <v>1.2</v>
      </c>
      <c r="O62" s="89"/>
      <c r="P62" s="84"/>
      <c r="Q62" s="84">
        <f>O62*M62</f>
        <v>0</v>
      </c>
      <c r="R62" s="151"/>
    </row>
    <row r="63" spans="1:18" ht="63" x14ac:dyDescent="0.25">
      <c r="A63" s="195" t="s">
        <v>76</v>
      </c>
      <c r="B63" s="80"/>
      <c r="C63" s="81" t="s">
        <v>206</v>
      </c>
      <c r="D63" s="93">
        <f>_xlfn.XLOOKUP(H63,[1]Сводный!$C:$C,[1]Сводный!$CE:$CE,0)</f>
        <v>40</v>
      </c>
      <c r="E63" s="82">
        <v>2.2000000000000002</v>
      </c>
      <c r="F63" s="83">
        <f>E63*D63</f>
        <v>88</v>
      </c>
      <c r="G63" s="213"/>
      <c r="H63" s="85" t="str">
        <f>_xlfn.XLOOKUP(I63,[2]Юнит!$A:$A,[2]Юнит!$C:$C)</f>
        <v>AHMA2BW201WH</v>
      </c>
      <c r="I63" s="86">
        <v>204615141</v>
      </c>
      <c r="J63" s="85" t="s">
        <v>143</v>
      </c>
      <c r="K63" s="91">
        <f>_xlfn.XLOOKUP(H63,[2]Юнит!$C:$C,[2]Юнит!$E:$E)</f>
        <v>2039404446068</v>
      </c>
      <c r="L63" s="87">
        <f>D63</f>
        <v>40</v>
      </c>
      <c r="M63" s="88">
        <v>0.03</v>
      </c>
      <c r="N63" s="84">
        <f>M63*D63</f>
        <v>1.2</v>
      </c>
      <c r="O63" s="89"/>
      <c r="P63" s="84"/>
      <c r="Q63" s="84">
        <f>O63*M63</f>
        <v>0</v>
      </c>
      <c r="R63" s="151"/>
    </row>
    <row r="64" spans="1:18" ht="21" x14ac:dyDescent="0.25">
      <c r="A64" s="195"/>
      <c r="B64" s="80"/>
      <c r="C64" s="81"/>
      <c r="D64" s="93">
        <f>_xlfn.XLOOKUP(H64,[1]Сводный!$C:$C,[1]Сводный!$CE:$CE,0)</f>
        <v>0</v>
      </c>
      <c r="E64" s="82"/>
      <c r="F64" s="83">
        <f t="shared" si="2"/>
        <v>0</v>
      </c>
      <c r="G64" s="159"/>
      <c r="H64" s="85">
        <f>_xlfn.XLOOKUP(I64,[2]Юнит!$A:$A,[2]Юнит!$C:$C)</f>
        <v>0</v>
      </c>
      <c r="I64" s="86"/>
      <c r="J64" s="85"/>
      <c r="K64" s="85"/>
      <c r="L64" s="87">
        <f t="shared" si="0"/>
        <v>0</v>
      </c>
      <c r="M64" s="88"/>
      <c r="N64" s="84">
        <f t="shared" ref="N64" si="19">M64*D64</f>
        <v>0</v>
      </c>
      <c r="O64" s="89"/>
      <c r="P64" s="84"/>
      <c r="Q64" s="84"/>
      <c r="R64" s="151"/>
    </row>
    <row r="65" spans="1:18" ht="84" x14ac:dyDescent="0.25">
      <c r="A65" s="195" t="s">
        <v>78</v>
      </c>
      <c r="B65" s="80"/>
      <c r="C65" s="81" t="s">
        <v>222</v>
      </c>
      <c r="D65" s="93">
        <f>_xlfn.XLOOKUP(H65,[1]Сводный!$C:$C,[1]Сводный!$CE:$CE,0)</f>
        <v>0</v>
      </c>
      <c r="E65" s="82">
        <v>1.9</v>
      </c>
      <c r="F65" s="83">
        <f t="shared" ref="F65:F72" si="20">E65*D65</f>
        <v>0</v>
      </c>
      <c r="G65" s="84"/>
      <c r="H65" s="85">
        <f>_xlfn.XLOOKUP(I65,[2]Юнит!$A:$A,[2]Юнит!$C:$C)</f>
        <v>0</v>
      </c>
      <c r="I65" s="86"/>
      <c r="J65" s="85">
        <v>0</v>
      </c>
      <c r="K65" s="85"/>
      <c r="L65" s="87">
        <f t="shared" ref="L65:L72" si="21">D65</f>
        <v>0</v>
      </c>
      <c r="M65" s="88"/>
      <c r="N65" s="84">
        <f t="shared" ref="N65:N72" si="22">M65*D65</f>
        <v>0</v>
      </c>
      <c r="O65" s="89"/>
      <c r="P65" s="84"/>
      <c r="Q65" s="84">
        <f t="shared" ref="Q65:Q72" si="23">O65*M65</f>
        <v>0</v>
      </c>
      <c r="R65" s="151" t="s">
        <v>98</v>
      </c>
    </row>
    <row r="66" spans="1:18" ht="84" x14ac:dyDescent="0.25">
      <c r="A66" s="195" t="s">
        <v>78</v>
      </c>
      <c r="B66" s="80"/>
      <c r="C66" s="81" t="s">
        <v>223</v>
      </c>
      <c r="D66" s="93">
        <f>_xlfn.XLOOKUP(H66,[1]Сводный!$C:$C,[1]Сводный!$CE:$CE,0)</f>
        <v>0</v>
      </c>
      <c r="E66" s="82">
        <v>2.4</v>
      </c>
      <c r="F66" s="83">
        <f t="shared" si="20"/>
        <v>0</v>
      </c>
      <c r="G66" s="84"/>
      <c r="H66" s="85">
        <f>_xlfn.XLOOKUP(I66,[2]Юнит!$A:$A,[2]Юнит!$C:$C)</f>
        <v>0</v>
      </c>
      <c r="I66" s="86"/>
      <c r="J66" s="85">
        <v>0</v>
      </c>
      <c r="K66" s="85"/>
      <c r="L66" s="87">
        <f t="shared" si="21"/>
        <v>0</v>
      </c>
      <c r="M66" s="88"/>
      <c r="N66" s="84">
        <f t="shared" si="22"/>
        <v>0</v>
      </c>
      <c r="O66" s="89"/>
      <c r="P66" s="84"/>
      <c r="Q66" s="84">
        <f t="shared" si="23"/>
        <v>0</v>
      </c>
      <c r="R66" s="151" t="s">
        <v>98</v>
      </c>
    </row>
    <row r="67" spans="1:18" ht="84" x14ac:dyDescent="0.25">
      <c r="A67" s="195" t="s">
        <v>78</v>
      </c>
      <c r="B67" s="80"/>
      <c r="C67" s="81" t="s">
        <v>224</v>
      </c>
      <c r="D67" s="93">
        <f>_xlfn.XLOOKUP(H67,[1]Сводный!$C:$C,[1]Сводный!$CE:$CE,0)</f>
        <v>0</v>
      </c>
      <c r="E67" s="82">
        <v>2.8</v>
      </c>
      <c r="F67" s="83">
        <f t="shared" si="20"/>
        <v>0</v>
      </c>
      <c r="G67" s="84"/>
      <c r="H67" s="85">
        <f>_xlfn.XLOOKUP(I67,[2]Юнит!$A:$A,[2]Юнит!$C:$C)</f>
        <v>0</v>
      </c>
      <c r="I67" s="86"/>
      <c r="J67" s="85">
        <v>0</v>
      </c>
      <c r="K67" s="85"/>
      <c r="L67" s="87">
        <f t="shared" si="21"/>
        <v>0</v>
      </c>
      <c r="M67" s="88"/>
      <c r="N67" s="84">
        <f t="shared" si="22"/>
        <v>0</v>
      </c>
      <c r="O67" s="89"/>
      <c r="P67" s="84"/>
      <c r="Q67" s="84">
        <f t="shared" si="23"/>
        <v>0</v>
      </c>
      <c r="R67" s="151" t="s">
        <v>98</v>
      </c>
    </row>
    <row r="68" spans="1:18" ht="63" x14ac:dyDescent="0.25">
      <c r="A68" s="195" t="s">
        <v>78</v>
      </c>
      <c r="B68" s="80"/>
      <c r="C68" s="81" t="s">
        <v>208</v>
      </c>
      <c r="D68" s="93">
        <f>_xlfn.XLOOKUP(H68,[1]Сводный!$C:$C,[1]Сводный!$CE:$CE,0)</f>
        <v>130</v>
      </c>
      <c r="E68" s="82">
        <v>3.6</v>
      </c>
      <c r="F68" s="83">
        <f t="shared" si="20"/>
        <v>468</v>
      </c>
      <c r="G68" s="213"/>
      <c r="H68" s="85" t="str">
        <f>_xlfn.XLOOKUP(I68,[2]Юнит!$A:$A,[2]Юнит!$C:$C)</f>
        <v>AHMA1BW111WH</v>
      </c>
      <c r="I68" s="86">
        <v>236929188</v>
      </c>
      <c r="J68" s="85">
        <v>236929188</v>
      </c>
      <c r="K68" s="91">
        <f>_xlfn.XLOOKUP(H68,[2]Юнит!$C:$C,[2]Юнит!$E:$E)</f>
        <v>2040335648124</v>
      </c>
      <c r="L68" s="87">
        <f t="shared" si="21"/>
        <v>130</v>
      </c>
      <c r="M68" s="88">
        <v>0.1</v>
      </c>
      <c r="N68" s="84">
        <f t="shared" si="22"/>
        <v>13</v>
      </c>
      <c r="O68" s="89"/>
      <c r="P68" s="84"/>
      <c r="Q68" s="84">
        <f t="shared" si="23"/>
        <v>0</v>
      </c>
      <c r="R68" s="151" t="s">
        <v>99</v>
      </c>
    </row>
    <row r="69" spans="1:18" ht="84" x14ac:dyDescent="0.25">
      <c r="A69" s="195" t="s">
        <v>78</v>
      </c>
      <c r="B69" s="80"/>
      <c r="C69" s="81" t="s">
        <v>225</v>
      </c>
      <c r="D69" s="93">
        <f>_xlfn.XLOOKUP(H69,[1]Сводный!$C:$C,[1]Сводный!$CE:$CE,0)</f>
        <v>0</v>
      </c>
      <c r="E69" s="82">
        <v>1.9</v>
      </c>
      <c r="F69" s="83">
        <f t="shared" si="20"/>
        <v>0</v>
      </c>
      <c r="G69" s="84"/>
      <c r="H69" s="85">
        <f>_xlfn.XLOOKUP(I69,[2]Юнит!$A:$A,[2]Юнит!$C:$C)</f>
        <v>0</v>
      </c>
      <c r="I69" s="86"/>
      <c r="J69" s="85">
        <v>0</v>
      </c>
      <c r="K69" s="85"/>
      <c r="L69" s="87">
        <f t="shared" si="21"/>
        <v>0</v>
      </c>
      <c r="M69" s="88"/>
      <c r="N69" s="84">
        <f t="shared" si="22"/>
        <v>0</v>
      </c>
      <c r="O69" s="89"/>
      <c r="P69" s="84"/>
      <c r="Q69" s="84">
        <f t="shared" si="23"/>
        <v>0</v>
      </c>
      <c r="R69" s="151" t="s">
        <v>98</v>
      </c>
    </row>
    <row r="70" spans="1:18" ht="84" x14ac:dyDescent="0.25">
      <c r="A70" s="195" t="s">
        <v>78</v>
      </c>
      <c r="B70" s="80"/>
      <c r="C70" s="81" t="s">
        <v>226</v>
      </c>
      <c r="D70" s="93">
        <f>_xlfn.XLOOKUP(H70,[1]Сводный!$C:$C,[1]Сводный!$CE:$CE,0)</f>
        <v>0</v>
      </c>
      <c r="E70" s="82">
        <v>2.4</v>
      </c>
      <c r="F70" s="83">
        <f t="shared" si="20"/>
        <v>0</v>
      </c>
      <c r="G70" s="84"/>
      <c r="H70" s="85">
        <f>_xlfn.XLOOKUP(I70,[2]Юнит!$A:$A,[2]Юнит!$C:$C)</f>
        <v>0</v>
      </c>
      <c r="I70" s="86"/>
      <c r="J70" s="85">
        <v>0</v>
      </c>
      <c r="K70" s="85"/>
      <c r="L70" s="87">
        <f t="shared" si="21"/>
        <v>0</v>
      </c>
      <c r="M70" s="88"/>
      <c r="N70" s="84">
        <f t="shared" si="22"/>
        <v>0</v>
      </c>
      <c r="O70" s="89"/>
      <c r="P70" s="84"/>
      <c r="Q70" s="84">
        <f t="shared" si="23"/>
        <v>0</v>
      </c>
      <c r="R70" s="151" t="s">
        <v>98</v>
      </c>
    </row>
    <row r="71" spans="1:18" ht="84" x14ac:dyDescent="0.25">
      <c r="A71" s="195" t="s">
        <v>78</v>
      </c>
      <c r="B71" s="80"/>
      <c r="C71" s="81" t="s">
        <v>227</v>
      </c>
      <c r="D71" s="93">
        <f>_xlfn.XLOOKUP(H71,[1]Сводный!$C:$C,[1]Сводный!$CE:$CE,0)</f>
        <v>0</v>
      </c>
      <c r="E71" s="82">
        <v>2.8</v>
      </c>
      <c r="F71" s="83">
        <f t="shared" si="20"/>
        <v>0</v>
      </c>
      <c r="G71" s="84"/>
      <c r="H71" s="85">
        <f>_xlfn.XLOOKUP(I71,[2]Юнит!$A:$A,[2]Юнит!$C:$C)</f>
        <v>0</v>
      </c>
      <c r="I71" s="86"/>
      <c r="J71" s="85">
        <v>0</v>
      </c>
      <c r="K71" s="85"/>
      <c r="L71" s="87">
        <f t="shared" si="21"/>
        <v>0</v>
      </c>
      <c r="M71" s="88"/>
      <c r="N71" s="84">
        <f t="shared" si="22"/>
        <v>0</v>
      </c>
      <c r="O71" s="89"/>
      <c r="P71" s="84"/>
      <c r="Q71" s="84">
        <f t="shared" si="23"/>
        <v>0</v>
      </c>
      <c r="R71" s="151" t="s">
        <v>98</v>
      </c>
    </row>
    <row r="72" spans="1:18" ht="63" x14ac:dyDescent="0.25">
      <c r="A72" s="195" t="s">
        <v>78</v>
      </c>
      <c r="B72" s="80"/>
      <c r="C72" s="81" t="s">
        <v>228</v>
      </c>
      <c r="D72" s="93">
        <f>_xlfn.XLOOKUP(H72,[1]Сводный!$C:$C,[1]Сводный!$CE:$CE,0)</f>
        <v>100</v>
      </c>
      <c r="E72" s="82">
        <v>3.6</v>
      </c>
      <c r="F72" s="83">
        <f t="shared" si="20"/>
        <v>360</v>
      </c>
      <c r="G72" s="213"/>
      <c r="H72" s="85" t="str">
        <f>_xlfn.XLOOKUP(I72,[2]Юнит!$A:$A,[2]Юнит!$C:$C)</f>
        <v>AHMA1BW112WH</v>
      </c>
      <c r="I72" s="86">
        <v>236929187</v>
      </c>
      <c r="J72" s="85">
        <v>236929187</v>
      </c>
      <c r="K72" s="91">
        <f>_xlfn.XLOOKUP(H72,[2]Юнит!$C:$C,[2]Юнит!$E:$E)</f>
        <v>2040335626849</v>
      </c>
      <c r="L72" s="87">
        <f t="shared" si="21"/>
        <v>100</v>
      </c>
      <c r="M72" s="88">
        <v>0.1</v>
      </c>
      <c r="N72" s="84">
        <f t="shared" si="22"/>
        <v>10</v>
      </c>
      <c r="O72" s="89"/>
      <c r="P72" s="84"/>
      <c r="Q72" s="84">
        <f t="shared" si="23"/>
        <v>0</v>
      </c>
      <c r="R72" s="151" t="s">
        <v>99</v>
      </c>
    </row>
    <row r="73" spans="1:18" ht="21" x14ac:dyDescent="0.25">
      <c r="A73" s="195"/>
      <c r="D73" s="93">
        <f>_xlfn.XLOOKUP(H73,[1]Сводный!$C:$C,[1]Сводный!$CE:$CE,0)</f>
        <v>0</v>
      </c>
    </row>
    <row r="74" spans="1:18" ht="63" x14ac:dyDescent="0.25">
      <c r="A74" s="195" t="s">
        <v>4</v>
      </c>
      <c r="B74" s="80"/>
      <c r="C74" s="81" t="s">
        <v>12</v>
      </c>
      <c r="D74" s="93">
        <f>_xlfn.XLOOKUP(H74,[1]Сводный!$C:$C,[1]Сводный!$CE:$CE,0)</f>
        <v>0</v>
      </c>
      <c r="E74" s="82">
        <v>1.6</v>
      </c>
      <c r="F74" s="83">
        <f t="shared" ref="F74:F81" si="24">E74*D74</f>
        <v>0</v>
      </c>
      <c r="G74" s="90"/>
      <c r="H74" s="85" t="str">
        <f>_xlfn.XLOOKUP(I74,[2]Юнит!$A:$A,[2]Юнит!$C:$C)</f>
        <v>AHMA3BW101BG</v>
      </c>
      <c r="I74" s="86">
        <v>177404837</v>
      </c>
      <c r="J74" s="85" t="s">
        <v>128</v>
      </c>
      <c r="K74" s="91">
        <f>_xlfn.XLOOKUP(H74,[2]Юнит!$C:$C,[2]Юнит!$E:$E)</f>
        <v>2038627692689</v>
      </c>
      <c r="L74" s="87">
        <f t="shared" ref="L74:L81" si="25">D74</f>
        <v>0</v>
      </c>
      <c r="M74" s="88">
        <v>0.02</v>
      </c>
      <c r="N74" s="84">
        <f t="shared" ref="N74:N81" si="26">M74*D74</f>
        <v>0</v>
      </c>
      <c r="O74" s="89"/>
      <c r="P74" s="84"/>
      <c r="Q74" s="84">
        <f t="shared" ref="Q74:Q81" si="27">O74*M74</f>
        <v>0</v>
      </c>
      <c r="R74" s="151"/>
    </row>
    <row r="75" spans="1:18" ht="63" x14ac:dyDescent="0.25">
      <c r="A75" s="195" t="s">
        <v>4</v>
      </c>
      <c r="B75" s="80"/>
      <c r="C75" s="81" t="s">
        <v>5</v>
      </c>
      <c r="D75" s="93">
        <f>_xlfn.XLOOKUP(H75,[1]Сводный!$C:$C,[1]Сводный!$CE:$CE,0)</f>
        <v>0</v>
      </c>
      <c r="E75" s="82">
        <v>2.86</v>
      </c>
      <c r="F75" s="83">
        <f t="shared" si="24"/>
        <v>0</v>
      </c>
      <c r="G75" s="90"/>
      <c r="H75" s="85" t="str">
        <f>_xlfn.XLOOKUP(I75,[2]Юнит!$A:$A,[2]Юнит!$C:$C)</f>
        <v>AHMA3BW101BG</v>
      </c>
      <c r="I75" s="86">
        <v>177404837</v>
      </c>
      <c r="J75" s="85" t="s">
        <v>129</v>
      </c>
      <c r="K75" s="91">
        <f>_xlfn.XLOOKUP(H75,[2]Юнит!$C:$C,[2]Юнит!$E:$E)</f>
        <v>2038627692689</v>
      </c>
      <c r="L75" s="87">
        <f t="shared" si="25"/>
        <v>0</v>
      </c>
      <c r="M75" s="88">
        <v>0.05</v>
      </c>
      <c r="N75" s="84">
        <f t="shared" si="26"/>
        <v>0</v>
      </c>
      <c r="O75" s="89"/>
      <c r="P75" s="84"/>
      <c r="Q75" s="84">
        <f t="shared" si="27"/>
        <v>0</v>
      </c>
      <c r="R75" s="151"/>
    </row>
    <row r="76" spans="1:18" ht="63" x14ac:dyDescent="0.25">
      <c r="A76" s="195" t="s">
        <v>4</v>
      </c>
      <c r="B76" s="80"/>
      <c r="C76" s="81" t="s">
        <v>6</v>
      </c>
      <c r="D76" s="93">
        <f>_xlfn.XLOOKUP(H76,[1]Сводный!$C:$C,[1]Сводный!$CE:$CE,0)</f>
        <v>0</v>
      </c>
      <c r="E76" s="82">
        <v>3.8</v>
      </c>
      <c r="F76" s="83">
        <f t="shared" si="24"/>
        <v>0</v>
      </c>
      <c r="G76" s="90"/>
      <c r="H76" s="85" t="str">
        <f>_xlfn.XLOOKUP(I76,[2]Юнит!$A:$A,[2]Юнит!$C:$C)</f>
        <v>AHMA3BW101BG</v>
      </c>
      <c r="I76" s="86">
        <v>177404837</v>
      </c>
      <c r="J76" s="85" t="s">
        <v>130</v>
      </c>
      <c r="K76" s="91">
        <f>_xlfn.XLOOKUP(H76,[2]Юнит!$C:$C,[2]Юнит!$E:$E)</f>
        <v>2038627692689</v>
      </c>
      <c r="L76" s="87">
        <f t="shared" si="25"/>
        <v>0</v>
      </c>
      <c r="M76" s="88">
        <v>7.0000000000000007E-2</v>
      </c>
      <c r="N76" s="84">
        <f t="shared" si="26"/>
        <v>0</v>
      </c>
      <c r="O76" s="89"/>
      <c r="P76" s="84"/>
      <c r="Q76" s="84">
        <f t="shared" si="27"/>
        <v>0</v>
      </c>
      <c r="R76" s="151"/>
    </row>
    <row r="77" spans="1:18" ht="42" x14ac:dyDescent="0.25">
      <c r="A77" s="195" t="s">
        <v>4</v>
      </c>
      <c r="B77" s="80"/>
      <c r="C77" s="81" t="s">
        <v>9</v>
      </c>
      <c r="D77" s="93">
        <f>_xlfn.XLOOKUP(H77,[1]Сводный!$C:$C,[1]Сводный!$CE:$CE,0)</f>
        <v>40</v>
      </c>
      <c r="E77" s="82">
        <v>3.2</v>
      </c>
      <c r="F77" s="83">
        <f t="shared" si="24"/>
        <v>128</v>
      </c>
      <c r="G77" s="213">
        <v>60</v>
      </c>
      <c r="H77" s="85" t="str">
        <f>_xlfn.XLOOKUP(I77,[2]Юнит!$A:$A,[2]Юнит!$C:$C)</f>
        <v>AHMA3BW102BG</v>
      </c>
      <c r="I77" s="86">
        <v>177405495</v>
      </c>
      <c r="J77" s="85" t="s">
        <v>131</v>
      </c>
      <c r="K77" s="91">
        <f>_xlfn.XLOOKUP(H77,[2]Юнит!$C:$C,[2]Юнит!$E:$E)</f>
        <v>2038627713902</v>
      </c>
      <c r="L77" s="87">
        <f t="shared" si="25"/>
        <v>40</v>
      </c>
      <c r="M77" s="88">
        <v>0.06</v>
      </c>
      <c r="N77" s="84">
        <f t="shared" si="26"/>
        <v>2.4</v>
      </c>
      <c r="O77" s="89"/>
      <c r="P77" s="84"/>
      <c r="Q77" s="84">
        <f t="shared" si="27"/>
        <v>0</v>
      </c>
      <c r="R77" s="151"/>
    </row>
    <row r="78" spans="1:18" ht="63" x14ac:dyDescent="0.25">
      <c r="A78" s="195" t="s">
        <v>4</v>
      </c>
      <c r="B78" s="80"/>
      <c r="C78" s="81" t="s">
        <v>10</v>
      </c>
      <c r="D78" s="93">
        <f>_xlfn.XLOOKUP(H78,[1]Сводный!$C:$C,[1]Сводный!$CE:$CE,0)</f>
        <v>40</v>
      </c>
      <c r="E78" s="82">
        <v>2.5</v>
      </c>
      <c r="F78" s="83">
        <f t="shared" si="24"/>
        <v>100</v>
      </c>
      <c r="G78" s="213"/>
      <c r="H78" s="85" t="str">
        <f>_xlfn.XLOOKUP(I78,[2]Юнит!$A:$A,[2]Юнит!$C:$C)</f>
        <v>AHMA3BW102BG</v>
      </c>
      <c r="I78" s="86">
        <v>177405495</v>
      </c>
      <c r="J78" s="85" t="s">
        <v>132</v>
      </c>
      <c r="K78" s="91">
        <f>_xlfn.XLOOKUP(H78,[2]Юнит!$C:$C,[2]Юнит!$E:$E)</f>
        <v>2038627713902</v>
      </c>
      <c r="L78" s="87">
        <f t="shared" si="25"/>
        <v>40</v>
      </c>
      <c r="M78" s="88">
        <v>0.03</v>
      </c>
      <c r="N78" s="84">
        <f t="shared" si="26"/>
        <v>1.2</v>
      </c>
      <c r="O78" s="89"/>
      <c r="P78" s="84"/>
      <c r="Q78" s="84">
        <f t="shared" si="27"/>
        <v>0</v>
      </c>
      <c r="R78" s="151"/>
    </row>
    <row r="79" spans="1:18" ht="42" x14ac:dyDescent="0.25">
      <c r="A79" s="195" t="s">
        <v>4</v>
      </c>
      <c r="B79" s="80"/>
      <c r="C79" s="81" t="s">
        <v>11</v>
      </c>
      <c r="D79" s="93">
        <f>_xlfn.XLOOKUP(H79,[1]Сводный!$C:$C,[1]Сводный!$CE:$CE,0)</f>
        <v>40</v>
      </c>
      <c r="E79" s="82">
        <v>2.5</v>
      </c>
      <c r="F79" s="83">
        <f t="shared" si="24"/>
        <v>100</v>
      </c>
      <c r="G79" s="213"/>
      <c r="H79" s="85" t="str">
        <f>_xlfn.XLOOKUP(I79,[2]Юнит!$A:$A,[2]Юнит!$C:$C)</f>
        <v>AHMA3BW102BG</v>
      </c>
      <c r="I79" s="86">
        <v>177405495</v>
      </c>
      <c r="J79" s="85" t="s">
        <v>133</v>
      </c>
      <c r="K79" s="91">
        <f>_xlfn.XLOOKUP(H79,[2]Юнит!$C:$C,[2]Юнит!$E:$E)</f>
        <v>2038627713902</v>
      </c>
      <c r="L79" s="87">
        <f t="shared" si="25"/>
        <v>40</v>
      </c>
      <c r="M79" s="88">
        <v>0.03</v>
      </c>
      <c r="N79" s="84">
        <f t="shared" si="26"/>
        <v>1.2</v>
      </c>
      <c r="O79" s="89"/>
      <c r="P79" s="84"/>
      <c r="Q79" s="84">
        <f t="shared" si="27"/>
        <v>0</v>
      </c>
      <c r="R79" s="151"/>
    </row>
    <row r="80" spans="1:18" ht="63" x14ac:dyDescent="0.25">
      <c r="A80" s="195" t="s">
        <v>4</v>
      </c>
      <c r="B80" s="80"/>
      <c r="C80" s="81" t="s">
        <v>8</v>
      </c>
      <c r="D80" s="93">
        <f>_xlfn.XLOOKUP(H80,[1]Сводный!$C:$C,[1]Сводный!$CE:$CE,0)</f>
        <v>20</v>
      </c>
      <c r="E80" s="82">
        <v>3.2</v>
      </c>
      <c r="F80" s="83">
        <f t="shared" si="24"/>
        <v>64</v>
      </c>
      <c r="G80" s="213"/>
      <c r="H80" s="85" t="str">
        <f>_xlfn.XLOOKUP(I80,[2]Юнит!$A:$A,[2]Юнит!$C:$C)</f>
        <v>AHMA1BW101BG</v>
      </c>
      <c r="I80" s="86">
        <v>176500218</v>
      </c>
      <c r="J80" s="85">
        <v>176500218</v>
      </c>
      <c r="K80" s="91">
        <f>_xlfn.XLOOKUP(H80,[2]Юнит!$C:$C,[2]Юнит!$E:$E)</f>
        <v>2038597850744</v>
      </c>
      <c r="L80" s="87">
        <f t="shared" si="25"/>
        <v>20</v>
      </c>
      <c r="M80" s="88">
        <v>0.06</v>
      </c>
      <c r="N80" s="84">
        <f t="shared" si="26"/>
        <v>1.2</v>
      </c>
      <c r="O80" s="89"/>
      <c r="P80" s="84"/>
      <c r="Q80" s="84">
        <f t="shared" si="27"/>
        <v>0</v>
      </c>
      <c r="R80" s="151"/>
    </row>
    <row r="81" spans="1:19" ht="84" x14ac:dyDescent="0.25">
      <c r="A81" s="195" t="s">
        <v>4</v>
      </c>
      <c r="B81" s="80"/>
      <c r="C81" s="81" t="s">
        <v>7</v>
      </c>
      <c r="D81" s="93">
        <f>_xlfn.XLOOKUP(H81,[1]Сводный!$C:$C,[1]Сводный!$CE:$CE,0)</f>
        <v>20</v>
      </c>
      <c r="E81" s="82">
        <v>19.600000000000001</v>
      </c>
      <c r="F81" s="83">
        <f t="shared" si="24"/>
        <v>392</v>
      </c>
      <c r="G81" s="213"/>
      <c r="H81" s="85" t="str">
        <f>_xlfn.XLOOKUP(I81,[2]Юнит!$A:$A,[2]Юнит!$C:$C)</f>
        <v>AHMA7BW101BG</v>
      </c>
      <c r="I81" s="86">
        <v>172832355</v>
      </c>
      <c r="J81" s="85">
        <v>172832355</v>
      </c>
      <c r="K81" s="91">
        <f>_xlfn.XLOOKUP(H81,[2]Юнит!$C:$C,[2]Юнит!$E:$E)</f>
        <v>2038337652454</v>
      </c>
      <c r="L81" s="87">
        <f t="shared" si="25"/>
        <v>20</v>
      </c>
      <c r="M81" s="88">
        <v>0.315</v>
      </c>
      <c r="N81" s="84">
        <f t="shared" si="26"/>
        <v>6.3</v>
      </c>
      <c r="O81" s="89"/>
      <c r="P81" s="84"/>
      <c r="Q81" s="84">
        <f t="shared" si="27"/>
        <v>0</v>
      </c>
      <c r="R81" s="151"/>
    </row>
    <row r="82" spans="1:19" ht="21" x14ac:dyDescent="0.25">
      <c r="A82" s="195"/>
      <c r="D82" s="93">
        <f>_xlfn.XLOOKUP(H82,[1]Сводный!$C:$C,[1]Сводный!$CE:$CE,0)</f>
        <v>0</v>
      </c>
    </row>
    <row r="83" spans="1:19" ht="63" x14ac:dyDescent="0.25">
      <c r="A83" s="195" t="s">
        <v>147</v>
      </c>
      <c r="B83" s="80"/>
      <c r="C83" s="81" t="s">
        <v>246</v>
      </c>
      <c r="D83" s="93">
        <f>_xlfn.XLOOKUP(H83,[1]Сводный!$C:$C,[1]Сводный!$CE:$CE,0)</f>
        <v>320</v>
      </c>
      <c r="E83" s="82">
        <v>5.9</v>
      </c>
      <c r="F83" s="83">
        <f>E83*D83</f>
        <v>1888</v>
      </c>
      <c r="G83" s="213">
        <v>120</v>
      </c>
      <c r="H83" s="85" t="str">
        <f>_xlfn.XLOOKUP(I83,[2]Юнит!$A:$A,[2]Юнит!$C:$C)</f>
        <v>ACRA7TB301GR</v>
      </c>
      <c r="I83" s="86">
        <v>278515093</v>
      </c>
      <c r="J83" s="85">
        <f>I83</f>
        <v>278515093</v>
      </c>
      <c r="K83" s="91">
        <f>_xlfn.XLOOKUP(H83,[2]Юнит!$C:$C,[2]Юнит!$E:$E)</f>
        <v>2041680530447</v>
      </c>
      <c r="L83" s="87">
        <f>D83</f>
        <v>320</v>
      </c>
      <c r="M83" s="88">
        <v>0.15</v>
      </c>
      <c r="N83" s="84">
        <f>M83*D83</f>
        <v>48</v>
      </c>
      <c r="O83" s="89">
        <v>80</v>
      </c>
      <c r="P83" s="84" t="s">
        <v>166</v>
      </c>
      <c r="Q83" s="84">
        <f>O83*M83</f>
        <v>12</v>
      </c>
      <c r="R83" s="151"/>
    </row>
    <row r="84" spans="1:19" ht="84" x14ac:dyDescent="0.25">
      <c r="A84" s="195" t="s">
        <v>147</v>
      </c>
      <c r="B84" s="80"/>
      <c r="C84" s="81" t="s">
        <v>200</v>
      </c>
      <c r="D84" s="93">
        <f>_xlfn.XLOOKUP(H84,[1]Сводный!$C:$C,[1]Сводный!$CE:$CE,0)</f>
        <v>40</v>
      </c>
      <c r="E84" s="82">
        <v>5.9</v>
      </c>
      <c r="F84" s="83">
        <f>E84*D84</f>
        <v>236</v>
      </c>
      <c r="G84" s="213"/>
      <c r="H84" s="85" t="str">
        <f>_xlfn.XLOOKUP(I84,[2]Юнит!$A:$A,[2]Юнит!$C:$C)</f>
        <v>ACRA7TB301CL</v>
      </c>
      <c r="I84" s="86">
        <v>345168494</v>
      </c>
      <c r="J84" s="85">
        <f>I84</f>
        <v>345168494</v>
      </c>
      <c r="K84" s="91">
        <f>_xlfn.XLOOKUP(H84,[2]Юнит!$C:$C,[2]Юнит!$E:$E)</f>
        <v>2043048226719</v>
      </c>
      <c r="L84" s="87">
        <f>D84</f>
        <v>40</v>
      </c>
      <c r="M84" s="88">
        <v>0.15</v>
      </c>
      <c r="N84" s="84">
        <f>M84*D84</f>
        <v>6</v>
      </c>
      <c r="O84" s="89">
        <v>80</v>
      </c>
      <c r="P84" s="84" t="s">
        <v>166</v>
      </c>
      <c r="Q84" s="84">
        <f>O84*M84</f>
        <v>12</v>
      </c>
      <c r="R84" s="151"/>
    </row>
    <row r="85" spans="1:19" ht="84" x14ac:dyDescent="0.25">
      <c r="A85" s="195" t="s">
        <v>147</v>
      </c>
      <c r="B85" s="80"/>
      <c r="C85" s="81" t="s">
        <v>90</v>
      </c>
      <c r="D85" s="93">
        <f>_xlfn.XLOOKUP(H85,[1]Сводный!$C:$C,[1]Сводный!$CE:$CE,0)</f>
        <v>40</v>
      </c>
      <c r="E85" s="82">
        <v>5.9</v>
      </c>
      <c r="F85" s="83">
        <f>E85*D85</f>
        <v>236</v>
      </c>
      <c r="G85" s="213"/>
      <c r="H85" s="85" t="str">
        <f>_xlfn.XLOOKUP(I85,[2]Юнит!$A:$A,[2]Юнит!$C:$C)</f>
        <v>ACRA7TB301WH</v>
      </c>
      <c r="I85" s="86">
        <v>273516556</v>
      </c>
      <c r="J85" s="85">
        <v>273516556</v>
      </c>
      <c r="K85" s="91">
        <f>_xlfn.XLOOKUP(H85,[2]Юнит!$C:$C,[2]Юнит!$E:$E)</f>
        <v>2041532808502</v>
      </c>
      <c r="L85" s="87">
        <f>D85</f>
        <v>40</v>
      </c>
      <c r="M85" s="88">
        <v>0.15</v>
      </c>
      <c r="N85" s="84">
        <f>M85*D85</f>
        <v>6</v>
      </c>
      <c r="O85" s="89">
        <v>90</v>
      </c>
      <c r="P85" s="84"/>
      <c r="Q85" s="84">
        <f>O85*M85</f>
        <v>13.5</v>
      </c>
      <c r="R85" s="151"/>
    </row>
    <row r="86" spans="1:19" ht="42" x14ac:dyDescent="0.25">
      <c r="A86" s="195" t="s">
        <v>13</v>
      </c>
      <c r="B86" s="80"/>
      <c r="C86" s="81" t="s">
        <v>43</v>
      </c>
      <c r="D86" s="93">
        <f>_xlfn.XLOOKUP(H86,[1]Сводный!$C:$C,[1]Сводный!$CE:$CE,0)</f>
        <v>0</v>
      </c>
      <c r="E86" s="82">
        <v>14.5</v>
      </c>
      <c r="F86" s="83">
        <f>E86*D86</f>
        <v>0</v>
      </c>
      <c r="G86" s="90"/>
      <c r="H86" s="85" t="str">
        <f>_xlfn.XLOOKUP(I86,[2]Юнит!$A:$A,[2]Юнит!$C:$C)</f>
        <v>ACRA7TB101BC</v>
      </c>
      <c r="I86" s="86">
        <v>186800214</v>
      </c>
      <c r="J86" s="85">
        <f>I86</f>
        <v>186800214</v>
      </c>
      <c r="K86" s="91">
        <f>_xlfn.XLOOKUP(H86,[2]Юнит!$C:$C,[2]Юнит!$E:$E)</f>
        <v>2038890789598</v>
      </c>
      <c r="L86" s="87">
        <f>D86</f>
        <v>0</v>
      </c>
      <c r="M86" s="88">
        <v>0.16500000000000001</v>
      </c>
      <c r="N86" s="84">
        <f>M86*D86</f>
        <v>0</v>
      </c>
      <c r="O86" s="89">
        <v>60</v>
      </c>
      <c r="P86" s="84" t="s">
        <v>167</v>
      </c>
      <c r="Q86" s="84">
        <f>O86*M86</f>
        <v>9.9</v>
      </c>
      <c r="R86" s="151"/>
    </row>
    <row r="87" spans="1:19" ht="84" x14ac:dyDescent="0.25">
      <c r="A87" s="195" t="s">
        <v>13</v>
      </c>
      <c r="B87" s="80"/>
      <c r="C87" s="81" t="s">
        <v>116</v>
      </c>
      <c r="D87" s="93">
        <f>_xlfn.XLOOKUP(H87,[1]Сводный!$C:$C,[1]Сводный!$CE:$CE,0)</f>
        <v>0</v>
      </c>
      <c r="E87" s="82">
        <v>14.5</v>
      </c>
      <c r="F87" s="83">
        <f>E87*D87</f>
        <v>0</v>
      </c>
      <c r="G87" s="90"/>
      <c r="H87" s="85" t="str">
        <f>_xlfn.XLOOKUP(I87,[2]Юнит!$A:$A,[2]Юнит!$C:$C)</f>
        <v>ACRA7TB101CL</v>
      </c>
      <c r="I87" s="86">
        <v>298193176</v>
      </c>
      <c r="J87" s="85">
        <f>I87</f>
        <v>298193176</v>
      </c>
      <c r="K87" s="91">
        <f>_xlfn.XLOOKUP(H87,[2]Юнит!$C:$C,[2]Юнит!$E:$E)</f>
        <v>2042160422832</v>
      </c>
      <c r="L87" s="87">
        <f>D87</f>
        <v>0</v>
      </c>
      <c r="M87" s="88">
        <v>0.16500000000000001</v>
      </c>
      <c r="N87" s="84">
        <f>M87*D87</f>
        <v>0</v>
      </c>
      <c r="O87" s="89">
        <v>60</v>
      </c>
      <c r="P87" s="84" t="s">
        <v>167</v>
      </c>
      <c r="Q87" s="84">
        <f>O87*M87</f>
        <v>9.9</v>
      </c>
      <c r="R87" s="151"/>
    </row>
    <row r="88" spans="1:19" ht="21" x14ac:dyDescent="0.25">
      <c r="A88" s="195"/>
      <c r="D88" s="93">
        <f>_xlfn.XLOOKUP(H88,[1]Сводный!$C:$C,[1]Сводный!$CE:$CE,0)</f>
        <v>0</v>
      </c>
    </row>
    <row r="89" spans="1:19" ht="42" x14ac:dyDescent="0.25">
      <c r="A89" s="195" t="s">
        <v>169</v>
      </c>
      <c r="B89" s="80"/>
      <c r="C89" s="81" t="s">
        <v>170</v>
      </c>
      <c r="D89" s="93">
        <f>_xlfn.XLOOKUP(H89,[1]Сводный!$C:$C,[1]Сводный!$CE:$CE,0)</f>
        <v>72</v>
      </c>
      <c r="E89" s="82">
        <v>9.5</v>
      </c>
      <c r="F89" s="83">
        <f>E89*D89</f>
        <v>684</v>
      </c>
      <c r="G89" s="213"/>
      <c r="H89" s="85" t="str">
        <f>_xlfn.XLOOKUP(I89,[2]Юнит!$A:$A,[2]Юнит!$C:$C)</f>
        <v>ACRA7TB201BC</v>
      </c>
      <c r="I89" s="86">
        <v>186826338</v>
      </c>
      <c r="J89" s="85">
        <f t="shared" ref="J89:J92" si="28">I89</f>
        <v>186826338</v>
      </c>
      <c r="K89" s="91">
        <f>_xlfn.XLOOKUP(H89,[2]Юнит!$C:$C,[2]Юнит!$E:$E)</f>
        <v>2038891723249</v>
      </c>
      <c r="L89" s="87">
        <f>D89</f>
        <v>72</v>
      </c>
      <c r="M89" s="88">
        <v>0.16</v>
      </c>
      <c r="N89" s="84">
        <f>M89*D89</f>
        <v>11.52</v>
      </c>
      <c r="O89" s="89">
        <v>72</v>
      </c>
      <c r="P89" s="84" t="s">
        <v>168</v>
      </c>
      <c r="Q89" s="84">
        <f>O89*M89</f>
        <v>11.52</v>
      </c>
      <c r="R89" s="79" t="s">
        <v>14</v>
      </c>
    </row>
    <row r="90" spans="1:19" ht="63" x14ac:dyDescent="0.25">
      <c r="A90" s="195" t="s">
        <v>169</v>
      </c>
      <c r="B90" s="80"/>
      <c r="C90" s="81" t="s">
        <v>171</v>
      </c>
      <c r="D90" s="93">
        <f>_xlfn.XLOOKUP(H90,[1]Сводный!$C:$C,[1]Сводный!$CE:$CE,0)</f>
        <v>72</v>
      </c>
      <c r="E90" s="82">
        <v>9.5</v>
      </c>
      <c r="F90" s="83">
        <f>E90*D90</f>
        <v>684</v>
      </c>
      <c r="G90" s="213"/>
      <c r="H90" s="85" t="str">
        <f>_xlfn.XLOOKUP(I90,[2]Юнит!$A:$A,[2]Юнит!$C:$C)</f>
        <v>ACRA7TB201CL</v>
      </c>
      <c r="I90" s="86">
        <v>419130077</v>
      </c>
      <c r="J90" s="85">
        <f t="shared" si="28"/>
        <v>419130077</v>
      </c>
      <c r="K90" s="91">
        <f>_xlfn.XLOOKUP(H90,[2]Юнит!$C:$C,[2]Юнит!$E:$E)</f>
        <v>2044025155923</v>
      </c>
      <c r="L90" s="87">
        <f>D90</f>
        <v>72</v>
      </c>
      <c r="M90" s="88">
        <v>0.16</v>
      </c>
      <c r="N90" s="84">
        <f>M90*D90</f>
        <v>11.52</v>
      </c>
      <c r="O90" s="89">
        <v>72</v>
      </c>
      <c r="P90" s="84" t="s">
        <v>168</v>
      </c>
      <c r="Q90" s="84">
        <f>O90*M90</f>
        <v>11.52</v>
      </c>
      <c r="R90" s="79" t="s">
        <v>14</v>
      </c>
    </row>
    <row r="91" spans="1:19" ht="63" x14ac:dyDescent="0.25">
      <c r="A91" s="195" t="s">
        <v>169</v>
      </c>
      <c r="B91" s="80"/>
      <c r="C91" s="81" t="s">
        <v>172</v>
      </c>
      <c r="D91" s="93">
        <f>_xlfn.XLOOKUP(H91,[1]Сводный!$C:$C,[1]Сводный!$CE:$CE,0)</f>
        <v>72</v>
      </c>
      <c r="E91" s="82">
        <v>9.5</v>
      </c>
      <c r="F91" s="83">
        <f>E91*D91</f>
        <v>684</v>
      </c>
      <c r="G91" s="213"/>
      <c r="H91" s="85" t="str">
        <f>_xlfn.XLOOKUP(I91,[2]Юнит!$A:$A,[2]Юнит!$C:$C)</f>
        <v>ACRA7TB201WH</v>
      </c>
      <c r="I91" s="86">
        <v>448248943</v>
      </c>
      <c r="J91" s="85">
        <f t="shared" si="28"/>
        <v>448248943</v>
      </c>
      <c r="K91" s="91">
        <f>_xlfn.XLOOKUP(H91,[2]Юнит!$C:$C,[2]Юнит!$E:$E)</f>
        <v>2044516485386</v>
      </c>
      <c r="L91" s="87">
        <f>D91</f>
        <v>72</v>
      </c>
      <c r="M91" s="88">
        <v>0.16</v>
      </c>
      <c r="N91" s="84">
        <f>M91*D91</f>
        <v>11.52</v>
      </c>
      <c r="O91" s="89">
        <v>72</v>
      </c>
      <c r="P91" s="84" t="s">
        <v>168</v>
      </c>
      <c r="Q91" s="84">
        <f t="shared" ref="Q91:Q92" si="29">O91*M91</f>
        <v>11.52</v>
      </c>
      <c r="R91" s="79" t="s">
        <v>14</v>
      </c>
    </row>
    <row r="92" spans="1:19" ht="63" x14ac:dyDescent="0.25">
      <c r="A92" s="195" t="s">
        <v>169</v>
      </c>
      <c r="B92" s="80"/>
      <c r="C92" s="81" t="s">
        <v>173</v>
      </c>
      <c r="D92" s="93">
        <f>_xlfn.XLOOKUP(H92,[1]Сводный!$C:$C,[1]Сводный!$CE:$CE,0)</f>
        <v>36</v>
      </c>
      <c r="E92" s="82">
        <v>9.5</v>
      </c>
      <c r="F92" s="83">
        <f>E92*D92</f>
        <v>342</v>
      </c>
      <c r="G92" s="213"/>
      <c r="H92" s="85" t="str">
        <f>_xlfn.XLOOKUP(I92,[2]Юнит!$A:$A,[2]Юнит!$C:$C)</f>
        <v>ACRA7TB201LI</v>
      </c>
      <c r="I92" s="86">
        <v>448254852</v>
      </c>
      <c r="J92" s="85">
        <f t="shared" si="28"/>
        <v>448254852</v>
      </c>
      <c r="K92" s="91">
        <f>_xlfn.XLOOKUP(H92,[2]Юнит!$C:$C,[2]Юнит!$E:$E)</f>
        <v>2044516498812</v>
      </c>
      <c r="L92" s="87">
        <f>D92</f>
        <v>36</v>
      </c>
      <c r="M92" s="88">
        <v>0.16</v>
      </c>
      <c r="N92" s="84">
        <f>M92*D92</f>
        <v>5.76</v>
      </c>
      <c r="O92" s="89">
        <v>72</v>
      </c>
      <c r="P92" s="84" t="s">
        <v>168</v>
      </c>
      <c r="Q92" s="84">
        <f t="shared" si="29"/>
        <v>11.52</v>
      </c>
      <c r="R92" s="79" t="s">
        <v>14</v>
      </c>
    </row>
    <row r="93" spans="1:19" s="166" customFormat="1" ht="21" x14ac:dyDescent="0.25">
      <c r="A93" s="195"/>
      <c r="D93" s="93">
        <f>_xlfn.XLOOKUP(H93,[1]Сводный!$C:$C,[1]Сводный!$CE:$CE,0)</f>
        <v>0</v>
      </c>
      <c r="E93" s="167"/>
      <c r="F93" s="168"/>
      <c r="G93" s="169"/>
      <c r="H93" s="170"/>
      <c r="I93" s="169"/>
      <c r="J93" s="169"/>
      <c r="K93" s="170"/>
      <c r="L93" s="171"/>
      <c r="M93" s="170"/>
      <c r="N93" s="172"/>
      <c r="O93" s="169"/>
      <c r="P93" s="169"/>
      <c r="Q93" s="169"/>
      <c r="R93" s="173"/>
      <c r="S93" s="169"/>
    </row>
    <row r="94" spans="1:19" ht="31.5" x14ac:dyDescent="0.25">
      <c r="A94" s="195" t="s">
        <v>148</v>
      </c>
      <c r="B94" s="80"/>
      <c r="C94" s="81" t="s">
        <v>201</v>
      </c>
      <c r="D94" s="93">
        <f>_xlfn.XLOOKUP(H94,[1]Сводный!$C:$C,[1]Сводный!$CE:$CE,0)</f>
        <v>90</v>
      </c>
      <c r="E94" s="82">
        <v>6.3</v>
      </c>
      <c r="F94" s="83">
        <f>E94*D94</f>
        <v>567</v>
      </c>
      <c r="G94" s="213">
        <v>32</v>
      </c>
      <c r="H94" s="85" t="str">
        <f>_xlfn.XLOOKUP(I94,[2]Юнит!$A:$A,[2]Юнит!$C:$C)</f>
        <v>AKTA4ST103CL</v>
      </c>
      <c r="I94" s="86">
        <v>370594147</v>
      </c>
      <c r="J94" s="86">
        <v>370594147</v>
      </c>
      <c r="K94" s="91">
        <f>_xlfn.XLOOKUP(H94,[2]Юнит!$C:$C,[2]Юнит!$E:$E)</f>
        <v>2043369755509</v>
      </c>
      <c r="L94" s="87">
        <f>D94</f>
        <v>90</v>
      </c>
      <c r="M94" s="88">
        <v>0.05</v>
      </c>
      <c r="N94" s="84">
        <f>M94*D94</f>
        <v>4.5</v>
      </c>
      <c r="O94" s="89">
        <v>72</v>
      </c>
      <c r="P94" s="84"/>
      <c r="Q94" s="84">
        <f>O94*M94</f>
        <v>3.6</v>
      </c>
      <c r="R94" s="151"/>
    </row>
    <row r="95" spans="1:19" ht="31.5" x14ac:dyDescent="0.25">
      <c r="A95" s="195" t="s">
        <v>148</v>
      </c>
      <c r="B95" s="80"/>
      <c r="C95" s="81" t="s">
        <v>202</v>
      </c>
      <c r="D95" s="93">
        <f>_xlfn.XLOOKUP(H95,[1]Сводный!$C:$C,[1]Сводный!$CE:$CE,0)</f>
        <v>90</v>
      </c>
      <c r="E95" s="82">
        <v>6.3</v>
      </c>
      <c r="F95" s="83">
        <f>E95*D95</f>
        <v>567</v>
      </c>
      <c r="G95" s="213"/>
      <c r="H95" s="85" t="str">
        <f>_xlfn.XLOOKUP(I95,[2]Юнит!$A:$A,[2]Юнит!$C:$C)</f>
        <v>AKTA4ST101CL</v>
      </c>
      <c r="I95" s="86">
        <v>273556717</v>
      </c>
      <c r="J95" s="85">
        <v>273556717</v>
      </c>
      <c r="K95" s="91">
        <f>_xlfn.XLOOKUP(H95,[2]Юнит!$C:$C,[2]Юнит!$E:$E)</f>
        <v>2041533648312</v>
      </c>
      <c r="L95" s="87">
        <f>D95</f>
        <v>90</v>
      </c>
      <c r="M95" s="88">
        <v>0.05</v>
      </c>
      <c r="N95" s="84">
        <f>M95*D95</f>
        <v>4.5</v>
      </c>
      <c r="O95" s="89">
        <v>100</v>
      </c>
      <c r="P95" s="84"/>
      <c r="Q95" s="84">
        <f>O95*M95</f>
        <v>5</v>
      </c>
      <c r="R95" s="151"/>
    </row>
    <row r="96" spans="1:19" ht="21" x14ac:dyDescent="0.25">
      <c r="A96" s="195"/>
      <c r="D96" s="93">
        <f>_xlfn.XLOOKUP(H96,[1]Сводный!$C:$C,[1]Сводный!$CE:$CE,0)</f>
        <v>0</v>
      </c>
    </row>
    <row r="97" spans="1:19" ht="147" x14ac:dyDescent="0.25">
      <c r="A97" s="195" t="s">
        <v>188</v>
      </c>
      <c r="B97" s="80"/>
      <c r="C97" s="81" t="s">
        <v>175</v>
      </c>
      <c r="D97" s="93">
        <f>_xlfn.XLOOKUP(H97,[1]Сводный!$C:$C,[1]Сводный!$CE:$CE,0)</f>
        <v>0</v>
      </c>
      <c r="E97" s="82">
        <v>6.5</v>
      </c>
      <c r="F97" s="83">
        <f>E97*D97</f>
        <v>0</v>
      </c>
      <c r="G97" s="90"/>
      <c r="H97" s="85" t="str">
        <f>_xlfn.XLOOKUP(I97,[2]Юнит!$A:$A,[2]Юнит!$C:$C)</f>
        <v>AKTA2KN101YL</v>
      </c>
      <c r="I97" s="86">
        <v>273546535</v>
      </c>
      <c r="J97" s="85">
        <v>273546535</v>
      </c>
      <c r="K97" s="91">
        <f>_xlfn.XLOOKUP(H97,[2]Юнит!$C:$C,[2]Юнит!$E:$E)</f>
        <v>2041533399818</v>
      </c>
      <c r="L97" s="87">
        <v>144</v>
      </c>
      <c r="M97" s="88">
        <v>0.2</v>
      </c>
      <c r="N97" s="84">
        <f>M97*D97</f>
        <v>0</v>
      </c>
      <c r="O97" s="89">
        <v>72</v>
      </c>
      <c r="P97" s="84"/>
      <c r="Q97" s="84">
        <f>O97*M97</f>
        <v>14.4</v>
      </c>
      <c r="R97" s="79" t="s">
        <v>234</v>
      </c>
      <c r="S97" s="79" t="s">
        <v>188</v>
      </c>
    </row>
    <row r="98" spans="1:19" ht="63" x14ac:dyDescent="0.25">
      <c r="A98" s="195" t="s">
        <v>186</v>
      </c>
      <c r="B98" s="80"/>
      <c r="C98" s="81" t="s">
        <v>187</v>
      </c>
      <c r="D98" s="93">
        <f>_xlfn.XLOOKUP(H98,[1]Сводный!$C:$C,[1]Сводный!$CE:$CE,0)</f>
        <v>0</v>
      </c>
      <c r="E98" s="82">
        <v>5.3</v>
      </c>
      <c r="F98" s="83">
        <f>E98*D98</f>
        <v>0</v>
      </c>
      <c r="G98" s="90"/>
      <c r="H98" s="85" t="str">
        <f>_xlfn.XLOOKUP(I98,[2]Юнит!$A:$A,[2]Юнит!$C:$C)</f>
        <v>AKTA2KN101BL</v>
      </c>
      <c r="I98" s="86">
        <v>273551028</v>
      </c>
      <c r="J98" s="85">
        <v>273551028</v>
      </c>
      <c r="K98" s="91">
        <f>_xlfn.XLOOKUP(H98,[2]Юнит!$C:$C,[2]Юнит!$E:$E)</f>
        <v>2041533587000</v>
      </c>
      <c r="L98" s="87">
        <f>D98</f>
        <v>0</v>
      </c>
      <c r="M98" s="88">
        <v>0.2</v>
      </c>
      <c r="N98" s="84">
        <f>M98*D98</f>
        <v>0</v>
      </c>
      <c r="O98" s="89">
        <v>72</v>
      </c>
      <c r="P98" s="84"/>
      <c r="Q98" s="84">
        <f>O98*M98</f>
        <v>14.4</v>
      </c>
      <c r="R98" s="151"/>
    </row>
    <row r="99" spans="1:19" ht="21" x14ac:dyDescent="0.25">
      <c r="A99" s="195"/>
      <c r="D99" s="93">
        <f>_xlfn.XLOOKUP(H99,[1]Сводный!$C:$C,[1]Сводный!$CE:$CE,0)</f>
        <v>0</v>
      </c>
    </row>
    <row r="100" spans="1:19" ht="42" x14ac:dyDescent="0.25">
      <c r="A100" s="195" t="s">
        <v>125</v>
      </c>
      <c r="B100" s="80"/>
      <c r="C100" s="81" t="s">
        <v>126</v>
      </c>
      <c r="D100" s="93">
        <f>_xlfn.XLOOKUP(H100,[1]Сводный!$C:$C,[1]Сводный!$CE:$CE,0)</f>
        <v>0</v>
      </c>
      <c r="E100" s="82">
        <v>3.9</v>
      </c>
      <c r="F100" s="83">
        <f>E100*D100</f>
        <v>0</v>
      </c>
      <c r="G100" s="90"/>
      <c r="H100" s="85" t="str">
        <f>_xlfn.XLOOKUP(I100,[2]Юнит!$A:$A,[2]Юнит!$C:$C)</f>
        <v>AKTA2KN102YL</v>
      </c>
      <c r="I100" s="86">
        <v>273527791</v>
      </c>
      <c r="J100" s="85">
        <v>273527791</v>
      </c>
      <c r="K100" s="91">
        <f>_xlfn.XLOOKUP(H100,[2]Юнит!$C:$C,[2]Юнит!$E:$E)</f>
        <v>2041533038113</v>
      </c>
      <c r="L100" s="87">
        <f>D100</f>
        <v>0</v>
      </c>
      <c r="M100" s="88">
        <v>0.17</v>
      </c>
      <c r="N100" s="84">
        <f>M100*D100</f>
        <v>0</v>
      </c>
      <c r="O100" s="89">
        <v>72</v>
      </c>
      <c r="P100" s="84"/>
      <c r="Q100" s="84">
        <f>O100*M100</f>
        <v>12.24</v>
      </c>
      <c r="R100" s="151"/>
    </row>
    <row r="101" spans="1:19" ht="42" x14ac:dyDescent="0.25">
      <c r="A101" s="195" t="s">
        <v>125</v>
      </c>
      <c r="B101" s="80"/>
      <c r="C101" s="81" t="s">
        <v>174</v>
      </c>
      <c r="D101" s="93">
        <f>_xlfn.XLOOKUP(H101,[1]Сводный!$C:$C,[1]Сводный!$CE:$CE,0)</f>
        <v>0</v>
      </c>
      <c r="E101" s="82">
        <v>3.9</v>
      </c>
      <c r="F101" s="83">
        <f>E101*D101</f>
        <v>0</v>
      </c>
      <c r="G101" s="90"/>
      <c r="H101" s="85" t="str">
        <f>_xlfn.XLOOKUP(I101,[2]Юнит!$A:$A,[2]Юнит!$C:$C)</f>
        <v>AKTA2KN102GN</v>
      </c>
      <c r="I101" s="86">
        <v>327442631</v>
      </c>
      <c r="J101" s="85">
        <v>327442631</v>
      </c>
      <c r="K101" s="91">
        <f>_xlfn.XLOOKUP(H101,[2]Юнит!$C:$C,[2]Юнит!$E:$E)</f>
        <v>2042777181566</v>
      </c>
      <c r="L101" s="87">
        <f>D101</f>
        <v>0</v>
      </c>
      <c r="M101" s="88">
        <v>0.17</v>
      </c>
      <c r="N101" s="84">
        <f>M101*D101</f>
        <v>0</v>
      </c>
      <c r="O101" s="89">
        <v>72</v>
      </c>
      <c r="P101" s="84"/>
      <c r="Q101" s="84">
        <f>O101*M101</f>
        <v>12.24</v>
      </c>
      <c r="R101" s="151"/>
    </row>
    <row r="102" spans="1:19" ht="21" x14ac:dyDescent="0.25">
      <c r="A102" s="195"/>
      <c r="D102" s="93">
        <f>_xlfn.XLOOKUP(H102,[1]Сводный!$C:$C,[1]Сводный!$CE:$CE,0)</f>
        <v>0</v>
      </c>
    </row>
    <row r="103" spans="1:19" ht="84" x14ac:dyDescent="0.25">
      <c r="A103" s="195" t="s">
        <v>95</v>
      </c>
      <c r="B103" s="80"/>
      <c r="C103" s="81" t="s">
        <v>124</v>
      </c>
      <c r="D103" s="93">
        <f>_xlfn.XLOOKUP(H103,[1]Сводный!$C:$C,[1]Сводный!$CE:$CE,0)</f>
        <v>100</v>
      </c>
      <c r="E103" s="82">
        <v>5</v>
      </c>
      <c r="F103" s="83">
        <f>E103*D103</f>
        <v>500</v>
      </c>
      <c r="G103" s="213">
        <v>100</v>
      </c>
      <c r="H103" s="85" t="str">
        <f>_xlfn.XLOOKUP(I103,[2]Юнит!$A:$A,[2]Юнит!$C:$C)</f>
        <v>AAND1BL101RD</v>
      </c>
      <c r="I103" s="86">
        <v>251537223</v>
      </c>
      <c r="J103" s="85">
        <v>251537223</v>
      </c>
      <c r="K103" s="91">
        <f>_xlfn.XLOOKUP(H103,[2]Юнит!$C:$C,[2]Юнит!$E:$E)</f>
        <v>2040903539366</v>
      </c>
      <c r="L103" s="87">
        <f>D103</f>
        <v>100</v>
      </c>
      <c r="M103" s="88">
        <v>0.08</v>
      </c>
      <c r="N103" s="84">
        <f>M103*D103</f>
        <v>8</v>
      </c>
      <c r="O103" s="89">
        <v>200</v>
      </c>
      <c r="P103" s="84"/>
      <c r="Q103" s="84">
        <f>O103*M103</f>
        <v>16</v>
      </c>
      <c r="R103" s="151"/>
    </row>
    <row r="104" spans="1:19" ht="62.25" customHeight="1" x14ac:dyDescent="0.25">
      <c r="A104" s="195" t="s">
        <v>95</v>
      </c>
      <c r="B104" s="80"/>
      <c r="C104" s="81" t="s">
        <v>123</v>
      </c>
      <c r="D104" s="93">
        <f>_xlfn.XLOOKUP(H104,[1]Сводный!$C:$C,[1]Сводный!$CE:$CE,0)</f>
        <v>60</v>
      </c>
      <c r="E104" s="82">
        <v>5</v>
      </c>
      <c r="F104" s="83">
        <f>E104*D104</f>
        <v>300</v>
      </c>
      <c r="G104" s="213"/>
      <c r="H104" s="85" t="str">
        <f>_xlfn.XLOOKUP(I104,[2]Юнит!$A:$A,[2]Юнит!$C:$C)</f>
        <v>AAND1BL101BL</v>
      </c>
      <c r="I104" s="86">
        <v>251537413</v>
      </c>
      <c r="J104" s="85">
        <v>251537413</v>
      </c>
      <c r="K104" s="91">
        <f>_xlfn.XLOOKUP(H104,[2]Юнит!$C:$C,[2]Юнит!$E:$E)</f>
        <v>2040903547941</v>
      </c>
      <c r="L104" s="87">
        <f>D104</f>
        <v>60</v>
      </c>
      <c r="M104" s="88">
        <v>0.08</v>
      </c>
      <c r="N104" s="84">
        <f>M104*D104</f>
        <v>4.8</v>
      </c>
      <c r="O104" s="89">
        <v>200</v>
      </c>
      <c r="P104" s="84"/>
      <c r="Q104" s="84">
        <f>O104*M104</f>
        <v>16</v>
      </c>
      <c r="R104" s="151"/>
    </row>
    <row r="105" spans="1:19" ht="63" x14ac:dyDescent="0.25">
      <c r="A105" s="195" t="s">
        <v>95</v>
      </c>
      <c r="B105" s="80"/>
      <c r="C105" s="81" t="s">
        <v>86</v>
      </c>
      <c r="D105" s="93">
        <f>_xlfn.XLOOKUP(H105,[1]Сводный!$C:$C,[1]Сводный!$CE:$CE,0)</f>
        <v>140</v>
      </c>
      <c r="E105" s="82">
        <v>5.8</v>
      </c>
      <c r="F105" s="83">
        <f>E105*D105</f>
        <v>812</v>
      </c>
      <c r="G105" s="213"/>
      <c r="H105" s="85" t="str">
        <f>_xlfn.XLOOKUP(I105,[2]Юнит!$A:$A,[2]Юнит!$C:$C)</f>
        <v>AAND1BL102RD</v>
      </c>
      <c r="I105" s="86">
        <v>251516159</v>
      </c>
      <c r="J105" s="86">
        <v>251516159</v>
      </c>
      <c r="K105" s="91">
        <f>_xlfn.XLOOKUP(H105,[2]Юнит!$C:$C,[2]Юнит!$E:$E)</f>
        <v>2040902555480</v>
      </c>
      <c r="L105" s="87">
        <f>D105</f>
        <v>140</v>
      </c>
      <c r="M105" s="88">
        <v>0.14000000000000001</v>
      </c>
      <c r="N105" s="84">
        <f>M105*D105</f>
        <v>19.600000000000001</v>
      </c>
      <c r="O105" s="89">
        <v>200</v>
      </c>
      <c r="P105" s="84"/>
      <c r="Q105" s="84">
        <f>O105*M105</f>
        <v>28.000000000000004</v>
      </c>
      <c r="R105" s="151"/>
    </row>
    <row r="106" spans="1:19" ht="63" x14ac:dyDescent="0.25">
      <c r="A106" s="195" t="s">
        <v>95</v>
      </c>
      <c r="B106" s="80"/>
      <c r="C106" s="81" t="s">
        <v>85</v>
      </c>
      <c r="D106" s="93">
        <f>_xlfn.XLOOKUP(H106,[1]Сводный!$C:$C,[1]Сводный!$CE:$CE,0)</f>
        <v>140</v>
      </c>
      <c r="E106" s="82">
        <v>5.8</v>
      </c>
      <c r="F106" s="83">
        <f>E106*D106</f>
        <v>812</v>
      </c>
      <c r="G106" s="213"/>
      <c r="H106" s="85" t="str">
        <f>_xlfn.XLOOKUP(I106,[2]Юнит!$A:$A,[2]Юнит!$C:$C)</f>
        <v>AAND1BL102BL</v>
      </c>
      <c r="I106" s="86">
        <v>251407392</v>
      </c>
      <c r="J106" s="86">
        <v>251407392</v>
      </c>
      <c r="K106" s="91">
        <f>_xlfn.XLOOKUP(H106,[2]Юнит!$C:$C,[2]Юнит!$E:$E)</f>
        <v>2040900511679</v>
      </c>
      <c r="L106" s="87">
        <f>D106</f>
        <v>140</v>
      </c>
      <c r="M106" s="88">
        <v>0.14000000000000001</v>
      </c>
      <c r="N106" s="84">
        <f>M106*D106</f>
        <v>19.600000000000001</v>
      </c>
      <c r="O106" s="89">
        <v>200</v>
      </c>
      <c r="P106" s="84"/>
      <c r="Q106" s="84">
        <f>O106*M106</f>
        <v>28.000000000000004</v>
      </c>
      <c r="R106" s="151"/>
    </row>
    <row r="107" spans="1:19" ht="21" x14ac:dyDescent="0.25"/>
    <row r="108" spans="1:19" ht="21" x14ac:dyDescent="0.25"/>
    <row r="109" spans="1:19" ht="21" x14ac:dyDescent="0.25"/>
    <row r="110" spans="1:19" ht="21" x14ac:dyDescent="0.25"/>
    <row r="111" spans="1:19" ht="21" x14ac:dyDescent="0.25"/>
    <row r="112" spans="1:19" ht="21" x14ac:dyDescent="0.25">
      <c r="D112" s="10">
        <f>_xlfn.XLOOKUP(H112,[1]Сводный!$C:$C,[1]Сводный!$CK:$CK,0)</f>
        <v>0</v>
      </c>
      <c r="M112" s="17"/>
    </row>
    <row r="117" spans="4:17" ht="21" x14ac:dyDescent="0.25">
      <c r="D117" s="10">
        <f>_xlfn.XLOOKUP(H117,[1]Сводный!$C:$C,[1]Сводный!$CK:$CK,0)</f>
        <v>0</v>
      </c>
      <c r="F117" s="161"/>
      <c r="G117" s="162"/>
      <c r="H117" s="163"/>
      <c r="I117" s="164"/>
      <c r="J117" s="164"/>
      <c r="K117" s="164"/>
      <c r="L117" s="9">
        <f t="shared" ref="L117:L118" si="30">D117</f>
        <v>0</v>
      </c>
      <c r="M117" s="17"/>
      <c r="N117" s="8">
        <f t="shared" ref="N117:N118" si="31">M117*D117</f>
        <v>0</v>
      </c>
      <c r="O117" s="18"/>
    </row>
    <row r="118" spans="4:17" ht="21" x14ac:dyDescent="0.25">
      <c r="D118" s="10">
        <f>_xlfn.XLOOKUP(H118,[1]Сводный!$C:$C,[1]Сводный!$CK:$CK,0)</f>
        <v>0</v>
      </c>
      <c r="F118" s="161">
        <f>E118*D118</f>
        <v>0</v>
      </c>
      <c r="G118" s="162"/>
      <c r="H118" s="163"/>
      <c r="I118" s="164"/>
      <c r="J118" s="164"/>
      <c r="K118" s="164"/>
      <c r="L118" s="9">
        <f t="shared" si="30"/>
        <v>0</v>
      </c>
      <c r="M118" s="17"/>
      <c r="N118" s="8">
        <f t="shared" si="31"/>
        <v>0</v>
      </c>
      <c r="O118" s="18"/>
    </row>
    <row r="119" spans="4:17" ht="21" x14ac:dyDescent="0.25">
      <c r="D119" s="10">
        <f>_xlfn.XLOOKUP(H119,[1]Сводный!$C:$C,[1]Сводный!$CK:$CK,0)</f>
        <v>0</v>
      </c>
      <c r="K119" s="8"/>
      <c r="M119" s="17"/>
    </row>
    <row r="120" spans="4:17" ht="21" x14ac:dyDescent="0.25">
      <c r="D120" s="10">
        <f>_xlfn.XLOOKUP(H120,[1]Сводный!$C:$C,[1]Сводный!$CK:$CK,0)</f>
        <v>0</v>
      </c>
      <c r="F120" s="161">
        <f t="shared" ref="F120:F133" si="32">E120*D120</f>
        <v>0</v>
      </c>
      <c r="H120" s="163">
        <f>_xlfn.XLOOKUP(I120,[2]Юнит!$A:$A,[2]Юнит!$C:$C)</f>
        <v>0</v>
      </c>
      <c r="K120" s="8"/>
      <c r="L120" s="9">
        <f t="shared" ref="L120" si="33">D120</f>
        <v>0</v>
      </c>
      <c r="M120" s="17"/>
      <c r="N120" s="9">
        <f t="shared" ref="N120:N124" si="34">M120*D120</f>
        <v>0</v>
      </c>
      <c r="Q120" s="8">
        <f t="shared" ref="Q120:Q124" si="35">O120*M120</f>
        <v>0</v>
      </c>
    </row>
    <row r="121" spans="4:17" ht="21" x14ac:dyDescent="0.25"/>
    <row r="122" spans="4:17" ht="21" x14ac:dyDescent="0.25"/>
    <row r="123" spans="4:17" ht="21" x14ac:dyDescent="0.25"/>
    <row r="124" spans="4:17" ht="21" x14ac:dyDescent="0.25">
      <c r="D124" s="10">
        <f>_xlfn.XLOOKUP(H124,[1]Сводный!$C:$C,[1]Сводный!$CK:$CK,0)</f>
        <v>0</v>
      </c>
      <c r="F124" s="161">
        <f t="shared" si="32"/>
        <v>0</v>
      </c>
      <c r="G124" s="162"/>
      <c r="H124" s="163"/>
      <c r="I124" s="164"/>
      <c r="J124" s="163"/>
      <c r="K124" s="163"/>
      <c r="L124" s="9"/>
      <c r="M124" s="17"/>
      <c r="N124" s="8">
        <f t="shared" si="34"/>
        <v>0</v>
      </c>
      <c r="O124" s="18"/>
      <c r="Q124" s="8">
        <f t="shared" si="35"/>
        <v>0</v>
      </c>
    </row>
    <row r="125" spans="4:17" ht="21" x14ac:dyDescent="0.25">
      <c r="D125" s="10">
        <f>_xlfn.XLOOKUP(H125,[1]Сводный!$C:$C,[1]Сводный!$CK:$CK,0)</f>
        <v>0</v>
      </c>
      <c r="F125" s="161">
        <f t="shared" ref="F125" si="36">E125*D125</f>
        <v>0</v>
      </c>
      <c r="G125" s="162"/>
      <c r="H125" s="163"/>
      <c r="I125" s="164">
        <v>0</v>
      </c>
      <c r="J125" s="164">
        <v>0</v>
      </c>
      <c r="K125" s="164"/>
      <c r="L125" s="9">
        <f t="shared" ref="L125" si="37">D125</f>
        <v>0</v>
      </c>
      <c r="M125" s="17"/>
      <c r="N125" s="8">
        <f t="shared" ref="N125" si="38">M125*D125</f>
        <v>0</v>
      </c>
      <c r="O125" s="18"/>
      <c r="Q125" s="8">
        <f>O125*M125</f>
        <v>0</v>
      </c>
    </row>
    <row r="133" spans="6:17" ht="21" x14ac:dyDescent="0.25">
      <c r="F133" s="161">
        <f t="shared" si="32"/>
        <v>0</v>
      </c>
      <c r="G133" s="162"/>
      <c r="H133" s="163"/>
      <c r="I133" s="164"/>
      <c r="J133" s="163"/>
      <c r="K133" s="163"/>
      <c r="L133" s="9"/>
      <c r="M133" s="17"/>
      <c r="N133" s="8"/>
      <c r="O133" s="18"/>
      <c r="Q133" s="8">
        <f>O133*M133</f>
        <v>0</v>
      </c>
    </row>
    <row r="159" spans="1:26" ht="63" x14ac:dyDescent="0.25">
      <c r="A159" s="195" t="s">
        <v>79</v>
      </c>
      <c r="B159" s="80"/>
      <c r="C159" s="81" t="s">
        <v>87</v>
      </c>
      <c r="D159" s="81"/>
      <c r="E159" s="82">
        <v>2.6</v>
      </c>
      <c r="F159" s="83">
        <f t="shared" ref="F159:F175" si="39">E159*D159</f>
        <v>0</v>
      </c>
      <c r="G159" s="90"/>
      <c r="H159" s="85"/>
      <c r="I159" s="86">
        <v>0</v>
      </c>
      <c r="J159" s="86">
        <v>0</v>
      </c>
      <c r="K159" s="86"/>
      <c r="L159" s="87">
        <f t="shared" ref="L159:L170" si="40">D159</f>
        <v>0</v>
      </c>
      <c r="M159" s="88">
        <v>0.11</v>
      </c>
      <c r="N159" s="84">
        <f t="shared" ref="N159:N175" si="41">M159*D159</f>
        <v>0</v>
      </c>
      <c r="O159" s="89"/>
      <c r="P159" s="84"/>
      <c r="Q159" s="84">
        <f t="shared" ref="Q159:Q175" si="42">O159*M159</f>
        <v>0</v>
      </c>
      <c r="R159" s="151"/>
      <c r="Z159" s="10"/>
    </row>
    <row r="160" spans="1:26" ht="63" x14ac:dyDescent="0.25">
      <c r="A160" s="195" t="s">
        <v>79</v>
      </c>
      <c r="B160" s="80"/>
      <c r="C160" s="81" t="s">
        <v>88</v>
      </c>
      <c r="D160" s="81"/>
      <c r="E160" s="82">
        <v>3</v>
      </c>
      <c r="F160" s="83">
        <f t="shared" si="39"/>
        <v>0</v>
      </c>
      <c r="G160" s="90"/>
      <c r="H160" s="85"/>
      <c r="I160" s="86">
        <v>0</v>
      </c>
      <c r="J160" s="86">
        <v>0</v>
      </c>
      <c r="K160" s="86"/>
      <c r="L160" s="87">
        <f t="shared" si="40"/>
        <v>0</v>
      </c>
      <c r="M160" s="88">
        <v>0.17</v>
      </c>
      <c r="N160" s="84">
        <f t="shared" si="41"/>
        <v>0</v>
      </c>
      <c r="O160" s="89"/>
      <c r="P160" s="84"/>
      <c r="Q160" s="84">
        <f t="shared" si="42"/>
        <v>0</v>
      </c>
      <c r="R160" s="151"/>
      <c r="Z160" s="10"/>
    </row>
    <row r="161" spans="1:26" ht="63" x14ac:dyDescent="0.25">
      <c r="A161" s="195" t="s">
        <v>79</v>
      </c>
      <c r="B161" s="80"/>
      <c r="C161" s="81" t="s">
        <v>84</v>
      </c>
      <c r="D161" s="81"/>
      <c r="E161" s="82">
        <v>5</v>
      </c>
      <c r="F161" s="83">
        <f t="shared" si="39"/>
        <v>0</v>
      </c>
      <c r="G161" s="90"/>
      <c r="H161" s="85"/>
      <c r="I161" s="86">
        <v>0</v>
      </c>
      <c r="J161" s="86">
        <v>0</v>
      </c>
      <c r="K161" s="86"/>
      <c r="L161" s="87">
        <f t="shared" si="40"/>
        <v>0</v>
      </c>
      <c r="M161" s="88">
        <v>0.22</v>
      </c>
      <c r="N161" s="84">
        <f t="shared" si="41"/>
        <v>0</v>
      </c>
      <c r="O161" s="89"/>
      <c r="P161" s="84"/>
      <c r="Q161" s="84">
        <f t="shared" si="42"/>
        <v>0</v>
      </c>
      <c r="R161" s="151"/>
      <c r="Z161" s="10"/>
    </row>
    <row r="162" spans="1:26" ht="63" x14ac:dyDescent="0.25">
      <c r="A162" s="195" t="s">
        <v>79</v>
      </c>
      <c r="B162" s="80"/>
      <c r="C162" s="81" t="s">
        <v>83</v>
      </c>
      <c r="D162" s="81"/>
      <c r="E162" s="82">
        <v>5.5</v>
      </c>
      <c r="F162" s="83">
        <f t="shared" si="39"/>
        <v>0</v>
      </c>
      <c r="G162" s="90"/>
      <c r="H162" s="85"/>
      <c r="I162" s="86">
        <v>0</v>
      </c>
      <c r="J162" s="86">
        <v>0</v>
      </c>
      <c r="K162" s="86"/>
      <c r="L162" s="87">
        <f t="shared" si="40"/>
        <v>0</v>
      </c>
      <c r="M162" s="88">
        <v>0.315</v>
      </c>
      <c r="N162" s="84">
        <f t="shared" si="41"/>
        <v>0</v>
      </c>
      <c r="O162" s="89"/>
      <c r="P162" s="84"/>
      <c r="Q162" s="84">
        <f t="shared" si="42"/>
        <v>0</v>
      </c>
      <c r="R162" s="151"/>
      <c r="Z162" s="10"/>
    </row>
    <row r="163" spans="1:26" ht="63" x14ac:dyDescent="0.25">
      <c r="A163" s="195" t="s">
        <v>79</v>
      </c>
      <c r="B163" s="80"/>
      <c r="C163" s="81" t="s">
        <v>81</v>
      </c>
      <c r="D163" s="81"/>
      <c r="E163" s="82">
        <v>6.4</v>
      </c>
      <c r="F163" s="83">
        <f t="shared" si="39"/>
        <v>0</v>
      </c>
      <c r="G163" s="90"/>
      <c r="H163" s="85"/>
      <c r="I163" s="86">
        <v>0</v>
      </c>
      <c r="J163" s="86">
        <v>0</v>
      </c>
      <c r="K163" s="86"/>
      <c r="L163" s="87">
        <f t="shared" si="40"/>
        <v>0</v>
      </c>
      <c r="M163" s="88">
        <v>0.36</v>
      </c>
      <c r="N163" s="84">
        <f t="shared" si="41"/>
        <v>0</v>
      </c>
      <c r="O163" s="89"/>
      <c r="P163" s="84"/>
      <c r="Q163" s="84">
        <f t="shared" si="42"/>
        <v>0</v>
      </c>
      <c r="R163" s="151"/>
      <c r="Z163" s="10"/>
    </row>
    <row r="164" spans="1:26" ht="63" x14ac:dyDescent="0.25">
      <c r="A164" s="195" t="s">
        <v>79</v>
      </c>
      <c r="B164" s="80"/>
      <c r="C164" s="81" t="s">
        <v>80</v>
      </c>
      <c r="D164" s="81"/>
      <c r="E164" s="82">
        <v>7.5</v>
      </c>
      <c r="F164" s="83">
        <f t="shared" si="39"/>
        <v>0</v>
      </c>
      <c r="G164" s="90"/>
      <c r="H164" s="85"/>
      <c r="I164" s="86">
        <v>0</v>
      </c>
      <c r="J164" s="86">
        <v>0</v>
      </c>
      <c r="K164" s="86"/>
      <c r="L164" s="87">
        <f t="shared" si="40"/>
        <v>0</v>
      </c>
      <c r="M164" s="88">
        <v>0.39</v>
      </c>
      <c r="N164" s="84">
        <f t="shared" si="41"/>
        <v>0</v>
      </c>
      <c r="O164" s="89"/>
      <c r="P164" s="84"/>
      <c r="Q164" s="84">
        <f t="shared" si="42"/>
        <v>0</v>
      </c>
      <c r="R164" s="151"/>
      <c r="Z164" s="10"/>
    </row>
    <row r="165" spans="1:26" ht="63" x14ac:dyDescent="0.25">
      <c r="A165" s="195" t="s">
        <v>79</v>
      </c>
      <c r="B165" s="80"/>
      <c r="C165" s="81" t="s">
        <v>82</v>
      </c>
      <c r="D165" s="81"/>
      <c r="E165" s="82">
        <v>8</v>
      </c>
      <c r="F165" s="83">
        <f t="shared" si="39"/>
        <v>0</v>
      </c>
      <c r="G165" s="90"/>
      <c r="H165" s="85"/>
      <c r="I165" s="86">
        <v>0</v>
      </c>
      <c r="J165" s="86">
        <v>0</v>
      </c>
      <c r="K165" s="86"/>
      <c r="L165" s="87">
        <f t="shared" si="40"/>
        <v>0</v>
      </c>
      <c r="M165" s="88">
        <v>0.45</v>
      </c>
      <c r="N165" s="84">
        <f t="shared" si="41"/>
        <v>0</v>
      </c>
      <c r="O165" s="89"/>
      <c r="P165" s="84"/>
      <c r="Q165" s="84">
        <f t="shared" si="42"/>
        <v>0</v>
      </c>
      <c r="R165" s="151"/>
      <c r="Z165" s="10"/>
    </row>
    <row r="166" spans="1:26" s="5" customFormat="1" ht="42" x14ac:dyDescent="0.25">
      <c r="A166" s="195" t="s">
        <v>44</v>
      </c>
      <c r="B166" s="80"/>
      <c r="C166" s="81" t="s">
        <v>63</v>
      </c>
      <c r="D166" s="81"/>
      <c r="E166" s="82">
        <v>0.13</v>
      </c>
      <c r="F166" s="83">
        <f t="shared" si="39"/>
        <v>0</v>
      </c>
      <c r="G166" s="90"/>
      <c r="H166" s="85"/>
      <c r="I166" s="86">
        <v>0</v>
      </c>
      <c r="J166" s="86">
        <v>0</v>
      </c>
      <c r="K166" s="86"/>
      <c r="L166" s="87">
        <f t="shared" si="40"/>
        <v>0</v>
      </c>
      <c r="M166" s="88">
        <v>7.0000000000000001E-3</v>
      </c>
      <c r="N166" s="84">
        <f t="shared" si="41"/>
        <v>0</v>
      </c>
      <c r="O166" s="89"/>
      <c r="P166" s="84"/>
      <c r="Q166" s="84">
        <f t="shared" si="42"/>
        <v>0</v>
      </c>
      <c r="R166" s="151"/>
      <c r="S166" s="16"/>
      <c r="T166" s="16"/>
      <c r="U166" s="16"/>
      <c r="V166" s="16"/>
      <c r="W166" s="16"/>
      <c r="X166" s="20"/>
      <c r="Y166" s="20"/>
    </row>
    <row r="167" spans="1:26" ht="42" x14ac:dyDescent="0.25">
      <c r="A167" s="195" t="s">
        <v>44</v>
      </c>
      <c r="B167" s="80"/>
      <c r="C167" s="81" t="s">
        <v>45</v>
      </c>
      <c r="D167" s="81"/>
      <c r="E167" s="82">
        <v>0.14000000000000001</v>
      </c>
      <c r="F167" s="83">
        <f t="shared" si="39"/>
        <v>0</v>
      </c>
      <c r="G167" s="90"/>
      <c r="H167" s="85"/>
      <c r="I167" s="86">
        <v>0</v>
      </c>
      <c r="J167" s="86">
        <v>0</v>
      </c>
      <c r="K167" s="86"/>
      <c r="L167" s="87">
        <f t="shared" si="40"/>
        <v>0</v>
      </c>
      <c r="M167" s="88">
        <v>7.0000000000000001E-3</v>
      </c>
      <c r="N167" s="84">
        <f t="shared" si="41"/>
        <v>0</v>
      </c>
      <c r="O167" s="89"/>
      <c r="P167" s="84"/>
      <c r="Q167" s="84">
        <f t="shared" si="42"/>
        <v>0</v>
      </c>
      <c r="R167" s="151"/>
      <c r="Z167" s="10"/>
    </row>
    <row r="168" spans="1:26" ht="42" x14ac:dyDescent="0.25">
      <c r="A168" s="195" t="s">
        <v>44</v>
      </c>
      <c r="B168" s="80"/>
      <c r="C168" s="81" t="s">
        <v>46</v>
      </c>
      <c r="D168" s="81"/>
      <c r="E168" s="82">
        <v>0.16</v>
      </c>
      <c r="F168" s="83">
        <f t="shared" si="39"/>
        <v>0</v>
      </c>
      <c r="G168" s="90"/>
      <c r="H168" s="85"/>
      <c r="I168" s="86">
        <v>0</v>
      </c>
      <c r="J168" s="86">
        <v>0</v>
      </c>
      <c r="K168" s="86"/>
      <c r="L168" s="87">
        <f t="shared" si="40"/>
        <v>0</v>
      </c>
      <c r="M168" s="88">
        <v>0.01</v>
      </c>
      <c r="N168" s="84">
        <f t="shared" si="41"/>
        <v>0</v>
      </c>
      <c r="O168" s="89"/>
      <c r="P168" s="84"/>
      <c r="Q168" s="84">
        <f t="shared" si="42"/>
        <v>0</v>
      </c>
      <c r="R168" s="151"/>
      <c r="Z168" s="10"/>
    </row>
    <row r="169" spans="1:26" ht="42" x14ac:dyDescent="0.25">
      <c r="A169" s="195" t="s">
        <v>44</v>
      </c>
      <c r="B169" s="80"/>
      <c r="C169" s="81" t="s">
        <v>47</v>
      </c>
      <c r="D169" s="81"/>
      <c r="E169" s="82">
        <v>0.19</v>
      </c>
      <c r="F169" s="83">
        <f t="shared" si="39"/>
        <v>0</v>
      </c>
      <c r="G169" s="90"/>
      <c r="H169" s="85"/>
      <c r="I169" s="86">
        <v>0</v>
      </c>
      <c r="J169" s="86">
        <v>0</v>
      </c>
      <c r="K169" s="86"/>
      <c r="L169" s="87">
        <f t="shared" si="40"/>
        <v>0</v>
      </c>
      <c r="M169" s="88">
        <v>0.01</v>
      </c>
      <c r="N169" s="84">
        <f t="shared" si="41"/>
        <v>0</v>
      </c>
      <c r="O169" s="89"/>
      <c r="P169" s="84"/>
      <c r="Q169" s="84">
        <f t="shared" si="42"/>
        <v>0</v>
      </c>
      <c r="R169" s="151"/>
      <c r="Z169" s="10"/>
    </row>
    <row r="170" spans="1:26" ht="21" x14ac:dyDescent="0.25">
      <c r="A170" s="195"/>
      <c r="B170" s="80"/>
      <c r="C170" s="81"/>
      <c r="D170" s="81"/>
      <c r="E170" s="82"/>
      <c r="F170" s="83">
        <f t="shared" si="39"/>
        <v>0</v>
      </c>
      <c r="G170" s="90"/>
      <c r="H170" s="85"/>
      <c r="I170" s="86"/>
      <c r="J170" s="86">
        <v>0</v>
      </c>
      <c r="K170" s="86"/>
      <c r="L170" s="87">
        <f t="shared" si="40"/>
        <v>0</v>
      </c>
      <c r="M170" s="88"/>
      <c r="N170" s="84">
        <f t="shared" si="41"/>
        <v>0</v>
      </c>
      <c r="O170" s="89"/>
      <c r="P170" s="84"/>
      <c r="Q170" s="84">
        <f t="shared" si="42"/>
        <v>0</v>
      </c>
      <c r="R170" s="151"/>
      <c r="Z170" s="10"/>
    </row>
    <row r="171" spans="1:26" ht="21" x14ac:dyDescent="0.25">
      <c r="A171" s="195"/>
      <c r="B171" s="80"/>
      <c r="C171" s="81"/>
      <c r="D171" s="81"/>
      <c r="E171" s="82"/>
      <c r="F171" s="83">
        <f t="shared" si="39"/>
        <v>0</v>
      </c>
      <c r="G171" s="90"/>
      <c r="H171" s="85"/>
      <c r="I171" s="86"/>
      <c r="J171" s="86"/>
      <c r="K171" s="86"/>
      <c r="L171" s="87"/>
      <c r="M171" s="88"/>
      <c r="N171" s="84">
        <f t="shared" si="41"/>
        <v>0</v>
      </c>
      <c r="O171" s="89"/>
      <c r="P171" s="84"/>
      <c r="Q171" s="84">
        <f t="shared" si="42"/>
        <v>0</v>
      </c>
      <c r="R171" s="151"/>
      <c r="Z171" s="10"/>
    </row>
    <row r="172" spans="1:26" ht="42" x14ac:dyDescent="0.25">
      <c r="A172" s="195" t="s">
        <v>114</v>
      </c>
      <c r="B172" s="80"/>
      <c r="C172" s="81" t="s">
        <v>115</v>
      </c>
      <c r="D172" s="81">
        <f>ROUNDUP((SUM(D83:D92)+SUM(D40:D42)),-2)</f>
        <v>700</v>
      </c>
      <c r="E172" s="82">
        <v>0.24</v>
      </c>
      <c r="F172" s="83">
        <f t="shared" si="39"/>
        <v>168</v>
      </c>
      <c r="G172" s="213"/>
      <c r="H172" s="85"/>
      <c r="I172" s="86" t="s">
        <v>233</v>
      </c>
      <c r="J172" s="85" t="str">
        <f>I172</f>
        <v>ВПП глб 16,5*22</v>
      </c>
      <c r="K172" s="86">
        <f>_xlfn.XLOOKUP(H172,[2]Юнит!$C:$C,[2]Юнит!$E:$E)</f>
        <v>0</v>
      </c>
      <c r="L172" s="87">
        <f>D172</f>
        <v>700</v>
      </c>
      <c r="M172" s="88">
        <v>0.01</v>
      </c>
      <c r="N172" s="84">
        <f t="shared" si="41"/>
        <v>7</v>
      </c>
      <c r="O172" s="89"/>
      <c r="P172" s="84"/>
      <c r="Q172" s="84">
        <f t="shared" si="42"/>
        <v>0</v>
      </c>
      <c r="R172" s="151" t="s">
        <v>127</v>
      </c>
      <c r="Z172" s="10"/>
    </row>
    <row r="173" spans="1:26" ht="42" x14ac:dyDescent="0.25">
      <c r="A173" s="195" t="s">
        <v>114</v>
      </c>
      <c r="B173" s="80"/>
      <c r="C173" s="81" t="s">
        <v>121</v>
      </c>
      <c r="D173" s="81"/>
      <c r="E173" s="82">
        <v>0.21</v>
      </c>
      <c r="F173" s="83">
        <f t="shared" si="39"/>
        <v>0</v>
      </c>
      <c r="G173" s="90"/>
      <c r="H173" s="85"/>
      <c r="I173" s="86" t="s">
        <v>231</v>
      </c>
      <c r="J173" s="85" t="str">
        <f t="shared" ref="J173:J175" si="43">I173</f>
        <v>ВПП черн 15*20</v>
      </c>
      <c r="K173" s="86"/>
      <c r="L173" s="87">
        <f>D173</f>
        <v>0</v>
      </c>
      <c r="M173" s="88">
        <v>0.01</v>
      </c>
      <c r="N173" s="84">
        <f t="shared" si="41"/>
        <v>0</v>
      </c>
      <c r="O173" s="89"/>
      <c r="P173" s="84"/>
      <c r="Q173" s="84">
        <f t="shared" si="42"/>
        <v>0</v>
      </c>
      <c r="R173" s="151"/>
      <c r="Z173" s="10"/>
    </row>
    <row r="174" spans="1:26" ht="63" x14ac:dyDescent="0.25">
      <c r="A174" s="195" t="s">
        <v>114</v>
      </c>
      <c r="B174" s="80"/>
      <c r="C174" s="81" t="s">
        <v>120</v>
      </c>
      <c r="D174" s="81"/>
      <c r="E174" s="82">
        <v>0.26</v>
      </c>
      <c r="F174" s="83">
        <f t="shared" si="39"/>
        <v>0</v>
      </c>
      <c r="G174" s="90"/>
      <c r="H174" s="85"/>
      <c r="I174" s="86" t="s">
        <v>230</v>
      </c>
      <c r="J174" s="85" t="str">
        <f t="shared" si="43"/>
        <v>ВПП беж 16,5*22</v>
      </c>
      <c r="K174" s="86"/>
      <c r="L174" s="87">
        <f>D174</f>
        <v>0</v>
      </c>
      <c r="M174" s="88">
        <v>0.01</v>
      </c>
      <c r="N174" s="84">
        <f t="shared" si="41"/>
        <v>0</v>
      </c>
      <c r="O174" s="89"/>
      <c r="P174" s="84"/>
      <c r="Q174" s="84">
        <f t="shared" si="42"/>
        <v>0</v>
      </c>
      <c r="R174" s="151" t="s">
        <v>127</v>
      </c>
      <c r="Z174" s="10"/>
    </row>
    <row r="175" spans="1:26" ht="42" x14ac:dyDescent="0.25">
      <c r="A175" s="195" t="s">
        <v>114</v>
      </c>
      <c r="B175" s="80"/>
      <c r="C175" s="81" t="s">
        <v>122</v>
      </c>
      <c r="D175" s="81"/>
      <c r="E175" s="82">
        <v>0.22</v>
      </c>
      <c r="F175" s="83">
        <f t="shared" si="39"/>
        <v>0</v>
      </c>
      <c r="G175" s="90"/>
      <c r="H175" s="85"/>
      <c r="I175" s="86" t="s">
        <v>232</v>
      </c>
      <c r="J175" s="85" t="str">
        <f t="shared" si="43"/>
        <v>ВПП глб 15*20</v>
      </c>
      <c r="K175" s="86"/>
      <c r="L175" s="87">
        <f>D175</f>
        <v>0</v>
      </c>
      <c r="M175" s="88">
        <v>0.01</v>
      </c>
      <c r="N175" s="84">
        <f t="shared" si="41"/>
        <v>0</v>
      </c>
      <c r="O175" s="89"/>
      <c r="P175" s="84"/>
      <c r="Q175" s="84">
        <f t="shared" si="42"/>
        <v>0</v>
      </c>
      <c r="R175" s="151"/>
      <c r="Z175" s="10"/>
    </row>
    <row r="176" spans="1:26" ht="42" x14ac:dyDescent="0.25">
      <c r="C176" s="75" t="s">
        <v>165</v>
      </c>
      <c r="D176" s="21">
        <f>B182</f>
        <v>0</v>
      </c>
      <c r="E176" s="76">
        <f>F176*C187</f>
        <v>230866.78999999998</v>
      </c>
      <c r="F176" s="77">
        <f>SUM(F2:F175)</f>
        <v>19079.899999999998</v>
      </c>
      <c r="G176" s="78">
        <f>SUBTOTAL(9,G3:G172)</f>
        <v>816</v>
      </c>
      <c r="H176" s="76">
        <f>G176*C187</f>
        <v>9873.6</v>
      </c>
      <c r="I176" s="21"/>
      <c r="J176" s="21" t="s">
        <v>32</v>
      </c>
      <c r="K176" s="24"/>
      <c r="L176" s="21">
        <f>SUBTOTAL(9,L2:L158)</f>
        <v>4211</v>
      </c>
      <c r="M176" s="24" t="s">
        <v>68</v>
      </c>
      <c r="N176" s="21">
        <f>SUBTOTAL(9,N3:N175)</f>
        <v>375.31999999999994</v>
      </c>
      <c r="O176" s="12"/>
      <c r="P176" s="12"/>
      <c r="Q176" s="12"/>
    </row>
    <row r="177" spans="1:29" ht="21" x14ac:dyDescent="0.25">
      <c r="B177" s="25"/>
      <c r="C177" s="26" t="s">
        <v>38</v>
      </c>
      <c r="D177" s="26" t="s">
        <v>32</v>
      </c>
      <c r="E177" s="27">
        <f>F177*C187</f>
        <v>9873.6</v>
      </c>
      <c r="F177" s="28">
        <f>SUM(G2:G175)</f>
        <v>816</v>
      </c>
      <c r="Z177" s="10"/>
    </row>
    <row r="178" spans="1:29" ht="21" x14ac:dyDescent="0.25">
      <c r="B178" s="25"/>
      <c r="C178" s="26" t="s">
        <v>33</v>
      </c>
      <c r="D178" s="26" t="s">
        <v>32</v>
      </c>
      <c r="E178" s="29">
        <f>F178*C187</f>
        <v>6926.0036999999993</v>
      </c>
      <c r="F178" s="28">
        <f>F176*3%</f>
        <v>572.39699999999993</v>
      </c>
      <c r="G178" s="10"/>
    </row>
    <row r="179" spans="1:29" ht="21.75" thickBot="1" x14ac:dyDescent="0.3">
      <c r="B179" s="31"/>
      <c r="C179" s="32" t="s">
        <v>145</v>
      </c>
      <c r="D179" s="33" t="s">
        <v>32</v>
      </c>
      <c r="E179" s="22">
        <f>SUBTOTAL(9,E149:E178)</f>
        <v>247705.94369999997</v>
      </c>
      <c r="F179" s="23">
        <f>SUM(F176:F178)</f>
        <v>20468.296999999999</v>
      </c>
    </row>
    <row r="180" spans="1:29" ht="21" x14ac:dyDescent="0.25">
      <c r="A180" s="34"/>
      <c r="B180" s="31"/>
      <c r="C180" s="31"/>
      <c r="D180" s="31" t="s">
        <v>32</v>
      </c>
      <c r="E180" s="35"/>
      <c r="J180" s="108"/>
      <c r="K180" s="109"/>
      <c r="L180" s="110"/>
      <c r="M180" s="193" t="s">
        <v>53</v>
      </c>
      <c r="N180" s="194"/>
      <c r="O180" s="114" t="s">
        <v>58</v>
      </c>
      <c r="P180" s="113"/>
      <c r="Q180" s="112" t="s">
        <v>67</v>
      </c>
      <c r="R180" s="155"/>
      <c r="S180" s="10"/>
      <c r="T180" s="10"/>
      <c r="U180" s="10"/>
      <c r="V180" s="10"/>
      <c r="W180" s="10"/>
      <c r="X180" s="10"/>
      <c r="Y180" s="10"/>
    </row>
    <row r="181" spans="1:29" ht="42" x14ac:dyDescent="0.25">
      <c r="A181" s="34"/>
      <c r="B181" s="31"/>
      <c r="C181" s="31"/>
      <c r="D181" s="10" t="s">
        <v>32</v>
      </c>
      <c r="E181" s="105"/>
      <c r="J181" s="115"/>
      <c r="K181" s="218" t="s">
        <v>51</v>
      </c>
      <c r="L181" s="216">
        <v>420</v>
      </c>
      <c r="M181" s="140" t="s">
        <v>50</v>
      </c>
      <c r="N181" s="141" t="s">
        <v>65</v>
      </c>
      <c r="O181" s="142" t="s">
        <v>50</v>
      </c>
      <c r="P181" s="141" t="s">
        <v>65</v>
      </c>
      <c r="Q181" s="143" t="s">
        <v>50</v>
      </c>
      <c r="R181" s="111" t="s">
        <v>65</v>
      </c>
      <c r="S181" s="10"/>
      <c r="T181" s="10"/>
      <c r="U181" s="10"/>
      <c r="V181" s="10"/>
      <c r="W181" s="10"/>
      <c r="X181" s="10"/>
    </row>
    <row r="182" spans="1:29" ht="42" x14ac:dyDescent="0.25">
      <c r="A182" s="34"/>
      <c r="B182" s="31"/>
      <c r="C182" s="31"/>
      <c r="D182" s="10" t="s">
        <v>32</v>
      </c>
      <c r="E182" s="219" t="s">
        <v>70</v>
      </c>
      <c r="F182" s="107" t="s">
        <v>69</v>
      </c>
      <c r="G182" s="107" t="s">
        <v>108</v>
      </c>
      <c r="H182" s="107" t="s">
        <v>66</v>
      </c>
      <c r="J182" s="116"/>
      <c r="K182" s="218"/>
      <c r="L182" s="217"/>
      <c r="M182" s="140">
        <f>SUM(N2:N82)+SUM(N159:N175)</f>
        <v>213.99999999999994</v>
      </c>
      <c r="N182" s="190">
        <f>(U190-P187)*U187</f>
        <v>24.18</v>
      </c>
      <c r="O182" s="140">
        <f>SUM(N83:N112)</f>
        <v>161.32</v>
      </c>
      <c r="P182" s="190">
        <f>P187*U187+O190</f>
        <v>23.8</v>
      </c>
      <c r="Q182" s="191">
        <f>M182+O182</f>
        <v>375.31999999999994</v>
      </c>
      <c r="R182" s="122">
        <f>N182+P182</f>
        <v>47.980000000000004</v>
      </c>
      <c r="S182" s="10"/>
      <c r="T182" s="10"/>
      <c r="U182" s="10"/>
      <c r="V182" s="10"/>
      <c r="W182" s="10"/>
      <c r="X182" s="10"/>
      <c r="Y182" s="10"/>
      <c r="Z182" s="10"/>
    </row>
    <row r="183" spans="1:29" ht="42.75" thickBot="1" x14ac:dyDescent="0.3">
      <c r="A183" s="34"/>
      <c r="B183" s="31"/>
      <c r="C183" s="31"/>
      <c r="D183" s="10" t="s">
        <v>32</v>
      </c>
      <c r="E183" s="220"/>
      <c r="F183" s="107">
        <f>SUM(D2:D133)</f>
        <v>4067</v>
      </c>
      <c r="G183" s="107">
        <f>SUM(D159:D175)</f>
        <v>700</v>
      </c>
      <c r="H183" s="107">
        <f>SUM(F183:G183)</f>
        <v>4767</v>
      </c>
      <c r="J183" s="116"/>
      <c r="K183" s="218"/>
      <c r="L183" s="144" t="s">
        <v>68</v>
      </c>
      <c r="M183" s="214">
        <f>SUM(M182:N182)</f>
        <v>238.17999999999995</v>
      </c>
      <c r="N183" s="215"/>
      <c r="O183" s="214">
        <f>SUM(O182:P182)</f>
        <v>185.12</v>
      </c>
      <c r="P183" s="215"/>
      <c r="Q183" s="191">
        <f>SUM(Q182:R182)</f>
        <v>423.29999999999995</v>
      </c>
      <c r="R183" s="192"/>
      <c r="S183" s="10"/>
      <c r="T183" s="10"/>
      <c r="U183" s="10"/>
      <c r="V183" s="10"/>
      <c r="W183" s="10"/>
      <c r="X183" s="10"/>
      <c r="Y183" s="10"/>
      <c r="Z183" s="10"/>
    </row>
    <row r="184" spans="1:29" ht="21" x14ac:dyDescent="0.25">
      <c r="A184" s="34"/>
      <c r="B184" s="31"/>
      <c r="C184" s="31"/>
      <c r="D184" s="10" t="s">
        <v>32</v>
      </c>
      <c r="E184" s="104"/>
      <c r="F184" s="10"/>
      <c r="G184" s="10"/>
      <c r="H184" s="10"/>
      <c r="I184" s="10"/>
      <c r="J184" s="106"/>
      <c r="N184" s="15"/>
      <c r="O184" s="15"/>
      <c r="P184" s="15"/>
      <c r="Q184" s="15"/>
      <c r="R184" s="156"/>
      <c r="S184" s="10"/>
      <c r="T184" s="10"/>
      <c r="U184" s="10"/>
      <c r="V184" s="10"/>
      <c r="W184" s="10"/>
      <c r="X184" s="10"/>
      <c r="Y184" s="10"/>
      <c r="Z184" s="10"/>
    </row>
    <row r="185" spans="1:29" ht="21.75" thickBot="1" x14ac:dyDescent="0.3">
      <c r="D185" s="10" t="s">
        <v>32</v>
      </c>
      <c r="E185" s="10"/>
      <c r="G185" s="10"/>
      <c r="I185" s="10"/>
      <c r="J185" s="10"/>
      <c r="N185" s="10"/>
    </row>
    <row r="186" spans="1:29" s="120" customFormat="1" ht="126.75" thickBot="1" x14ac:dyDescent="0.3">
      <c r="A186" s="118"/>
      <c r="B186" s="111" t="s">
        <v>49</v>
      </c>
      <c r="C186" s="119">
        <v>80</v>
      </c>
      <c r="D186" s="120" t="s">
        <v>32</v>
      </c>
      <c r="F186" s="121"/>
      <c r="H186" s="109"/>
      <c r="I186" s="111" t="s">
        <v>102</v>
      </c>
      <c r="J186" s="111" t="s">
        <v>103</v>
      </c>
      <c r="K186" s="109"/>
      <c r="L186" s="123" t="s">
        <v>54</v>
      </c>
      <c r="M186" s="122" t="s">
        <v>52</v>
      </c>
      <c r="N186" s="111" t="s">
        <v>36</v>
      </c>
      <c r="O186" s="108"/>
      <c r="P186" s="111" t="s">
        <v>110</v>
      </c>
      <c r="Q186" s="111" t="s">
        <v>109</v>
      </c>
      <c r="R186" s="111" t="s">
        <v>107</v>
      </c>
      <c r="S186" s="111" t="s">
        <v>108</v>
      </c>
      <c r="T186" s="111" t="s">
        <v>111</v>
      </c>
      <c r="U186" s="111" t="s">
        <v>113</v>
      </c>
      <c r="V186" s="111" t="s">
        <v>112</v>
      </c>
      <c r="Z186" s="124"/>
    </row>
    <row r="187" spans="1:29" ht="42.75" thickBot="1" x14ac:dyDescent="0.3">
      <c r="B187" s="6" t="s">
        <v>37</v>
      </c>
      <c r="C187" s="36">
        <v>12.1</v>
      </c>
      <c r="D187" s="117" t="s">
        <v>57</v>
      </c>
      <c r="E187" s="37"/>
      <c r="F187" s="38"/>
      <c r="G187" s="38"/>
      <c r="H187" s="39"/>
      <c r="I187" s="185">
        <f>P190</f>
        <v>423.29999999999995</v>
      </c>
      <c r="J187" s="186">
        <v>423.3</v>
      </c>
      <c r="K187" s="71"/>
      <c r="L187" s="187">
        <v>3.5</v>
      </c>
      <c r="M187" s="188">
        <v>1667</v>
      </c>
      <c r="N187" s="189">
        <v>76</v>
      </c>
      <c r="P187" s="40">
        <v>5</v>
      </c>
      <c r="Q187" s="7">
        <f>U190-P187</f>
        <v>13</v>
      </c>
      <c r="R187" s="41">
        <v>30</v>
      </c>
      <c r="S187" s="41">
        <v>80</v>
      </c>
      <c r="T187" s="41">
        <v>12</v>
      </c>
      <c r="U187" s="148">
        <v>1.86</v>
      </c>
      <c r="V187" s="148">
        <v>2.9</v>
      </c>
    </row>
    <row r="188" spans="1:29" ht="105" x14ac:dyDescent="0.25">
      <c r="B188" s="42" t="s">
        <v>30</v>
      </c>
      <c r="C188" s="43"/>
      <c r="D188" s="44" t="s">
        <v>32</v>
      </c>
      <c r="E188" s="45" t="s">
        <v>27</v>
      </c>
      <c r="F188" s="149" t="s">
        <v>38</v>
      </c>
      <c r="G188" s="46"/>
      <c r="H188" s="47" t="s">
        <v>39</v>
      </c>
      <c r="I188" s="47"/>
      <c r="J188" s="43"/>
      <c r="K188" s="184"/>
      <c r="L188" s="49"/>
      <c r="M188" s="48" t="s">
        <v>51</v>
      </c>
      <c r="N188" s="49"/>
      <c r="O188" s="50"/>
      <c r="P188" s="51"/>
      <c r="Q188" s="146" t="s">
        <v>60</v>
      </c>
      <c r="R188" s="157"/>
      <c r="S188" s="147" t="s">
        <v>55</v>
      </c>
      <c r="T188" s="52"/>
      <c r="U188" s="147" t="s">
        <v>61</v>
      </c>
      <c r="V188" s="47"/>
      <c r="W188" s="52"/>
      <c r="X188" s="53" t="s">
        <v>62</v>
      </c>
      <c r="Y188" s="54" t="s">
        <v>229</v>
      </c>
      <c r="Z188" s="3" t="s">
        <v>41</v>
      </c>
      <c r="AA188" s="4" t="s">
        <v>42</v>
      </c>
      <c r="AB188" s="3"/>
      <c r="AC188" s="30" t="s">
        <v>72</v>
      </c>
    </row>
    <row r="189" spans="1:29" ht="105.75" thickBot="1" x14ac:dyDescent="0.3">
      <c r="A189" s="55" t="s">
        <v>34</v>
      </c>
      <c r="B189" s="1" t="s">
        <v>28</v>
      </c>
      <c r="C189" s="56" t="s">
        <v>29</v>
      </c>
      <c r="D189" s="21" t="s">
        <v>28</v>
      </c>
      <c r="E189" s="21" t="s">
        <v>29</v>
      </c>
      <c r="F189" s="5" t="s">
        <v>28</v>
      </c>
      <c r="G189" s="21" t="s">
        <v>29</v>
      </c>
      <c r="H189" s="57" t="s">
        <v>28</v>
      </c>
      <c r="I189" s="5" t="s">
        <v>29</v>
      </c>
      <c r="J189" s="58" t="s">
        <v>74</v>
      </c>
      <c r="K189" s="59"/>
      <c r="L189" s="60" t="s">
        <v>56</v>
      </c>
      <c r="M189" s="103" t="s">
        <v>59</v>
      </c>
      <c r="N189" s="61" t="s">
        <v>64</v>
      </c>
      <c r="O189" s="62" t="s">
        <v>71</v>
      </c>
      <c r="P189" s="1" t="s">
        <v>75</v>
      </c>
      <c r="Q189" s="49" t="s">
        <v>40</v>
      </c>
      <c r="R189" s="158" t="s">
        <v>29</v>
      </c>
      <c r="S189" s="43" t="s">
        <v>40</v>
      </c>
      <c r="T189" s="4" t="s">
        <v>29</v>
      </c>
      <c r="U189" s="2" t="s">
        <v>89</v>
      </c>
      <c r="V189" s="42" t="s">
        <v>40</v>
      </c>
      <c r="W189" s="63" t="s">
        <v>29</v>
      </c>
      <c r="X189" s="64" t="s">
        <v>29</v>
      </c>
      <c r="Y189" s="65" t="s">
        <v>29</v>
      </c>
      <c r="Z189" s="66" t="s">
        <v>29</v>
      </c>
      <c r="AA189" s="2" t="s">
        <v>29</v>
      </c>
      <c r="AB189" s="42" t="s">
        <v>40</v>
      </c>
      <c r="AC189" s="11" t="s">
        <v>73</v>
      </c>
    </row>
    <row r="190" spans="1:29" ht="21.75" thickBot="1" x14ac:dyDescent="0.3">
      <c r="A190" s="55" t="s">
        <v>26</v>
      </c>
      <c r="B190" s="67">
        <f>F176</f>
        <v>19079.899999999998</v>
      </c>
      <c r="C190" s="125">
        <f>B190*$C$187</f>
        <v>230866.78999999998</v>
      </c>
      <c r="D190" s="126">
        <f>B190*3%</f>
        <v>572.39699999999993</v>
      </c>
      <c r="E190" s="29">
        <f>D190*$C$187</f>
        <v>6926.0036999999993</v>
      </c>
      <c r="F190" s="127">
        <f>SUM(G2:G158)</f>
        <v>816</v>
      </c>
      <c r="G190" s="29">
        <f>F190*$C$187</f>
        <v>9873.6</v>
      </c>
      <c r="H190" s="126">
        <f>F190+D190+B190</f>
        <v>20468.296999999999</v>
      </c>
      <c r="I190" s="128">
        <f>H190*$C$187</f>
        <v>247666.39369999999</v>
      </c>
      <c r="J190" s="129">
        <f>SUM(N2:N175)</f>
        <v>375.31999999999994</v>
      </c>
      <c r="K190" s="130"/>
      <c r="L190" s="131">
        <v>0</v>
      </c>
      <c r="M190" s="132">
        <f>U190*U187</f>
        <v>33.480000000000004</v>
      </c>
      <c r="N190" s="6">
        <f>SUM(J190:M190)</f>
        <v>408.79999999999995</v>
      </c>
      <c r="O190" s="6">
        <f>P187*V187</f>
        <v>14.5</v>
      </c>
      <c r="P190" s="133">
        <f>SUM(N190:O190)</f>
        <v>423.29999999999995</v>
      </c>
      <c r="Q190" s="134">
        <f>$M$187-T187*P187-V187*P187*L187</f>
        <v>1556.25</v>
      </c>
      <c r="R190" s="29">
        <f>Q190*$N$187</f>
        <v>118275</v>
      </c>
      <c r="S190" s="134">
        <f>P187*T187+V187*P187*L187</f>
        <v>110.75</v>
      </c>
      <c r="T190" s="135">
        <f>S190*$N$187</f>
        <v>8417</v>
      </c>
      <c r="U190" s="68">
        <v>18</v>
      </c>
      <c r="V190" s="136">
        <f>Q190+S190</f>
        <v>1667</v>
      </c>
      <c r="W190" s="137">
        <f>V190*$N$187</f>
        <v>126692</v>
      </c>
      <c r="X190" s="69">
        <f>T197</f>
        <v>16600</v>
      </c>
      <c r="Y190" s="138">
        <f>R190+X190+T190</f>
        <v>143292</v>
      </c>
      <c r="Z190" s="137">
        <f>Y190+G190+E190</f>
        <v>160091.60370000001</v>
      </c>
      <c r="AA190" s="137">
        <f>I190+Y190</f>
        <v>390958.39370000002</v>
      </c>
      <c r="AB190" s="136">
        <f>AA190/$N$187</f>
        <v>5144.1893907894737</v>
      </c>
      <c r="AC190" s="139">
        <f>Z190/I190</f>
        <v>0.64640018901361351</v>
      </c>
    </row>
    <row r="191" spans="1:29" ht="21" x14ac:dyDescent="0.25">
      <c r="D191" s="10" t="s">
        <v>32</v>
      </c>
      <c r="H191" s="70"/>
      <c r="I191" s="9"/>
      <c r="J191" s="16"/>
      <c r="K191" s="71"/>
      <c r="L191" s="72"/>
      <c r="M191" s="71"/>
      <c r="N191" s="16"/>
      <c r="O191" s="16"/>
      <c r="P191" s="16"/>
      <c r="S191" s="9"/>
      <c r="T191" s="9"/>
      <c r="U191" s="9"/>
      <c r="V191" s="9"/>
      <c r="W191" s="9"/>
    </row>
    <row r="192" spans="1:29" ht="21" x14ac:dyDescent="0.25">
      <c r="D192" s="10" t="s">
        <v>32</v>
      </c>
      <c r="R192" s="102" t="s">
        <v>185</v>
      </c>
      <c r="S192" s="30"/>
      <c r="T192" s="74"/>
      <c r="U192" s="73"/>
      <c r="V192" s="10"/>
      <c r="W192" s="10"/>
      <c r="X192" s="10"/>
    </row>
    <row r="193" spans="4:25" ht="21" x14ac:dyDescent="0.25">
      <c r="D193" s="10" t="s">
        <v>32</v>
      </c>
      <c r="R193" s="102" t="s">
        <v>184</v>
      </c>
      <c r="S193" s="30"/>
      <c r="T193" s="74">
        <v>3000</v>
      </c>
      <c r="U193" s="18"/>
      <c r="V193" s="10"/>
      <c r="W193" s="10"/>
      <c r="X193" s="10"/>
    </row>
    <row r="194" spans="4:25" ht="21" x14ac:dyDescent="0.25">
      <c r="D194" s="10" t="s">
        <v>32</v>
      </c>
      <c r="R194" s="102" t="s">
        <v>184</v>
      </c>
      <c r="S194" s="30"/>
      <c r="T194" s="7">
        <v>1600</v>
      </c>
      <c r="U194" s="73"/>
      <c r="V194" s="10"/>
      <c r="W194" s="10"/>
      <c r="X194" s="10"/>
    </row>
    <row r="195" spans="4:25" ht="21" x14ac:dyDescent="0.25">
      <c r="D195" s="10" t="s">
        <v>32</v>
      </c>
      <c r="R195" s="102" t="s">
        <v>149</v>
      </c>
      <c r="S195" s="30"/>
      <c r="T195" s="74"/>
      <c r="U195" s="73"/>
      <c r="V195" s="10"/>
      <c r="W195" s="10"/>
      <c r="X195" s="10"/>
    </row>
    <row r="196" spans="4:25" ht="21" x14ac:dyDescent="0.25">
      <c r="D196" s="10" t="s">
        <v>32</v>
      </c>
      <c r="R196" s="102" t="s">
        <v>119</v>
      </c>
      <c r="S196" s="30"/>
      <c r="T196" s="74">
        <v>12000</v>
      </c>
      <c r="V196" s="10"/>
      <c r="W196" s="10"/>
      <c r="X196" s="10"/>
    </row>
    <row r="197" spans="4:25" ht="21" x14ac:dyDescent="0.25">
      <c r="D197" s="10" t="s">
        <v>32</v>
      </c>
      <c r="R197" s="102" t="s">
        <v>183</v>
      </c>
      <c r="S197" s="30"/>
      <c r="T197" s="74">
        <f>SUBTOTAL(9,T192:T196)</f>
        <v>16600</v>
      </c>
      <c r="V197" s="10"/>
      <c r="W197" s="10"/>
      <c r="X197" s="10"/>
      <c r="Y197" s="8"/>
    </row>
    <row r="198" spans="4:25" ht="21" x14ac:dyDescent="0.25">
      <c r="D198" s="10" t="s">
        <v>32</v>
      </c>
      <c r="R198" s="145" t="s">
        <v>247</v>
      </c>
    </row>
  </sheetData>
  <autoFilter ref="A1:AC175" xr:uid="{F5807711-4F2B-4F3A-BA5A-4A60364AE73C}"/>
  <mergeCells count="3">
    <mergeCell ref="L181:L182"/>
    <mergeCell ref="K181:K183"/>
    <mergeCell ref="E182:E183"/>
  </mergeCells>
  <phoneticPr fontId="11" type="noConversion"/>
  <hyperlinks>
    <hyperlink ref="A2" r:id="rId1" xr:uid="{869E4F09-1B31-43A3-BA17-3395C4046D14}"/>
    <hyperlink ref="A3" r:id="rId2" xr:uid="{E7CF6BBB-21B9-4356-B148-C1595B3A1B3F}"/>
    <hyperlink ref="A5" r:id="rId3" xr:uid="{A1CC025B-6D11-4E12-9899-2894AC9EFB2E}"/>
    <hyperlink ref="A9" r:id="rId4" xr:uid="{F8ACE6DF-2A8D-46FE-9539-070C678960FE}"/>
    <hyperlink ref="A13" r:id="rId5" xr:uid="{B3A3D6B7-BF07-432E-946D-8A5E41A6F3D6}"/>
    <hyperlink ref="A17" r:id="rId6" xr:uid="{4DA3E86D-4E9B-4038-891D-00170EF9BA74}"/>
    <hyperlink ref="A19" r:id="rId7" xr:uid="{6FF55CF8-7A1E-4482-B922-FF6F2D391A3C}"/>
    <hyperlink ref="A25" r:id="rId8" xr:uid="{EEDE9180-C9EE-47E2-AC01-5197249E709C}"/>
    <hyperlink ref="A31" r:id="rId9" xr:uid="{854FD12A-B56E-49B6-9E3D-F5F533357675}"/>
    <hyperlink ref="A32" r:id="rId10" xr:uid="{26446F04-A119-4096-9D6A-7BE009FFC992}"/>
    <hyperlink ref="A53" r:id="rId11" xr:uid="{98469501-ABC4-4DB5-9935-3C5FB9CB46FA}"/>
    <hyperlink ref="A62" r:id="rId12" xr:uid="{4A513F19-B2AD-459D-BE59-25D2958960CA}"/>
    <hyperlink ref="A68" r:id="rId13" xr:uid="{C5400042-2610-4BAA-8A16-316FEDAE5A38}"/>
    <hyperlink ref="A77" r:id="rId14" xr:uid="{5785C9FC-65E5-4401-95DE-13BF9AC99AB7}"/>
    <hyperlink ref="A83" r:id="rId15" xr:uid="{FD7D973B-5226-4414-954A-3B9A32D40028}"/>
    <hyperlink ref="A89" r:id="rId16" xr:uid="{4867BBC5-62D8-4498-B551-CD133D8761F6}"/>
    <hyperlink ref="A94" r:id="rId17" xr:uid="{97BD5C5B-D9EF-4E6A-9837-0ED02BF85077}"/>
    <hyperlink ref="A103" r:id="rId18" xr:uid="{4FED5813-1E4B-4D77-B746-30D2A132D676}"/>
    <hyperlink ref="A172" r:id="rId19" xr:uid="{335B3387-5BDE-405B-8217-905F37C0E75A}"/>
  </hyperlinks>
  <printOptions horizontalCentered="1"/>
  <pageMargins left="0" right="0" top="0" bottom="0" header="0" footer="0"/>
  <pageSetup scale="25" fitToHeight="0" orientation="portrait" r:id="rId20"/>
  <drawing r:id="rId21"/>
  <legacy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6702-7D6B-4A57-B033-92507B975913}">
  <dimension ref="A1:G53"/>
  <sheetViews>
    <sheetView topLeftCell="A47" workbookViewId="0">
      <selection activeCell="F51" sqref="F51"/>
    </sheetView>
  </sheetViews>
  <sheetFormatPr defaultRowHeight="12.75" x14ac:dyDescent="0.2"/>
  <cols>
    <col min="1" max="1" width="25.375" style="203" customWidth="1"/>
    <col min="2" max="2" width="16.125" style="203" customWidth="1"/>
    <col min="3" max="3" width="19.625" style="203" customWidth="1"/>
    <col min="4" max="16384" width="9" style="203"/>
  </cols>
  <sheetData>
    <row r="1" spans="1:7" ht="59.25" customHeight="1" x14ac:dyDescent="0.2">
      <c r="A1" s="206" t="s">
        <v>0</v>
      </c>
      <c r="B1" s="207" t="s">
        <v>1</v>
      </c>
      <c r="C1" s="207" t="s">
        <v>2</v>
      </c>
      <c r="D1" s="208" t="s">
        <v>248</v>
      </c>
      <c r="E1" s="209" t="s">
        <v>21</v>
      </c>
      <c r="F1" s="210" t="s">
        <v>22</v>
      </c>
      <c r="G1" s="210" t="s">
        <v>31</v>
      </c>
    </row>
    <row r="2" spans="1:7" ht="57" customHeight="1" x14ac:dyDescent="0.2">
      <c r="A2" s="196" t="s">
        <v>91</v>
      </c>
      <c r="B2" s="197"/>
      <c r="C2" s="198" t="s">
        <v>249</v>
      </c>
      <c r="D2" s="199">
        <v>40</v>
      </c>
      <c r="E2" s="200">
        <v>5.5</v>
      </c>
      <c r="F2" s="201">
        <v>220</v>
      </c>
      <c r="G2" s="202"/>
    </row>
    <row r="3" spans="1:7" ht="57" customHeight="1" x14ac:dyDescent="0.2">
      <c r="A3" s="196" t="s">
        <v>92</v>
      </c>
      <c r="B3" s="197"/>
      <c r="C3" s="198" t="s">
        <v>203</v>
      </c>
      <c r="D3" s="199">
        <v>40</v>
      </c>
      <c r="E3" s="200">
        <v>13.5</v>
      </c>
      <c r="F3" s="201">
        <v>540</v>
      </c>
      <c r="G3" s="204"/>
    </row>
    <row r="4" spans="1:7" ht="57" customHeight="1" x14ac:dyDescent="0.2">
      <c r="A4" s="196" t="s">
        <v>93</v>
      </c>
      <c r="B4" s="197"/>
      <c r="C4" s="198" t="s">
        <v>250</v>
      </c>
      <c r="D4" s="199">
        <v>10</v>
      </c>
      <c r="E4" s="200">
        <v>6.3</v>
      </c>
      <c r="F4" s="201">
        <v>63</v>
      </c>
      <c r="G4" s="204"/>
    </row>
    <row r="5" spans="1:7" ht="57" customHeight="1" x14ac:dyDescent="0.2">
      <c r="A5" s="196" t="s">
        <v>93</v>
      </c>
      <c r="B5" s="197"/>
      <c r="C5" s="198" t="s">
        <v>251</v>
      </c>
      <c r="D5" s="199">
        <v>60</v>
      </c>
      <c r="E5" s="200">
        <v>6.3</v>
      </c>
      <c r="F5" s="201">
        <v>378</v>
      </c>
      <c r="G5" s="204"/>
    </row>
    <row r="6" spans="1:7" ht="57" customHeight="1" x14ac:dyDescent="0.2">
      <c r="A6" s="196" t="s">
        <v>93</v>
      </c>
      <c r="B6" s="197"/>
      <c r="C6" s="198" t="s">
        <v>252</v>
      </c>
      <c r="D6" s="199">
        <v>50</v>
      </c>
      <c r="E6" s="200">
        <v>6.3</v>
      </c>
      <c r="F6" s="201">
        <v>315</v>
      </c>
      <c r="G6" s="204"/>
    </row>
    <row r="7" spans="1:7" ht="57" customHeight="1" x14ac:dyDescent="0.2">
      <c r="A7" s="196" t="s">
        <v>94</v>
      </c>
      <c r="B7" s="197"/>
      <c r="C7" s="198" t="s">
        <v>204</v>
      </c>
      <c r="D7" s="199">
        <v>125</v>
      </c>
      <c r="E7" s="200">
        <v>2.9</v>
      </c>
      <c r="F7" s="201">
        <v>362.5</v>
      </c>
      <c r="G7" s="204"/>
    </row>
    <row r="8" spans="1:7" ht="57" customHeight="1" x14ac:dyDescent="0.2">
      <c r="A8" s="196" t="s">
        <v>94</v>
      </c>
      <c r="B8" s="197"/>
      <c r="C8" s="198" t="s">
        <v>151</v>
      </c>
      <c r="D8" s="199">
        <v>300</v>
      </c>
      <c r="E8" s="200">
        <v>2.9</v>
      </c>
      <c r="F8" s="201">
        <v>870</v>
      </c>
      <c r="G8" s="204"/>
    </row>
    <row r="9" spans="1:7" ht="57" customHeight="1" x14ac:dyDescent="0.2">
      <c r="A9" s="196" t="s">
        <v>94</v>
      </c>
      <c r="B9" s="197"/>
      <c r="C9" s="198" t="s">
        <v>152</v>
      </c>
      <c r="D9" s="199">
        <v>120</v>
      </c>
      <c r="E9" s="200">
        <v>2.9</v>
      </c>
      <c r="F9" s="201">
        <v>348</v>
      </c>
      <c r="G9" s="204"/>
    </row>
    <row r="10" spans="1:7" ht="57" customHeight="1" x14ac:dyDescent="0.2">
      <c r="A10" s="196" t="s">
        <v>94</v>
      </c>
      <c r="B10" s="197"/>
      <c r="C10" s="198" t="s">
        <v>150</v>
      </c>
      <c r="D10" s="199">
        <v>20</v>
      </c>
      <c r="E10" s="200">
        <v>2.9</v>
      </c>
      <c r="F10" s="201">
        <v>58</v>
      </c>
      <c r="G10" s="204"/>
    </row>
    <row r="11" spans="1:7" ht="57" customHeight="1" x14ac:dyDescent="0.2">
      <c r="A11" s="196" t="s">
        <v>146</v>
      </c>
      <c r="B11" s="197"/>
      <c r="C11" s="198" t="s">
        <v>153</v>
      </c>
      <c r="D11" s="199">
        <v>250</v>
      </c>
      <c r="E11" s="200">
        <v>1.9</v>
      </c>
      <c r="F11" s="201">
        <v>475</v>
      </c>
      <c r="G11" s="204"/>
    </row>
    <row r="12" spans="1:7" ht="57" customHeight="1" x14ac:dyDescent="0.2">
      <c r="A12" s="196" t="s">
        <v>146</v>
      </c>
      <c r="B12" s="197"/>
      <c r="C12" s="198" t="s">
        <v>156</v>
      </c>
      <c r="D12" s="199">
        <v>300</v>
      </c>
      <c r="E12" s="200">
        <v>2.1</v>
      </c>
      <c r="F12" s="201">
        <v>630</v>
      </c>
      <c r="G12" s="204"/>
    </row>
    <row r="13" spans="1:7" ht="57" customHeight="1" x14ac:dyDescent="0.2">
      <c r="A13" s="196" t="s">
        <v>146</v>
      </c>
      <c r="B13" s="197"/>
      <c r="C13" s="198" t="s">
        <v>157</v>
      </c>
      <c r="D13" s="199">
        <v>60</v>
      </c>
      <c r="E13" s="200">
        <v>2.1</v>
      </c>
      <c r="F13" s="201">
        <v>126</v>
      </c>
      <c r="G13" s="204"/>
    </row>
    <row r="14" spans="1:7" ht="57" customHeight="1" x14ac:dyDescent="0.2">
      <c r="A14" s="196" t="s">
        <v>146</v>
      </c>
      <c r="B14" s="197"/>
      <c r="C14" s="198" t="s">
        <v>154</v>
      </c>
      <c r="D14" s="199">
        <v>40</v>
      </c>
      <c r="E14" s="200">
        <v>2.1</v>
      </c>
      <c r="F14" s="201">
        <v>84</v>
      </c>
      <c r="G14" s="204"/>
    </row>
    <row r="15" spans="1:7" ht="57" customHeight="1" x14ac:dyDescent="0.2">
      <c r="A15" s="196" t="s">
        <v>146</v>
      </c>
      <c r="B15" s="197"/>
      <c r="C15" s="198" t="s">
        <v>155</v>
      </c>
      <c r="D15" s="199">
        <v>30</v>
      </c>
      <c r="E15" s="200">
        <v>2.1</v>
      </c>
      <c r="F15" s="201">
        <v>63</v>
      </c>
      <c r="G15" s="204"/>
    </row>
    <row r="16" spans="1:7" ht="57" customHeight="1" x14ac:dyDescent="0.2">
      <c r="A16" s="196" t="s">
        <v>146</v>
      </c>
      <c r="B16" s="197"/>
      <c r="C16" s="198" t="s">
        <v>158</v>
      </c>
      <c r="D16" s="199">
        <v>30</v>
      </c>
      <c r="E16" s="200">
        <v>2.1</v>
      </c>
      <c r="F16" s="201">
        <v>63</v>
      </c>
      <c r="G16" s="204"/>
    </row>
    <row r="17" spans="1:7" ht="57" customHeight="1" x14ac:dyDescent="0.2">
      <c r="A17" s="196" t="s">
        <v>146</v>
      </c>
      <c r="B17" s="197"/>
      <c r="C17" s="198" t="s">
        <v>160</v>
      </c>
      <c r="D17" s="199">
        <v>150</v>
      </c>
      <c r="E17" s="200">
        <v>3.1</v>
      </c>
      <c r="F17" s="201">
        <v>465</v>
      </c>
      <c r="G17" s="204"/>
    </row>
    <row r="18" spans="1:7" ht="57" customHeight="1" x14ac:dyDescent="0.2">
      <c r="A18" s="196" t="s">
        <v>146</v>
      </c>
      <c r="B18" s="197"/>
      <c r="C18" s="198" t="s">
        <v>161</v>
      </c>
      <c r="D18" s="199">
        <v>40</v>
      </c>
      <c r="E18" s="200">
        <v>3.1</v>
      </c>
      <c r="F18" s="201">
        <v>124</v>
      </c>
      <c r="G18" s="204"/>
    </row>
    <row r="19" spans="1:7" ht="57" customHeight="1" x14ac:dyDescent="0.2">
      <c r="A19" s="196" t="s">
        <v>146</v>
      </c>
      <c r="B19" s="197"/>
      <c r="C19" s="198" t="s">
        <v>159</v>
      </c>
      <c r="D19" s="199">
        <v>100</v>
      </c>
      <c r="E19" s="200">
        <v>3.1</v>
      </c>
      <c r="F19" s="201">
        <v>310</v>
      </c>
      <c r="G19" s="204"/>
    </row>
    <row r="20" spans="1:7" ht="57" customHeight="1" x14ac:dyDescent="0.2">
      <c r="A20" s="196" t="s">
        <v>146</v>
      </c>
      <c r="B20" s="197"/>
      <c r="C20" s="198" t="s">
        <v>162</v>
      </c>
      <c r="D20" s="199">
        <v>30</v>
      </c>
      <c r="E20" s="200">
        <v>3.1</v>
      </c>
      <c r="F20" s="201">
        <v>93</v>
      </c>
      <c r="G20" s="204"/>
    </row>
    <row r="21" spans="1:7" ht="57" customHeight="1" x14ac:dyDescent="0.2">
      <c r="A21" s="196" t="s">
        <v>146</v>
      </c>
      <c r="B21" s="197"/>
      <c r="C21" s="198" t="s">
        <v>163</v>
      </c>
      <c r="D21" s="199">
        <v>80</v>
      </c>
      <c r="E21" s="200">
        <v>3.1</v>
      </c>
      <c r="F21" s="201">
        <v>248</v>
      </c>
      <c r="G21" s="204"/>
    </row>
    <row r="22" spans="1:7" ht="57" customHeight="1" x14ac:dyDescent="0.2">
      <c r="A22" s="196" t="s">
        <v>189</v>
      </c>
      <c r="B22" s="197"/>
      <c r="C22" s="198" t="s">
        <v>193</v>
      </c>
      <c r="D22" s="199">
        <v>60</v>
      </c>
      <c r="E22" s="200">
        <v>21</v>
      </c>
      <c r="F22" s="201">
        <v>1260</v>
      </c>
      <c r="G22" s="204"/>
    </row>
    <row r="23" spans="1:7" ht="57" customHeight="1" x14ac:dyDescent="0.2">
      <c r="A23" s="196" t="s">
        <v>190</v>
      </c>
      <c r="B23" s="197"/>
      <c r="C23" s="198" t="s">
        <v>192</v>
      </c>
      <c r="D23" s="199">
        <v>30</v>
      </c>
      <c r="E23" s="200">
        <v>29</v>
      </c>
      <c r="F23" s="201">
        <v>870</v>
      </c>
      <c r="G23" s="204"/>
    </row>
    <row r="24" spans="1:7" ht="57" customHeight="1" x14ac:dyDescent="0.2">
      <c r="A24" s="196" t="s">
        <v>3</v>
      </c>
      <c r="B24" s="197"/>
      <c r="C24" s="198" t="s">
        <v>253</v>
      </c>
      <c r="D24" s="199">
        <v>40</v>
      </c>
      <c r="E24" s="200">
        <v>1.76</v>
      </c>
      <c r="F24" s="201">
        <v>45.199999999999996</v>
      </c>
      <c r="G24" s="204"/>
    </row>
    <row r="25" spans="1:7" ht="57" customHeight="1" x14ac:dyDescent="0.2">
      <c r="A25" s="196" t="s">
        <v>3</v>
      </c>
      <c r="B25" s="197"/>
      <c r="C25" s="198" t="s">
        <v>254</v>
      </c>
      <c r="D25" s="199">
        <v>40</v>
      </c>
      <c r="E25" s="200">
        <v>2.35</v>
      </c>
      <c r="F25" s="201">
        <v>53.6</v>
      </c>
      <c r="G25" s="204"/>
    </row>
    <row r="26" spans="1:7" ht="57" customHeight="1" x14ac:dyDescent="0.2">
      <c r="A26" s="196" t="s">
        <v>3</v>
      </c>
      <c r="B26" s="197"/>
      <c r="C26" s="198" t="s">
        <v>255</v>
      </c>
      <c r="D26" s="199">
        <v>40</v>
      </c>
      <c r="E26" s="200">
        <v>2.76</v>
      </c>
      <c r="F26" s="201">
        <v>70.400000000000006</v>
      </c>
      <c r="G26" s="204"/>
    </row>
    <row r="27" spans="1:7" ht="57" customHeight="1" x14ac:dyDescent="0.2">
      <c r="A27" s="196" t="s">
        <v>3</v>
      </c>
      <c r="B27" s="197"/>
      <c r="C27" s="198" t="s">
        <v>256</v>
      </c>
      <c r="D27" s="199">
        <v>80</v>
      </c>
      <c r="E27" s="200">
        <v>1.76</v>
      </c>
      <c r="F27" s="201">
        <v>90.399999999999991</v>
      </c>
      <c r="G27" s="204"/>
    </row>
    <row r="28" spans="1:7" ht="57" customHeight="1" x14ac:dyDescent="0.2">
      <c r="A28" s="196" t="s">
        <v>3</v>
      </c>
      <c r="B28" s="197"/>
      <c r="C28" s="198" t="s">
        <v>257</v>
      </c>
      <c r="D28" s="199">
        <v>80</v>
      </c>
      <c r="E28" s="200">
        <v>2.35</v>
      </c>
      <c r="F28" s="201">
        <v>107.2</v>
      </c>
      <c r="G28" s="204"/>
    </row>
    <row r="29" spans="1:7" ht="57" customHeight="1" x14ac:dyDescent="0.2">
      <c r="A29" s="196" t="s">
        <v>3</v>
      </c>
      <c r="B29" s="197"/>
      <c r="C29" s="198" t="s">
        <v>258</v>
      </c>
      <c r="D29" s="199">
        <v>80</v>
      </c>
      <c r="E29" s="200">
        <v>2.76</v>
      </c>
      <c r="F29" s="201">
        <v>140.80000000000001</v>
      </c>
      <c r="G29" s="204"/>
    </row>
    <row r="30" spans="1:7" ht="57" customHeight="1" x14ac:dyDescent="0.2">
      <c r="A30" s="196" t="s">
        <v>76</v>
      </c>
      <c r="B30" s="197"/>
      <c r="C30" s="198" t="s">
        <v>207</v>
      </c>
      <c r="D30" s="199">
        <v>40</v>
      </c>
      <c r="E30" s="200">
        <v>2.75</v>
      </c>
      <c r="F30" s="201">
        <v>110</v>
      </c>
      <c r="G30" s="204"/>
    </row>
    <row r="31" spans="1:7" ht="57" customHeight="1" x14ac:dyDescent="0.2">
      <c r="A31" s="196" t="s">
        <v>76</v>
      </c>
      <c r="B31" s="197"/>
      <c r="C31" s="198" t="s">
        <v>206</v>
      </c>
      <c r="D31" s="199">
        <v>40</v>
      </c>
      <c r="E31" s="200">
        <v>2.2000000000000002</v>
      </c>
      <c r="F31" s="201">
        <v>88</v>
      </c>
      <c r="G31" s="204"/>
    </row>
    <row r="32" spans="1:7" ht="57" customHeight="1" x14ac:dyDescent="0.2">
      <c r="A32" s="196" t="s">
        <v>78</v>
      </c>
      <c r="B32" s="197"/>
      <c r="C32" s="198" t="s">
        <v>208</v>
      </c>
      <c r="D32" s="199">
        <v>130</v>
      </c>
      <c r="E32" s="200">
        <v>3.6</v>
      </c>
      <c r="F32" s="201">
        <v>468</v>
      </c>
      <c r="G32" s="204"/>
    </row>
    <row r="33" spans="1:7" ht="57" customHeight="1" x14ac:dyDescent="0.2">
      <c r="A33" s="196" t="s">
        <v>78</v>
      </c>
      <c r="B33" s="197"/>
      <c r="C33" s="198" t="s">
        <v>259</v>
      </c>
      <c r="D33" s="199">
        <v>100</v>
      </c>
      <c r="E33" s="200">
        <v>3.6</v>
      </c>
      <c r="F33" s="201">
        <v>360</v>
      </c>
      <c r="G33" s="204"/>
    </row>
    <row r="34" spans="1:7" ht="57" customHeight="1" x14ac:dyDescent="0.2">
      <c r="A34" s="196" t="s">
        <v>4</v>
      </c>
      <c r="B34" s="197"/>
      <c r="C34" s="198" t="s">
        <v>9</v>
      </c>
      <c r="D34" s="199">
        <v>40</v>
      </c>
      <c r="E34" s="200">
        <v>3.2</v>
      </c>
      <c r="F34" s="201">
        <v>128</v>
      </c>
      <c r="G34" s="204"/>
    </row>
    <row r="35" spans="1:7" ht="57" customHeight="1" x14ac:dyDescent="0.2">
      <c r="A35" s="196" t="s">
        <v>4</v>
      </c>
      <c r="B35" s="197"/>
      <c r="C35" s="198" t="s">
        <v>10</v>
      </c>
      <c r="D35" s="199">
        <v>40</v>
      </c>
      <c r="E35" s="200">
        <v>2.5</v>
      </c>
      <c r="F35" s="201">
        <v>100</v>
      </c>
      <c r="G35" s="204"/>
    </row>
    <row r="36" spans="1:7" ht="57" customHeight="1" x14ac:dyDescent="0.2">
      <c r="A36" s="196" t="s">
        <v>4</v>
      </c>
      <c r="B36" s="197"/>
      <c r="C36" s="198" t="s">
        <v>11</v>
      </c>
      <c r="D36" s="199">
        <v>40</v>
      </c>
      <c r="E36" s="200">
        <v>2.5</v>
      </c>
      <c r="F36" s="201">
        <v>100</v>
      </c>
      <c r="G36" s="204"/>
    </row>
    <row r="37" spans="1:7" ht="57" customHeight="1" x14ac:dyDescent="0.2">
      <c r="A37" s="196" t="s">
        <v>4</v>
      </c>
      <c r="B37" s="197"/>
      <c r="C37" s="198" t="s">
        <v>8</v>
      </c>
      <c r="D37" s="199">
        <v>20</v>
      </c>
      <c r="E37" s="200">
        <v>3.2</v>
      </c>
      <c r="F37" s="201">
        <v>64</v>
      </c>
      <c r="G37" s="204"/>
    </row>
    <row r="38" spans="1:7" ht="57" customHeight="1" x14ac:dyDescent="0.2">
      <c r="A38" s="196" t="s">
        <v>4</v>
      </c>
      <c r="B38" s="197"/>
      <c r="C38" s="198" t="s">
        <v>7</v>
      </c>
      <c r="D38" s="199">
        <v>20</v>
      </c>
      <c r="E38" s="200">
        <v>19.600000000000001</v>
      </c>
      <c r="F38" s="201">
        <v>392</v>
      </c>
      <c r="G38" s="204"/>
    </row>
    <row r="39" spans="1:7" ht="57" customHeight="1" x14ac:dyDescent="0.2">
      <c r="A39" s="196" t="s">
        <v>147</v>
      </c>
      <c r="B39" s="197"/>
      <c r="C39" s="198" t="s">
        <v>246</v>
      </c>
      <c r="D39" s="199">
        <v>320</v>
      </c>
      <c r="E39" s="200">
        <v>5.9</v>
      </c>
      <c r="F39" s="201">
        <v>1888</v>
      </c>
      <c r="G39" s="204"/>
    </row>
    <row r="40" spans="1:7" ht="57" customHeight="1" x14ac:dyDescent="0.2">
      <c r="A40" s="196" t="s">
        <v>147</v>
      </c>
      <c r="B40" s="197"/>
      <c r="C40" s="198" t="s">
        <v>200</v>
      </c>
      <c r="D40" s="199">
        <v>40</v>
      </c>
      <c r="E40" s="200">
        <v>5.9</v>
      </c>
      <c r="F40" s="201">
        <v>236</v>
      </c>
      <c r="G40" s="204"/>
    </row>
    <row r="41" spans="1:7" ht="57" customHeight="1" x14ac:dyDescent="0.2">
      <c r="A41" s="196" t="s">
        <v>147</v>
      </c>
      <c r="B41" s="197"/>
      <c r="C41" s="198" t="s">
        <v>90</v>
      </c>
      <c r="D41" s="199">
        <v>40</v>
      </c>
      <c r="E41" s="200">
        <v>5.9</v>
      </c>
      <c r="F41" s="201">
        <v>236</v>
      </c>
      <c r="G41" s="204"/>
    </row>
    <row r="42" spans="1:7" ht="57" customHeight="1" x14ac:dyDescent="0.2">
      <c r="A42" s="196" t="s">
        <v>169</v>
      </c>
      <c r="B42" s="197"/>
      <c r="C42" s="198" t="s">
        <v>170</v>
      </c>
      <c r="D42" s="199">
        <v>72</v>
      </c>
      <c r="E42" s="200">
        <v>9.5</v>
      </c>
      <c r="F42" s="201">
        <v>684</v>
      </c>
      <c r="G42" s="205"/>
    </row>
    <row r="43" spans="1:7" ht="57" customHeight="1" x14ac:dyDescent="0.2">
      <c r="A43" s="196" t="s">
        <v>169</v>
      </c>
      <c r="B43" s="197"/>
      <c r="C43" s="198" t="s">
        <v>171</v>
      </c>
      <c r="D43" s="199">
        <v>72</v>
      </c>
      <c r="E43" s="200">
        <v>9.5</v>
      </c>
      <c r="F43" s="201">
        <v>684</v>
      </c>
      <c r="G43" s="204"/>
    </row>
    <row r="44" spans="1:7" ht="57" customHeight="1" x14ac:dyDescent="0.2">
      <c r="A44" s="196" t="s">
        <v>169</v>
      </c>
      <c r="B44" s="197"/>
      <c r="C44" s="198" t="s">
        <v>172</v>
      </c>
      <c r="D44" s="199">
        <v>72</v>
      </c>
      <c r="E44" s="200">
        <v>9.5</v>
      </c>
      <c r="F44" s="201">
        <v>684</v>
      </c>
      <c r="G44" s="204"/>
    </row>
    <row r="45" spans="1:7" ht="57" customHeight="1" x14ac:dyDescent="0.2">
      <c r="A45" s="196" t="s">
        <v>169</v>
      </c>
      <c r="B45" s="197"/>
      <c r="C45" s="198" t="s">
        <v>173</v>
      </c>
      <c r="D45" s="199">
        <v>36</v>
      </c>
      <c r="E45" s="200">
        <v>9.5</v>
      </c>
      <c r="F45" s="201">
        <v>342</v>
      </c>
      <c r="G45" s="204"/>
    </row>
    <row r="46" spans="1:7" ht="57" customHeight="1" x14ac:dyDescent="0.2">
      <c r="A46" s="196" t="s">
        <v>148</v>
      </c>
      <c r="B46" s="197"/>
      <c r="C46" s="198" t="s">
        <v>201</v>
      </c>
      <c r="D46" s="199">
        <v>90</v>
      </c>
      <c r="E46" s="200">
        <v>6.3</v>
      </c>
      <c r="F46" s="201">
        <v>567</v>
      </c>
      <c r="G46" s="204"/>
    </row>
    <row r="47" spans="1:7" ht="57" customHeight="1" x14ac:dyDescent="0.2">
      <c r="A47" s="196" t="s">
        <v>148</v>
      </c>
      <c r="B47" s="197"/>
      <c r="C47" s="198" t="s">
        <v>202</v>
      </c>
      <c r="D47" s="199">
        <v>90</v>
      </c>
      <c r="E47" s="200">
        <v>6.3</v>
      </c>
      <c r="F47" s="201">
        <v>567</v>
      </c>
      <c r="G47" s="204"/>
    </row>
    <row r="48" spans="1:7" ht="57" customHeight="1" x14ac:dyDescent="0.2">
      <c r="A48" s="196" t="s">
        <v>95</v>
      </c>
      <c r="B48" s="197"/>
      <c r="C48" s="198" t="s">
        <v>124</v>
      </c>
      <c r="D48" s="199">
        <v>100</v>
      </c>
      <c r="E48" s="200">
        <v>5</v>
      </c>
      <c r="F48" s="201">
        <v>500</v>
      </c>
      <c r="G48" s="204"/>
    </row>
    <row r="49" spans="1:7" ht="57" customHeight="1" x14ac:dyDescent="0.2">
      <c r="A49" s="196" t="s">
        <v>95</v>
      </c>
      <c r="B49" s="197"/>
      <c r="C49" s="198" t="s">
        <v>123</v>
      </c>
      <c r="D49" s="199">
        <v>60</v>
      </c>
      <c r="E49" s="200">
        <v>5</v>
      </c>
      <c r="F49" s="201">
        <v>300</v>
      </c>
      <c r="G49" s="204"/>
    </row>
    <row r="50" spans="1:7" ht="57" customHeight="1" x14ac:dyDescent="0.2">
      <c r="A50" s="196" t="s">
        <v>95</v>
      </c>
      <c r="B50" s="197"/>
      <c r="C50" s="198" t="s">
        <v>86</v>
      </c>
      <c r="D50" s="199">
        <v>140</v>
      </c>
      <c r="E50" s="200">
        <v>5.8</v>
      </c>
      <c r="F50" s="201">
        <v>812</v>
      </c>
      <c r="G50" s="204"/>
    </row>
    <row r="51" spans="1:7" ht="57" customHeight="1" x14ac:dyDescent="0.2">
      <c r="A51" s="196" t="s">
        <v>95</v>
      </c>
      <c r="B51" s="197"/>
      <c r="C51" s="198" t="s">
        <v>85</v>
      </c>
      <c r="D51" s="199">
        <v>140</v>
      </c>
      <c r="E51" s="200">
        <v>5.8</v>
      </c>
      <c r="F51" s="201">
        <v>812</v>
      </c>
      <c r="G51" s="204"/>
    </row>
    <row r="52" spans="1:7" ht="57" customHeight="1" x14ac:dyDescent="0.2">
      <c r="A52" s="196" t="s">
        <v>114</v>
      </c>
      <c r="B52" s="197"/>
      <c r="C52" s="198" t="s">
        <v>115</v>
      </c>
      <c r="D52" s="198">
        <v>700</v>
      </c>
      <c r="E52" s="200">
        <v>0.19</v>
      </c>
      <c r="F52" s="201">
        <v>133</v>
      </c>
      <c r="G52" s="204"/>
    </row>
    <row r="53" spans="1:7" x14ac:dyDescent="0.2">
      <c r="D53" s="203">
        <f>SUM(D2:D52)</f>
        <v>4767</v>
      </c>
      <c r="F53" s="211">
        <f>SUM(F2:F52)</f>
        <v>18728.099999999999</v>
      </c>
    </row>
  </sheetData>
  <hyperlinks>
    <hyperlink ref="A2" r:id="rId1" xr:uid="{01895AE7-C97B-40E0-A768-7CA0CD62443A}"/>
    <hyperlink ref="A3" r:id="rId2" xr:uid="{DEF2022B-3D3E-4BBD-A92E-2B74A96222BB}"/>
    <hyperlink ref="A4" r:id="rId3" xr:uid="{587A68D6-0A7E-4A73-88E3-090CFC8A7629}"/>
    <hyperlink ref="A7" r:id="rId4" xr:uid="{3800D5E5-F296-47E7-B91E-D18FAC557AB4}"/>
    <hyperlink ref="A11" r:id="rId5" xr:uid="{AFA0BE27-9C0A-4085-A8D7-F1F47E977B92}"/>
    <hyperlink ref="A12" r:id="rId6" xr:uid="{B8DDD8AE-80BC-43C7-98F4-E38DE9DC5EDE}"/>
    <hyperlink ref="A17" r:id="rId7" xr:uid="{58153537-9972-4094-9DB5-751163D5C8D4}"/>
    <hyperlink ref="A22" r:id="rId8" xr:uid="{066EE0ED-DD26-4116-983F-AF669FBCACF4}"/>
    <hyperlink ref="A23" r:id="rId9" xr:uid="{6787034D-457D-4DB6-8C08-E71CEC7BE4BC}"/>
    <hyperlink ref="A24" r:id="rId10" xr:uid="{CC5FD4FE-A426-4192-AC2C-C0E1DBD58F24}"/>
    <hyperlink ref="A30" r:id="rId11" xr:uid="{49FBB8C6-C1E0-45A1-8A84-A78FDC4989A8}"/>
    <hyperlink ref="A32" r:id="rId12" xr:uid="{F9F4B969-9374-4415-96F9-8D50DC945FC5}"/>
    <hyperlink ref="A34" r:id="rId13" xr:uid="{446B0FEB-AD9F-4239-A79E-C37D9FF3656D}"/>
    <hyperlink ref="A39" r:id="rId14" xr:uid="{6D1FD9EA-AAF0-4E44-9B7C-F769C9E6FB3F}"/>
    <hyperlink ref="A42" r:id="rId15" xr:uid="{2941E29C-E57F-4B4A-8DEF-25C6DA43DE35}"/>
    <hyperlink ref="A46" r:id="rId16" xr:uid="{00A5D537-9B5E-4AEC-BAA6-B2515195711D}"/>
    <hyperlink ref="A48" r:id="rId17" xr:uid="{D2B68995-105E-442C-9641-25C5753B7073}"/>
    <hyperlink ref="A52" r:id="rId18" xr:uid="{7A48390C-0366-4608-8033-B6E860229F8A}"/>
  </hyperlinks>
  <pageMargins left="0.7" right="0.7" top="0.75" bottom="0.75" header="0.3" footer="0.3"/>
  <drawing r:id="rId19"/>
  <legacy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 Расчет стоимости и веса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S</dc:creator>
  <cp:lastModifiedBy>A S</cp:lastModifiedBy>
  <cp:lastPrinted>2025-08-31T18:16:01Z</cp:lastPrinted>
  <dcterms:created xsi:type="dcterms:W3CDTF">2022-08-17T17:24:00Z</dcterms:created>
  <dcterms:modified xsi:type="dcterms:W3CDTF">2026-05-16T17:27:16Z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77C4EC81D9414A78B85F48DB11E82DA4</vt:lpwstr>
  </property>
  <property fmtid="{D5CDD505-2E9C-101B-9397-08002B2CF9AE}" pid="3" name="KSOProductBuildVer">
    <vt:lpwstr>2052-11.1.0.12302</vt:lpwstr>
  </property>
</Properties>
</file>